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Cours fred\Classeur Seconde SI\Projet course en cours\Compétitions\Compétitions 2017\Finale régionale 2017\"/>
    </mc:Choice>
  </mc:AlternateContent>
  <bookViews>
    <workbookView xWindow="0" yWindow="0" windowWidth="28800" windowHeight="12350" tabRatio="807" activeTab="8"/>
  </bookViews>
  <sheets>
    <sheet name="A compléter" sheetId="6" r:id="rId1"/>
    <sheet name="Eval Respect Règlement" sheetId="73" r:id="rId2"/>
    <sheet name="Eval Soutenance" sheetId="64" r:id="rId3"/>
    <sheet name="Eval innov-Prog" sheetId="75" r:id="rId4"/>
    <sheet name="Eval Stands" sheetId="65" r:id="rId5"/>
    <sheet name="Eval Course" sheetId="66" r:id="rId6"/>
    <sheet name="Eval Trophée CAO" sheetId="67" r:id="rId7"/>
    <sheet name="Eval Aérodynamisme" sheetId="68" r:id="rId8"/>
    <sheet name="Eval Général" sheetId="69" r:id="rId9"/>
    <sheet name="Résultats" sheetId="70" r:id="rId10"/>
  </sheets>
  <definedNames>
    <definedName name="solver_eng" localSheetId="8" hidden="1">1</definedName>
    <definedName name="solver_lin" localSheetId="8" hidden="1">2</definedName>
    <definedName name="solver_neg" localSheetId="8" hidden="1">1</definedName>
    <definedName name="solver_num" localSheetId="8" hidden="1">0</definedName>
    <definedName name="solver_opt" localSheetId="8" hidden="1">'Eval Général'!#REF!</definedName>
    <definedName name="solver_typ" localSheetId="8" hidden="1">1</definedName>
    <definedName name="solver_val" localSheetId="8" hidden="1">0</definedName>
    <definedName name="solver_ver" localSheetId="8" hidden="1">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65" l="1"/>
  <c r="J10" i="69"/>
  <c r="J31" i="66"/>
  <c r="J13" i="69"/>
  <c r="J31" i="64"/>
  <c r="J9" i="69"/>
  <c r="K34" i="73"/>
  <c r="J11" i="69"/>
  <c r="J8" i="66"/>
  <c r="J10" i="66"/>
  <c r="J12" i="69"/>
  <c r="J17" i="66"/>
  <c r="J19" i="66"/>
  <c r="J99" i="69"/>
  <c r="J14" i="69"/>
  <c r="J9" i="67"/>
  <c r="J11" i="67"/>
  <c r="J15" i="69"/>
  <c r="J10" i="68"/>
  <c r="C10" i="68"/>
  <c r="D10" i="68"/>
  <c r="E10" i="68"/>
  <c r="F10" i="68"/>
  <c r="G10" i="68"/>
  <c r="H10" i="68"/>
  <c r="I10" i="68"/>
  <c r="K10" i="68"/>
  <c r="L10" i="68"/>
  <c r="M10" i="68"/>
  <c r="N10" i="68"/>
  <c r="O10" i="68"/>
  <c r="P10" i="68"/>
  <c r="Q10" i="68"/>
  <c r="R10" i="68"/>
  <c r="S10" i="68"/>
  <c r="T10" i="68"/>
  <c r="U10" i="68"/>
  <c r="V10" i="68"/>
  <c r="W10" i="68"/>
  <c r="J11" i="68"/>
  <c r="J13" i="68"/>
  <c r="J16" i="69"/>
  <c r="J18" i="69"/>
  <c r="K31" i="65"/>
  <c r="K10" i="69"/>
  <c r="K31" i="64"/>
  <c r="K9" i="69"/>
  <c r="L34" i="73"/>
  <c r="K11" i="69"/>
  <c r="K8" i="66"/>
  <c r="K10" i="66"/>
  <c r="K12" i="69"/>
  <c r="K31" i="66"/>
  <c r="K13" i="69"/>
  <c r="K17" i="66"/>
  <c r="K19" i="66"/>
  <c r="K99" i="69"/>
  <c r="K14" i="69"/>
  <c r="K9" i="67"/>
  <c r="K11" i="67"/>
  <c r="K15" i="69"/>
  <c r="K11" i="68"/>
  <c r="K13" i="68"/>
  <c r="K16" i="69"/>
  <c r="K18" i="69"/>
  <c r="I31" i="65"/>
  <c r="I10" i="69"/>
  <c r="I31" i="66"/>
  <c r="I13" i="69"/>
  <c r="I31" i="64"/>
  <c r="I9" i="69"/>
  <c r="J34" i="73"/>
  <c r="I11" i="69"/>
  <c r="I8" i="66"/>
  <c r="I10" i="66"/>
  <c r="I12" i="69"/>
  <c r="I17" i="66"/>
  <c r="I19" i="66"/>
  <c r="I99" i="69"/>
  <c r="I14" i="69"/>
  <c r="I9" i="67"/>
  <c r="I11" i="67"/>
  <c r="I15" i="69"/>
  <c r="I11" i="68"/>
  <c r="I13" i="68"/>
  <c r="I16" i="69"/>
  <c r="I18" i="69"/>
  <c r="O31" i="66"/>
  <c r="O13" i="69"/>
  <c r="O31" i="64"/>
  <c r="O9" i="69"/>
  <c r="O31" i="65"/>
  <c r="O10" i="69"/>
  <c r="P34" i="73"/>
  <c r="O11" i="69"/>
  <c r="O8" i="66"/>
  <c r="O10" i="66"/>
  <c r="O12" i="69"/>
  <c r="O17" i="66"/>
  <c r="O19" i="66"/>
  <c r="O99" i="69"/>
  <c r="O14" i="69"/>
  <c r="O9" i="67"/>
  <c r="O11" i="67"/>
  <c r="O15" i="69"/>
  <c r="O11" i="68"/>
  <c r="O13" i="68"/>
  <c r="O16" i="69"/>
  <c r="O18" i="69"/>
  <c r="H31" i="66"/>
  <c r="H13" i="69"/>
  <c r="H31" i="64"/>
  <c r="H9" i="69"/>
  <c r="H31" i="65"/>
  <c r="H10" i="69"/>
  <c r="I34" i="73"/>
  <c r="H11" i="69"/>
  <c r="H8" i="66"/>
  <c r="H10" i="66"/>
  <c r="H12" i="69"/>
  <c r="H17" i="66"/>
  <c r="H19" i="66"/>
  <c r="H99" i="69"/>
  <c r="H14" i="69"/>
  <c r="H9" i="67"/>
  <c r="H11" i="67"/>
  <c r="H15" i="69"/>
  <c r="H11" i="68"/>
  <c r="H13" i="68"/>
  <c r="H16" i="69"/>
  <c r="H18" i="69"/>
  <c r="E31" i="66"/>
  <c r="E13" i="69"/>
  <c r="E31" i="64"/>
  <c r="E9" i="69"/>
  <c r="E31" i="65"/>
  <c r="E10" i="69"/>
  <c r="F34" i="73"/>
  <c r="E11" i="69"/>
  <c r="E8" i="66"/>
  <c r="E10" i="66"/>
  <c r="E12" i="69"/>
  <c r="E17" i="66"/>
  <c r="E19" i="66"/>
  <c r="E99" i="69"/>
  <c r="E14" i="69"/>
  <c r="E9" i="67"/>
  <c r="E11" i="67"/>
  <c r="E15" i="69"/>
  <c r="E11" i="68"/>
  <c r="E13" i="68"/>
  <c r="E16" i="69"/>
  <c r="E18" i="69"/>
  <c r="C31" i="64"/>
  <c r="C9" i="69"/>
  <c r="C31" i="65"/>
  <c r="C10" i="69"/>
  <c r="D34" i="73"/>
  <c r="C11" i="69"/>
  <c r="C8" i="66"/>
  <c r="C10" i="66"/>
  <c r="C12" i="69"/>
  <c r="C31" i="66"/>
  <c r="C13" i="69"/>
  <c r="C17" i="66"/>
  <c r="C19" i="66"/>
  <c r="C99" i="69"/>
  <c r="C14" i="69"/>
  <c r="C9" i="67"/>
  <c r="C11" i="67"/>
  <c r="C15" i="69"/>
  <c r="C11" i="68"/>
  <c r="C13" i="68"/>
  <c r="C16" i="69"/>
  <c r="C18" i="69"/>
  <c r="D31" i="64"/>
  <c r="D9" i="69"/>
  <c r="D31" i="65"/>
  <c r="D10" i="69"/>
  <c r="E34" i="73"/>
  <c r="D11" i="69"/>
  <c r="D8" i="66"/>
  <c r="D10" i="66"/>
  <c r="D12" i="69"/>
  <c r="D31" i="66"/>
  <c r="D13" i="69"/>
  <c r="D17" i="66"/>
  <c r="D19" i="66"/>
  <c r="D99" i="69"/>
  <c r="D14" i="69"/>
  <c r="D9" i="67"/>
  <c r="D11" i="67"/>
  <c r="D15" i="69"/>
  <c r="D11" i="68"/>
  <c r="D13" i="68"/>
  <c r="D16" i="69"/>
  <c r="D18" i="69"/>
  <c r="F31" i="64"/>
  <c r="F9" i="69"/>
  <c r="F31" i="65"/>
  <c r="F10" i="69"/>
  <c r="G34" i="73"/>
  <c r="F11" i="69"/>
  <c r="F8" i="66"/>
  <c r="F10" i="66"/>
  <c r="F12" i="69"/>
  <c r="F31" i="66"/>
  <c r="F13" i="69"/>
  <c r="F17" i="66"/>
  <c r="F19" i="66"/>
  <c r="F99" i="69"/>
  <c r="F14" i="69"/>
  <c r="F9" i="67"/>
  <c r="F11" i="67"/>
  <c r="F15" i="69"/>
  <c r="F11" i="68"/>
  <c r="F13" i="68"/>
  <c r="F16" i="69"/>
  <c r="F18" i="69"/>
  <c r="G31" i="64"/>
  <c r="G9" i="69"/>
  <c r="G31" i="65"/>
  <c r="G10" i="69"/>
  <c r="H34" i="73"/>
  <c r="G11" i="69"/>
  <c r="G8" i="66"/>
  <c r="G10" i="66"/>
  <c r="G12" i="69"/>
  <c r="G31" i="66"/>
  <c r="G13" i="69"/>
  <c r="G17" i="66"/>
  <c r="G19" i="66"/>
  <c r="G99" i="69"/>
  <c r="G14" i="69"/>
  <c r="G9" i="67"/>
  <c r="G11" i="67"/>
  <c r="G15" i="69"/>
  <c r="G11" i="68"/>
  <c r="G13" i="68"/>
  <c r="G16" i="69"/>
  <c r="G18" i="69"/>
  <c r="L31" i="64"/>
  <c r="L9" i="69"/>
  <c r="L31" i="65"/>
  <c r="L10" i="69"/>
  <c r="M34" i="73"/>
  <c r="L11" i="69"/>
  <c r="L12" i="69"/>
  <c r="L31" i="66"/>
  <c r="L13" i="69"/>
  <c r="L17" i="66"/>
  <c r="L19" i="66"/>
  <c r="L99" i="69"/>
  <c r="L14" i="69"/>
  <c r="L15" i="69"/>
  <c r="L11" i="68"/>
  <c r="L13" i="68"/>
  <c r="L16" i="69"/>
  <c r="L18" i="69"/>
  <c r="M31" i="64"/>
  <c r="M9" i="69"/>
  <c r="M31" i="65"/>
  <c r="M10" i="69"/>
  <c r="N34" i="73"/>
  <c r="M11" i="69"/>
  <c r="M8" i="66"/>
  <c r="M10" i="66"/>
  <c r="M12" i="69"/>
  <c r="M31" i="66"/>
  <c r="M13" i="69"/>
  <c r="M17" i="66"/>
  <c r="M19" i="66"/>
  <c r="M99" i="69"/>
  <c r="M14" i="69"/>
  <c r="M9" i="67"/>
  <c r="M11" i="67"/>
  <c r="M15" i="69"/>
  <c r="M11" i="68"/>
  <c r="M13" i="68"/>
  <c r="M16" i="69"/>
  <c r="M18" i="69"/>
  <c r="N31" i="64"/>
  <c r="N9" i="69"/>
  <c r="N31" i="65"/>
  <c r="N10" i="69"/>
  <c r="O34" i="73"/>
  <c r="N11" i="69"/>
  <c r="N8" i="66"/>
  <c r="N10" i="66"/>
  <c r="N12" i="69"/>
  <c r="N31" i="66"/>
  <c r="N13" i="69"/>
  <c r="N17" i="66"/>
  <c r="N19" i="66"/>
  <c r="N99" i="69"/>
  <c r="N14" i="69"/>
  <c r="N9" i="67"/>
  <c r="N11" i="67"/>
  <c r="N15" i="69"/>
  <c r="N11" i="68"/>
  <c r="N13" i="68"/>
  <c r="N16" i="69"/>
  <c r="N18" i="69"/>
  <c r="P31" i="64"/>
  <c r="P9" i="69"/>
  <c r="P31" i="65"/>
  <c r="P10" i="69"/>
  <c r="Q34" i="73"/>
  <c r="P11" i="69"/>
  <c r="P8" i="66"/>
  <c r="P10" i="66"/>
  <c r="P12" i="69"/>
  <c r="P31" i="66"/>
  <c r="P13" i="69"/>
  <c r="P17" i="66"/>
  <c r="P19" i="66"/>
  <c r="P99" i="69"/>
  <c r="P14" i="69"/>
  <c r="P9" i="67"/>
  <c r="P11" i="67"/>
  <c r="P15" i="69"/>
  <c r="P11" i="68"/>
  <c r="P13" i="68"/>
  <c r="P16" i="69"/>
  <c r="P18" i="69"/>
  <c r="Q31" i="64"/>
  <c r="Q9" i="69"/>
  <c r="Q31" i="65"/>
  <c r="Q10" i="69"/>
  <c r="R34" i="73"/>
  <c r="Q11" i="69"/>
  <c r="Q12" i="69"/>
  <c r="Q31" i="66"/>
  <c r="Q13" i="69"/>
  <c r="Q17" i="66"/>
  <c r="Q19" i="66"/>
  <c r="Q99" i="69"/>
  <c r="Q14" i="69"/>
  <c r="Q9" i="67"/>
  <c r="Q11" i="67"/>
  <c r="Q15" i="69"/>
  <c r="Q11" i="68"/>
  <c r="Q13" i="68"/>
  <c r="Q16" i="69"/>
  <c r="Q18" i="69"/>
  <c r="R31" i="64"/>
  <c r="R9" i="69"/>
  <c r="R31" i="65"/>
  <c r="R10" i="69"/>
  <c r="S34" i="73"/>
  <c r="R11" i="69"/>
  <c r="R8" i="66"/>
  <c r="R10" i="66"/>
  <c r="R12" i="69"/>
  <c r="R31" i="66"/>
  <c r="R13" i="69"/>
  <c r="R17" i="66"/>
  <c r="R19" i="66"/>
  <c r="R99" i="69"/>
  <c r="R14" i="69"/>
  <c r="R9" i="67"/>
  <c r="R11" i="67"/>
  <c r="R15" i="69"/>
  <c r="R11" i="68"/>
  <c r="R13" i="68"/>
  <c r="R16" i="69"/>
  <c r="R18" i="69"/>
  <c r="S31" i="64"/>
  <c r="S9" i="69"/>
  <c r="S31" i="65"/>
  <c r="S10" i="69"/>
  <c r="T34" i="73"/>
  <c r="S11" i="69"/>
  <c r="S8" i="66"/>
  <c r="S10" i="66"/>
  <c r="S12" i="69"/>
  <c r="S31" i="66"/>
  <c r="S13" i="69"/>
  <c r="S17" i="66"/>
  <c r="S19" i="66"/>
  <c r="S99" i="69"/>
  <c r="S14" i="69"/>
  <c r="S9" i="67"/>
  <c r="S11" i="67"/>
  <c r="S15" i="69"/>
  <c r="S11" i="68"/>
  <c r="S13" i="68"/>
  <c r="S16" i="69"/>
  <c r="S18" i="69"/>
  <c r="T31" i="64"/>
  <c r="T9" i="69"/>
  <c r="T31" i="65"/>
  <c r="T10" i="69"/>
  <c r="U34" i="73"/>
  <c r="T11" i="69"/>
  <c r="T8" i="66"/>
  <c r="T10" i="66"/>
  <c r="T12" i="69"/>
  <c r="T31" i="66"/>
  <c r="T13" i="69"/>
  <c r="T17" i="66"/>
  <c r="T19" i="66"/>
  <c r="T99" i="69"/>
  <c r="T14" i="69"/>
  <c r="T9" i="67"/>
  <c r="T11" i="67"/>
  <c r="T15" i="69"/>
  <c r="T11" i="68"/>
  <c r="T13" i="68"/>
  <c r="T16" i="69"/>
  <c r="T18" i="69"/>
  <c r="U31" i="64"/>
  <c r="U9" i="69"/>
  <c r="U31" i="65"/>
  <c r="U10" i="69"/>
  <c r="V34" i="73"/>
  <c r="U11" i="69"/>
  <c r="U8" i="66"/>
  <c r="U10" i="66"/>
  <c r="U12" i="69"/>
  <c r="U31" i="66"/>
  <c r="U13" i="69"/>
  <c r="U17" i="66"/>
  <c r="U19" i="66"/>
  <c r="U99" i="69"/>
  <c r="U14" i="69"/>
  <c r="U9" i="67"/>
  <c r="U11" i="67"/>
  <c r="U15" i="69"/>
  <c r="U11" i="68"/>
  <c r="U13" i="68"/>
  <c r="U16" i="69"/>
  <c r="U18" i="69"/>
  <c r="V31" i="64"/>
  <c r="V9" i="69"/>
  <c r="V31" i="65"/>
  <c r="V10" i="69"/>
  <c r="W34" i="73"/>
  <c r="V11" i="69"/>
  <c r="V8" i="66"/>
  <c r="V10" i="66"/>
  <c r="V12" i="69"/>
  <c r="V31" i="66"/>
  <c r="V13" i="69"/>
  <c r="V17" i="66"/>
  <c r="V19" i="66"/>
  <c r="V99" i="69"/>
  <c r="V14" i="69"/>
  <c r="V9" i="67"/>
  <c r="V11" i="67"/>
  <c r="V15" i="69"/>
  <c r="V11" i="68"/>
  <c r="V13" i="68"/>
  <c r="V16" i="69"/>
  <c r="V18" i="69"/>
  <c r="W31" i="64"/>
  <c r="W9" i="69"/>
  <c r="W31" i="65"/>
  <c r="W10" i="69"/>
  <c r="X34" i="73"/>
  <c r="W11" i="69"/>
  <c r="W12" i="69"/>
  <c r="W31" i="66"/>
  <c r="W13" i="69"/>
  <c r="W17" i="66"/>
  <c r="W19" i="66"/>
  <c r="W99" i="69"/>
  <c r="W14" i="69"/>
  <c r="W15" i="69"/>
  <c r="W11" i="68"/>
  <c r="W13" i="68"/>
  <c r="W16" i="69"/>
  <c r="W18" i="69"/>
  <c r="K20" i="69"/>
  <c r="L9" i="67"/>
  <c r="W9" i="67"/>
  <c r="C20" i="69"/>
  <c r="D20" i="69"/>
  <c r="E20" i="69"/>
  <c r="F20" i="69"/>
  <c r="G20" i="69"/>
  <c r="H20" i="69"/>
  <c r="I20" i="69"/>
  <c r="J20" i="69"/>
  <c r="L8" i="66"/>
  <c r="L20" i="69"/>
  <c r="M20" i="69"/>
  <c r="N20" i="69"/>
  <c r="O20" i="69"/>
  <c r="P20" i="69"/>
  <c r="Q8" i="66"/>
  <c r="Q20" i="69"/>
  <c r="R20" i="69"/>
  <c r="S20" i="69"/>
  <c r="T20" i="69"/>
  <c r="U20" i="69"/>
  <c r="V20" i="69"/>
  <c r="D61" i="69"/>
  <c r="E61" i="69"/>
  <c r="F61" i="69"/>
  <c r="G61" i="69"/>
  <c r="H61" i="69"/>
  <c r="I61" i="69"/>
  <c r="J61" i="69"/>
  <c r="K61" i="69"/>
  <c r="L61" i="69"/>
  <c r="M61" i="69"/>
  <c r="N61" i="69"/>
  <c r="O61" i="69"/>
  <c r="P61" i="69"/>
  <c r="Q61" i="69"/>
  <c r="R61" i="69"/>
  <c r="S61" i="69"/>
  <c r="T61" i="69"/>
  <c r="U61" i="69"/>
  <c r="V61" i="69"/>
  <c r="W61" i="69"/>
  <c r="C61" i="69"/>
  <c r="D31" i="75"/>
  <c r="D43" i="69"/>
  <c r="E31" i="75"/>
  <c r="E43" i="69"/>
  <c r="F31" i="75"/>
  <c r="F43" i="69"/>
  <c r="G31" i="75"/>
  <c r="G43" i="69"/>
  <c r="H31" i="75"/>
  <c r="H43" i="69"/>
  <c r="I31" i="75"/>
  <c r="I43" i="69"/>
  <c r="J31" i="75"/>
  <c r="J43" i="69"/>
  <c r="K31" i="75"/>
  <c r="K43" i="69"/>
  <c r="L31" i="75"/>
  <c r="L43" i="69"/>
  <c r="M31" i="75"/>
  <c r="M43" i="69"/>
  <c r="N31" i="75"/>
  <c r="N43" i="69"/>
  <c r="O31" i="75"/>
  <c r="O43" i="69"/>
  <c r="P31" i="75"/>
  <c r="P43" i="69"/>
  <c r="Q31" i="75"/>
  <c r="Q43" i="69"/>
  <c r="R31" i="75"/>
  <c r="R43" i="69"/>
  <c r="S31" i="75"/>
  <c r="S43" i="69"/>
  <c r="T31" i="75"/>
  <c r="T43" i="69"/>
  <c r="U31" i="75"/>
  <c r="U43" i="69"/>
  <c r="V31" i="75"/>
  <c r="V43" i="69"/>
  <c r="W31" i="75"/>
  <c r="W43" i="69"/>
  <c r="C31" i="75"/>
  <c r="C43" i="69"/>
  <c r="W5" i="69"/>
  <c r="W5" i="75"/>
  <c r="M27" i="6"/>
  <c r="V5" i="69"/>
  <c r="V5" i="75"/>
  <c r="L27" i="6"/>
  <c r="U5" i="69"/>
  <c r="U5" i="75"/>
  <c r="K27" i="6"/>
  <c r="T5" i="69"/>
  <c r="T5" i="75"/>
  <c r="J27" i="6"/>
  <c r="S5" i="69"/>
  <c r="S5" i="75"/>
  <c r="I27" i="6"/>
  <c r="R5" i="69"/>
  <c r="R5" i="75"/>
  <c r="H27" i="6"/>
  <c r="Q5" i="69"/>
  <c r="Q5" i="75"/>
  <c r="G27" i="6"/>
  <c r="P5" i="69"/>
  <c r="P5" i="75"/>
  <c r="F27" i="6"/>
  <c r="O5" i="69"/>
  <c r="O5" i="75"/>
  <c r="E27" i="6"/>
  <c r="N5" i="69"/>
  <c r="N5" i="75"/>
  <c r="D27" i="6"/>
  <c r="M5" i="69"/>
  <c r="M5" i="75"/>
  <c r="M18" i="6"/>
  <c r="L5" i="69"/>
  <c r="L5" i="75"/>
  <c r="L18" i="6"/>
  <c r="K5" i="69"/>
  <c r="K5" i="75"/>
  <c r="K18" i="6"/>
  <c r="J5" i="69"/>
  <c r="J5" i="75"/>
  <c r="J18" i="6"/>
  <c r="I5" i="69"/>
  <c r="I5" i="75"/>
  <c r="I18" i="6"/>
  <c r="H5" i="69"/>
  <c r="H5" i="75"/>
  <c r="H18" i="6"/>
  <c r="G5" i="69"/>
  <c r="G5" i="75"/>
  <c r="G18" i="6"/>
  <c r="F5" i="69"/>
  <c r="F5" i="75"/>
  <c r="F18" i="6"/>
  <c r="E5" i="69"/>
  <c r="E5" i="75"/>
  <c r="E18" i="6"/>
  <c r="D5" i="69"/>
  <c r="D5" i="75"/>
  <c r="D18" i="6"/>
  <c r="C5" i="69"/>
  <c r="C5" i="75"/>
  <c r="D103" i="69"/>
  <c r="E103" i="69"/>
  <c r="F103" i="69"/>
  <c r="G103" i="69"/>
  <c r="H103" i="69"/>
  <c r="I103" i="69"/>
  <c r="J103" i="69"/>
  <c r="K103" i="69"/>
  <c r="L103" i="69"/>
  <c r="M103" i="69"/>
  <c r="N103" i="69"/>
  <c r="O103" i="69"/>
  <c r="P103" i="69"/>
  <c r="Q103" i="69"/>
  <c r="R103" i="69"/>
  <c r="S103" i="69"/>
  <c r="T103" i="69"/>
  <c r="U103" i="69"/>
  <c r="V103" i="69"/>
  <c r="W103" i="69"/>
  <c r="C103" i="69"/>
  <c r="D35" i="69"/>
  <c r="E35" i="69"/>
  <c r="F35" i="69"/>
  <c r="G35" i="69"/>
  <c r="H35" i="69"/>
  <c r="I35" i="69"/>
  <c r="J35" i="69"/>
  <c r="K35" i="69"/>
  <c r="L35" i="69"/>
  <c r="M35" i="69"/>
  <c r="N35" i="69"/>
  <c r="O35" i="69"/>
  <c r="P35" i="69"/>
  <c r="Q35" i="69"/>
  <c r="R35" i="69"/>
  <c r="S35" i="69"/>
  <c r="T35" i="69"/>
  <c r="U35" i="69"/>
  <c r="V35" i="69"/>
  <c r="W35" i="69"/>
  <c r="C35" i="69"/>
  <c r="F29" i="6"/>
  <c r="F30" i="6"/>
  <c r="F28" i="6"/>
  <c r="C95" i="69"/>
  <c r="C108" i="69"/>
  <c r="D95" i="69"/>
  <c r="D108" i="69"/>
  <c r="E95" i="69"/>
  <c r="E108" i="69"/>
  <c r="F95" i="69"/>
  <c r="F108" i="69"/>
  <c r="G95" i="69"/>
  <c r="G108" i="69"/>
  <c r="H95" i="69"/>
  <c r="H108" i="69"/>
  <c r="I95" i="69"/>
  <c r="I108" i="69"/>
  <c r="J95" i="69"/>
  <c r="J108" i="69"/>
  <c r="K95" i="69"/>
  <c r="K108" i="69"/>
  <c r="L95" i="69"/>
  <c r="L108" i="69"/>
  <c r="M95" i="69"/>
  <c r="M108" i="69"/>
  <c r="N95" i="69"/>
  <c r="N108" i="69"/>
  <c r="O95" i="69"/>
  <c r="O108" i="69"/>
  <c r="P95" i="69"/>
  <c r="P108" i="69"/>
  <c r="Q95" i="69"/>
  <c r="Q108" i="69"/>
  <c r="R95" i="69"/>
  <c r="R108" i="69"/>
  <c r="S95" i="69"/>
  <c r="S108" i="69"/>
  <c r="T95" i="69"/>
  <c r="T108" i="69"/>
  <c r="U95" i="69"/>
  <c r="U108" i="69"/>
  <c r="V95" i="69"/>
  <c r="V108" i="69"/>
  <c r="W8" i="66"/>
  <c r="W95" i="69"/>
  <c r="W108" i="69"/>
  <c r="D110" i="69"/>
  <c r="E110" i="69"/>
  <c r="F110" i="69"/>
  <c r="C110" i="69"/>
  <c r="G110" i="69"/>
  <c r="H110" i="69"/>
  <c r="I110" i="69"/>
  <c r="J110" i="69"/>
  <c r="K110" i="69"/>
  <c r="L110" i="69"/>
  <c r="M110" i="69"/>
  <c r="N110" i="69"/>
  <c r="O110" i="69"/>
  <c r="P110" i="69"/>
  <c r="Q110" i="69"/>
  <c r="R110" i="69"/>
  <c r="S110" i="69"/>
  <c r="T110" i="69"/>
  <c r="U110" i="69"/>
  <c r="L20" i="6"/>
  <c r="K6" i="69"/>
  <c r="K92" i="69"/>
  <c r="D16" i="70"/>
  <c r="L21" i="6"/>
  <c r="K7" i="69"/>
  <c r="K93" i="69"/>
  <c r="D17" i="70"/>
  <c r="L19" i="6"/>
  <c r="K8" i="69"/>
  <c r="K94" i="69"/>
  <c r="D18" i="70"/>
  <c r="K91" i="69"/>
  <c r="D15" i="70"/>
  <c r="E39" i="70"/>
  <c r="W20" i="69"/>
  <c r="D39" i="70"/>
  <c r="C39" i="70"/>
  <c r="D29" i="6"/>
  <c r="E29" i="6"/>
  <c r="G29" i="6"/>
  <c r="H29" i="6"/>
  <c r="I29" i="6"/>
  <c r="J29" i="6"/>
  <c r="K29" i="6"/>
  <c r="L29" i="6"/>
  <c r="M29" i="6"/>
  <c r="D30" i="6"/>
  <c r="E30" i="6"/>
  <c r="G30" i="6"/>
  <c r="H30" i="6"/>
  <c r="I30" i="6"/>
  <c r="J30" i="6"/>
  <c r="K30" i="6"/>
  <c r="L30" i="6"/>
  <c r="M30" i="6"/>
  <c r="M28" i="6"/>
  <c r="L28" i="6"/>
  <c r="K28" i="6"/>
  <c r="J28" i="6"/>
  <c r="I28" i="6"/>
  <c r="H28" i="6"/>
  <c r="G28" i="6"/>
  <c r="E28" i="6"/>
  <c r="D28" i="6"/>
  <c r="D20" i="6"/>
  <c r="E20" i="6"/>
  <c r="F20" i="6"/>
  <c r="G20" i="6"/>
  <c r="H20" i="6"/>
  <c r="I20" i="6"/>
  <c r="J20" i="6"/>
  <c r="K20" i="6"/>
  <c r="M20" i="6"/>
  <c r="D21" i="6"/>
  <c r="E21" i="6"/>
  <c r="F21" i="6"/>
  <c r="G21" i="6"/>
  <c r="H21" i="6"/>
  <c r="I21" i="6"/>
  <c r="J21" i="6"/>
  <c r="K21" i="6"/>
  <c r="M21" i="6"/>
  <c r="M19" i="6"/>
  <c r="K19" i="6"/>
  <c r="J19" i="6"/>
  <c r="I19" i="6"/>
  <c r="H19" i="6"/>
  <c r="G19" i="6"/>
  <c r="F19" i="6"/>
  <c r="E19" i="6"/>
  <c r="D19" i="6"/>
  <c r="T6" i="69"/>
  <c r="T92" i="69"/>
  <c r="T7" i="69"/>
  <c r="T93" i="69"/>
  <c r="T8" i="69"/>
  <c r="T94" i="69"/>
  <c r="T91" i="69"/>
  <c r="E5" i="73"/>
  <c r="F5" i="73"/>
  <c r="G5" i="73"/>
  <c r="H5" i="73"/>
  <c r="I5" i="73"/>
  <c r="J5" i="73"/>
  <c r="K5" i="73"/>
  <c r="L5" i="73"/>
  <c r="M5" i="73"/>
  <c r="N5" i="73"/>
  <c r="O5" i="73"/>
  <c r="P5" i="73"/>
  <c r="Q5" i="73"/>
  <c r="R5" i="73"/>
  <c r="S5" i="73"/>
  <c r="T5" i="73"/>
  <c r="U5" i="73"/>
  <c r="V5" i="73"/>
  <c r="W5" i="73"/>
  <c r="X5" i="73"/>
  <c r="D5" i="73"/>
  <c r="O6" i="69"/>
  <c r="F36" i="70"/>
  <c r="F40" i="70"/>
  <c r="Q6" i="69"/>
  <c r="G36" i="70"/>
  <c r="G40" i="70"/>
  <c r="M6" i="69"/>
  <c r="H36" i="70"/>
  <c r="H40" i="70"/>
  <c r="E6" i="69"/>
  <c r="I36" i="70"/>
  <c r="I40" i="70"/>
  <c r="S6" i="69"/>
  <c r="J36" i="70"/>
  <c r="J40" i="70"/>
  <c r="C6" i="69"/>
  <c r="K36" i="70"/>
  <c r="K40" i="70"/>
  <c r="G6" i="69"/>
  <c r="L36" i="70"/>
  <c r="L40" i="70"/>
  <c r="D6" i="69"/>
  <c r="M36" i="70"/>
  <c r="M40" i="70"/>
  <c r="N36" i="70"/>
  <c r="N40" i="70"/>
  <c r="O36" i="70"/>
  <c r="O40" i="70"/>
  <c r="R6" i="69"/>
  <c r="P36" i="70"/>
  <c r="P40" i="70"/>
  <c r="V6" i="69"/>
  <c r="Q36" i="70"/>
  <c r="Q40" i="70"/>
  <c r="F6" i="69"/>
  <c r="R36" i="70"/>
  <c r="R40" i="70"/>
  <c r="U6" i="69"/>
  <c r="S36" i="70"/>
  <c r="S40" i="70"/>
  <c r="P6" i="69"/>
  <c r="T36" i="70"/>
  <c r="T40" i="70"/>
  <c r="N6" i="69"/>
  <c r="U36" i="70"/>
  <c r="U40" i="70"/>
  <c r="L6" i="69"/>
  <c r="V36" i="70"/>
  <c r="V40" i="70"/>
  <c r="W6" i="69"/>
  <c r="W36" i="70"/>
  <c r="W40" i="70"/>
  <c r="C29" i="70"/>
  <c r="F41" i="70"/>
  <c r="G41" i="70"/>
  <c r="H41" i="70"/>
  <c r="I41" i="70"/>
  <c r="J41" i="70"/>
  <c r="K41" i="70"/>
  <c r="L41" i="70"/>
  <c r="M41" i="70"/>
  <c r="N41" i="70"/>
  <c r="O41" i="70"/>
  <c r="P41" i="70"/>
  <c r="Q41" i="70"/>
  <c r="R41" i="70"/>
  <c r="S41" i="70"/>
  <c r="T41" i="70"/>
  <c r="U41" i="70"/>
  <c r="V41" i="70"/>
  <c r="W41" i="70"/>
  <c r="D29" i="70"/>
  <c r="W42" i="70"/>
  <c r="V42" i="70"/>
  <c r="U42" i="70"/>
  <c r="T42" i="70"/>
  <c r="S42" i="70"/>
  <c r="R42" i="70"/>
  <c r="Q42" i="70"/>
  <c r="P42" i="70"/>
  <c r="O42" i="70"/>
  <c r="N42" i="70"/>
  <c r="M42" i="70"/>
  <c r="L42" i="70"/>
  <c r="K42" i="70"/>
  <c r="J42" i="70"/>
  <c r="I42" i="70"/>
  <c r="H42" i="70"/>
  <c r="G42" i="70"/>
  <c r="F42" i="70"/>
  <c r="W8" i="69"/>
  <c r="W38" i="70"/>
  <c r="L8" i="69"/>
  <c r="V38" i="70"/>
  <c r="N8" i="69"/>
  <c r="U38" i="70"/>
  <c r="P8" i="69"/>
  <c r="T38" i="70"/>
  <c r="U8" i="69"/>
  <c r="S38" i="70"/>
  <c r="F8" i="69"/>
  <c r="R38" i="70"/>
  <c r="V8" i="69"/>
  <c r="Q38" i="70"/>
  <c r="R8" i="69"/>
  <c r="P38" i="70"/>
  <c r="O38" i="70"/>
  <c r="N38" i="70"/>
  <c r="D8" i="69"/>
  <c r="M38" i="70"/>
  <c r="G8" i="69"/>
  <c r="L38" i="70"/>
  <c r="C8" i="69"/>
  <c r="K38" i="70"/>
  <c r="S8" i="69"/>
  <c r="J38" i="70"/>
  <c r="E8" i="69"/>
  <c r="I38" i="70"/>
  <c r="M8" i="69"/>
  <c r="H38" i="70"/>
  <c r="Q8" i="69"/>
  <c r="G38" i="70"/>
  <c r="O8" i="69"/>
  <c r="F38" i="70"/>
  <c r="E38" i="70"/>
  <c r="I8" i="69"/>
  <c r="D38" i="70"/>
  <c r="J8" i="69"/>
  <c r="C38" i="70"/>
  <c r="W7" i="69"/>
  <c r="W37" i="70"/>
  <c r="L7" i="69"/>
  <c r="V37" i="70"/>
  <c r="N7" i="69"/>
  <c r="U37" i="70"/>
  <c r="P7" i="69"/>
  <c r="T37" i="70"/>
  <c r="U7" i="69"/>
  <c r="S37" i="70"/>
  <c r="F7" i="69"/>
  <c r="R37" i="70"/>
  <c r="V7" i="69"/>
  <c r="Q37" i="70"/>
  <c r="R7" i="69"/>
  <c r="P37" i="70"/>
  <c r="O37" i="70"/>
  <c r="N37" i="70"/>
  <c r="D7" i="69"/>
  <c r="M37" i="70"/>
  <c r="G7" i="69"/>
  <c r="L37" i="70"/>
  <c r="C7" i="69"/>
  <c r="K37" i="70"/>
  <c r="S7" i="69"/>
  <c r="J37" i="70"/>
  <c r="E7" i="69"/>
  <c r="I37" i="70"/>
  <c r="M7" i="69"/>
  <c r="H37" i="70"/>
  <c r="Q7" i="69"/>
  <c r="G37" i="70"/>
  <c r="O7" i="69"/>
  <c r="F37" i="70"/>
  <c r="E37" i="70"/>
  <c r="I7" i="69"/>
  <c r="D37" i="70"/>
  <c r="J7" i="69"/>
  <c r="C37" i="70"/>
  <c r="E36" i="70"/>
  <c r="I6" i="69"/>
  <c r="D36" i="70"/>
  <c r="J6" i="69"/>
  <c r="C36" i="70"/>
  <c r="W35" i="70"/>
  <c r="V35" i="70"/>
  <c r="U35" i="70"/>
  <c r="T35" i="70"/>
  <c r="S35" i="70"/>
  <c r="R35" i="70"/>
  <c r="Q35" i="70"/>
  <c r="P35" i="70"/>
  <c r="O35" i="70"/>
  <c r="N35" i="70"/>
  <c r="M35" i="70"/>
  <c r="L35" i="70"/>
  <c r="K35" i="70"/>
  <c r="J35" i="70"/>
  <c r="I35" i="70"/>
  <c r="H35" i="70"/>
  <c r="G35" i="70"/>
  <c r="F35" i="70"/>
  <c r="E35" i="70"/>
  <c r="D35" i="70"/>
  <c r="C35" i="70"/>
  <c r="E33" i="70"/>
  <c r="D33" i="70"/>
  <c r="C33" i="70"/>
  <c r="E32" i="70"/>
  <c r="D32" i="70"/>
  <c r="C32" i="70"/>
  <c r="E31" i="70"/>
  <c r="D31" i="70"/>
  <c r="C31" i="70"/>
  <c r="E30" i="70"/>
  <c r="D30" i="70"/>
  <c r="C30" i="70"/>
  <c r="E29" i="70"/>
  <c r="C31" i="69"/>
  <c r="C39" i="69"/>
  <c r="C48" i="69"/>
  <c r="D31" i="69"/>
  <c r="D39" i="69"/>
  <c r="D48" i="69"/>
  <c r="E31" i="69"/>
  <c r="E39" i="69"/>
  <c r="E48" i="69"/>
  <c r="F31" i="69"/>
  <c r="F39" i="69"/>
  <c r="F48" i="69"/>
  <c r="G31" i="69"/>
  <c r="G39" i="69"/>
  <c r="G48" i="69"/>
  <c r="H31" i="69"/>
  <c r="H39" i="69"/>
  <c r="H48" i="69"/>
  <c r="I31" i="69"/>
  <c r="I39" i="69"/>
  <c r="I48" i="69"/>
  <c r="J31" i="69"/>
  <c r="J39" i="69"/>
  <c r="J48" i="69"/>
  <c r="K31" i="69"/>
  <c r="K39" i="69"/>
  <c r="K48" i="69"/>
  <c r="L31" i="69"/>
  <c r="L39" i="69"/>
  <c r="L48" i="69"/>
  <c r="M31" i="69"/>
  <c r="M39" i="69"/>
  <c r="M48" i="69"/>
  <c r="N31" i="69"/>
  <c r="N39" i="69"/>
  <c r="N48" i="69"/>
  <c r="O31" i="69"/>
  <c r="O39" i="69"/>
  <c r="O48" i="69"/>
  <c r="P31" i="69"/>
  <c r="P39" i="69"/>
  <c r="P48" i="69"/>
  <c r="Q31" i="69"/>
  <c r="Q39" i="69"/>
  <c r="Q48" i="69"/>
  <c r="R31" i="69"/>
  <c r="R39" i="69"/>
  <c r="R48" i="69"/>
  <c r="S31" i="69"/>
  <c r="S39" i="69"/>
  <c r="S48" i="69"/>
  <c r="T31" i="69"/>
  <c r="T39" i="69"/>
  <c r="T48" i="69"/>
  <c r="U31" i="69"/>
  <c r="U39" i="69"/>
  <c r="U48" i="69"/>
  <c r="V31" i="69"/>
  <c r="V39" i="69"/>
  <c r="V48" i="69"/>
  <c r="W31" i="69"/>
  <c r="W39" i="69"/>
  <c r="W48" i="69"/>
  <c r="C50" i="69"/>
  <c r="D50" i="69"/>
  <c r="E50" i="69"/>
  <c r="F50" i="69"/>
  <c r="G50" i="69"/>
  <c r="H50" i="69"/>
  <c r="I50" i="69"/>
  <c r="J50" i="69"/>
  <c r="K50" i="69"/>
  <c r="L50" i="69"/>
  <c r="M50" i="69"/>
  <c r="N50" i="69"/>
  <c r="O50" i="69"/>
  <c r="P50" i="69"/>
  <c r="Q50" i="69"/>
  <c r="R50" i="69"/>
  <c r="S50" i="69"/>
  <c r="T50" i="69"/>
  <c r="U50" i="69"/>
  <c r="V50" i="69"/>
  <c r="W50" i="69"/>
  <c r="Q30" i="69"/>
  <c r="E28" i="70"/>
  <c r="G30" i="69"/>
  <c r="D28" i="70"/>
  <c r="C30" i="69"/>
  <c r="W30" i="69"/>
  <c r="I30" i="69"/>
  <c r="C28" i="70"/>
  <c r="Q29" i="69"/>
  <c r="E27" i="70"/>
  <c r="G29" i="69"/>
  <c r="D27" i="70"/>
  <c r="C29" i="69"/>
  <c r="W29" i="69"/>
  <c r="I29" i="69"/>
  <c r="C27" i="70"/>
  <c r="Q28" i="69"/>
  <c r="E26" i="70"/>
  <c r="G28" i="69"/>
  <c r="D26" i="70"/>
  <c r="C28" i="69"/>
  <c r="W28" i="69"/>
  <c r="I28" i="69"/>
  <c r="C26" i="70"/>
  <c r="Q27" i="69"/>
  <c r="E25" i="70"/>
  <c r="G27" i="69"/>
  <c r="D25" i="70"/>
  <c r="C27" i="69"/>
  <c r="W27" i="69"/>
  <c r="I27" i="69"/>
  <c r="C25" i="70"/>
  <c r="C65" i="69"/>
  <c r="C69" i="69"/>
  <c r="C73" i="69"/>
  <c r="C77" i="69"/>
  <c r="C82" i="69"/>
  <c r="D65" i="69"/>
  <c r="D69" i="69"/>
  <c r="D73" i="69"/>
  <c r="D77" i="69"/>
  <c r="D82" i="69"/>
  <c r="E65" i="69"/>
  <c r="E69" i="69"/>
  <c r="E73" i="69"/>
  <c r="E77" i="69"/>
  <c r="E82" i="69"/>
  <c r="F65" i="69"/>
  <c r="F69" i="69"/>
  <c r="F73" i="69"/>
  <c r="F77" i="69"/>
  <c r="F82" i="69"/>
  <c r="G65" i="69"/>
  <c r="G69" i="69"/>
  <c r="G73" i="69"/>
  <c r="G77" i="69"/>
  <c r="G82" i="69"/>
  <c r="H65" i="69"/>
  <c r="H69" i="69"/>
  <c r="H73" i="69"/>
  <c r="H77" i="69"/>
  <c r="H82" i="69"/>
  <c r="I65" i="69"/>
  <c r="I69" i="69"/>
  <c r="I73" i="69"/>
  <c r="I77" i="69"/>
  <c r="I82" i="69"/>
  <c r="J65" i="69"/>
  <c r="J69" i="69"/>
  <c r="J73" i="69"/>
  <c r="J77" i="69"/>
  <c r="J82" i="69"/>
  <c r="K65" i="69"/>
  <c r="K69" i="69"/>
  <c r="K73" i="69"/>
  <c r="K77" i="69"/>
  <c r="K82" i="69"/>
  <c r="L65" i="69"/>
  <c r="L69" i="69"/>
  <c r="L73" i="69"/>
  <c r="L77" i="69"/>
  <c r="L82" i="69"/>
  <c r="M65" i="69"/>
  <c r="M69" i="69"/>
  <c r="M73" i="69"/>
  <c r="M77" i="69"/>
  <c r="M82" i="69"/>
  <c r="N65" i="69"/>
  <c r="N69" i="69"/>
  <c r="N73" i="69"/>
  <c r="N77" i="69"/>
  <c r="N82" i="69"/>
  <c r="O65" i="69"/>
  <c r="O69" i="69"/>
  <c r="O73" i="69"/>
  <c r="O77" i="69"/>
  <c r="O82" i="69"/>
  <c r="P65" i="69"/>
  <c r="P69" i="69"/>
  <c r="P73" i="69"/>
  <c r="P77" i="69"/>
  <c r="P82" i="69"/>
  <c r="Q65" i="69"/>
  <c r="Q69" i="69"/>
  <c r="Q73" i="69"/>
  <c r="Q77" i="69"/>
  <c r="Q82" i="69"/>
  <c r="R65" i="69"/>
  <c r="R69" i="69"/>
  <c r="R73" i="69"/>
  <c r="R77" i="69"/>
  <c r="R82" i="69"/>
  <c r="S65" i="69"/>
  <c r="S69" i="69"/>
  <c r="S73" i="69"/>
  <c r="S77" i="69"/>
  <c r="S82" i="69"/>
  <c r="T65" i="69"/>
  <c r="T69" i="69"/>
  <c r="T73" i="69"/>
  <c r="T77" i="69"/>
  <c r="T82" i="69"/>
  <c r="U65" i="69"/>
  <c r="U69" i="69"/>
  <c r="U73" i="69"/>
  <c r="U77" i="69"/>
  <c r="U82" i="69"/>
  <c r="V65" i="69"/>
  <c r="V69" i="69"/>
  <c r="V73" i="69"/>
  <c r="V77" i="69"/>
  <c r="V82" i="69"/>
  <c r="W65" i="69"/>
  <c r="W69" i="69"/>
  <c r="W73" i="69"/>
  <c r="W77" i="69"/>
  <c r="W82" i="69"/>
  <c r="C84" i="69"/>
  <c r="D84" i="69"/>
  <c r="E84" i="69"/>
  <c r="F84" i="69"/>
  <c r="G84" i="69"/>
  <c r="H84" i="69"/>
  <c r="I84" i="69"/>
  <c r="J84" i="69"/>
  <c r="K84" i="69"/>
  <c r="L84" i="69"/>
  <c r="M84" i="69"/>
  <c r="N84" i="69"/>
  <c r="O84" i="69"/>
  <c r="P84" i="69"/>
  <c r="Q84" i="69"/>
  <c r="R84" i="69"/>
  <c r="S84" i="69"/>
  <c r="T84" i="69"/>
  <c r="U84" i="69"/>
  <c r="V84" i="69"/>
  <c r="W84" i="69"/>
  <c r="E23" i="70"/>
  <c r="C60" i="69"/>
  <c r="D23" i="70"/>
  <c r="Q60" i="69"/>
  <c r="C23" i="70"/>
  <c r="E22" i="70"/>
  <c r="C59" i="69"/>
  <c r="D22" i="70"/>
  <c r="Q59" i="69"/>
  <c r="C22" i="70"/>
  <c r="E21" i="70"/>
  <c r="C58" i="69"/>
  <c r="D21" i="70"/>
  <c r="Q58" i="69"/>
  <c r="C21" i="70"/>
  <c r="E20" i="70"/>
  <c r="C57" i="69"/>
  <c r="D20" i="70"/>
  <c r="Q57" i="69"/>
  <c r="C20" i="70"/>
  <c r="V110" i="69"/>
  <c r="W110" i="69"/>
  <c r="E94" i="69"/>
  <c r="E18" i="70"/>
  <c r="I94" i="69"/>
  <c r="C18" i="70"/>
  <c r="E93" i="69"/>
  <c r="E17" i="70"/>
  <c r="I93" i="69"/>
  <c r="C17" i="70"/>
  <c r="E92" i="69"/>
  <c r="E16" i="70"/>
  <c r="I92" i="69"/>
  <c r="C16" i="70"/>
  <c r="E91" i="69"/>
  <c r="E15" i="70"/>
  <c r="I91" i="69"/>
  <c r="C15" i="70"/>
  <c r="C137" i="69"/>
  <c r="D137" i="69"/>
  <c r="E137" i="69"/>
  <c r="F137" i="69"/>
  <c r="G137" i="69"/>
  <c r="H137" i="69"/>
  <c r="I137" i="69"/>
  <c r="J137" i="69"/>
  <c r="K137" i="69"/>
  <c r="L137" i="69"/>
  <c r="M137" i="69"/>
  <c r="N137" i="69"/>
  <c r="O137" i="69"/>
  <c r="P137" i="69"/>
  <c r="Q137" i="69"/>
  <c r="R137" i="69"/>
  <c r="S137" i="69"/>
  <c r="T137" i="69"/>
  <c r="U137" i="69"/>
  <c r="V137" i="69"/>
  <c r="W137" i="69"/>
  <c r="J134" i="69"/>
  <c r="E13" i="70"/>
  <c r="N134" i="69"/>
  <c r="D13" i="70"/>
  <c r="C134" i="69"/>
  <c r="G134" i="69"/>
  <c r="C13" i="70"/>
  <c r="J133" i="69"/>
  <c r="E12" i="70"/>
  <c r="N133" i="69"/>
  <c r="D12" i="70"/>
  <c r="C133" i="69"/>
  <c r="G133" i="69"/>
  <c r="C12" i="70"/>
  <c r="J132" i="69"/>
  <c r="E11" i="70"/>
  <c r="N132" i="69"/>
  <c r="D11" i="70"/>
  <c r="C132" i="69"/>
  <c r="G132" i="69"/>
  <c r="C11" i="70"/>
  <c r="J131" i="69"/>
  <c r="E10" i="70"/>
  <c r="N131" i="69"/>
  <c r="D10" i="70"/>
  <c r="C131" i="69"/>
  <c r="G131" i="69"/>
  <c r="C10" i="70"/>
  <c r="C124" i="69"/>
  <c r="D124" i="69"/>
  <c r="E124" i="69"/>
  <c r="F124" i="69"/>
  <c r="G124" i="69"/>
  <c r="H124" i="69"/>
  <c r="I124" i="69"/>
  <c r="J124" i="69"/>
  <c r="K124" i="69"/>
  <c r="L124" i="69"/>
  <c r="M124" i="69"/>
  <c r="N124" i="69"/>
  <c r="O124" i="69"/>
  <c r="P124" i="69"/>
  <c r="Q124" i="69"/>
  <c r="R124" i="69"/>
  <c r="S124" i="69"/>
  <c r="T124" i="69"/>
  <c r="U124" i="69"/>
  <c r="V124" i="69"/>
  <c r="W124" i="69"/>
  <c r="V121" i="69"/>
  <c r="E8" i="70"/>
  <c r="H8" i="69"/>
  <c r="H121" i="69"/>
  <c r="D8" i="70"/>
  <c r="Q121" i="69"/>
  <c r="C8" i="70"/>
  <c r="V120" i="69"/>
  <c r="E7" i="70"/>
  <c r="H7" i="69"/>
  <c r="H120" i="69"/>
  <c r="D7" i="70"/>
  <c r="Q120" i="69"/>
  <c r="C7" i="70"/>
  <c r="V119" i="69"/>
  <c r="E6" i="70"/>
  <c r="H6" i="69"/>
  <c r="H119" i="69"/>
  <c r="D6" i="70"/>
  <c r="Q119" i="69"/>
  <c r="C6" i="70"/>
  <c r="V118" i="69"/>
  <c r="E5" i="70"/>
  <c r="H118" i="69"/>
  <c r="D5" i="70"/>
  <c r="Q118" i="69"/>
  <c r="C5" i="70"/>
  <c r="V117" i="69"/>
  <c r="E4" i="70"/>
  <c r="H117" i="69"/>
  <c r="D4" i="70"/>
  <c r="C117" i="69"/>
  <c r="Q117" i="69"/>
  <c r="C4" i="70"/>
  <c r="B137" i="69"/>
  <c r="W135" i="69"/>
  <c r="V135" i="69"/>
  <c r="U135" i="69"/>
  <c r="T135" i="69"/>
  <c r="S135" i="69"/>
  <c r="R135" i="69"/>
  <c r="Q135" i="69"/>
  <c r="P135" i="69"/>
  <c r="O135" i="69"/>
  <c r="N135" i="69"/>
  <c r="M135" i="69"/>
  <c r="L135" i="69"/>
  <c r="K135" i="69"/>
  <c r="J135" i="69"/>
  <c r="I135" i="69"/>
  <c r="H135" i="69"/>
  <c r="G135" i="69"/>
  <c r="F135" i="69"/>
  <c r="E135" i="69"/>
  <c r="D135" i="69"/>
  <c r="C135" i="69"/>
  <c r="B135" i="69"/>
  <c r="W134" i="69"/>
  <c r="V134" i="69"/>
  <c r="U134" i="69"/>
  <c r="T134" i="69"/>
  <c r="S134" i="69"/>
  <c r="R134" i="69"/>
  <c r="Q134" i="69"/>
  <c r="P134" i="69"/>
  <c r="O134" i="69"/>
  <c r="M134" i="69"/>
  <c r="L134" i="69"/>
  <c r="K134" i="69"/>
  <c r="I134" i="69"/>
  <c r="H134" i="69"/>
  <c r="F134" i="69"/>
  <c r="E134" i="69"/>
  <c r="D134" i="69"/>
  <c r="W133" i="69"/>
  <c r="V133" i="69"/>
  <c r="U133" i="69"/>
  <c r="T133" i="69"/>
  <c r="S133" i="69"/>
  <c r="R133" i="69"/>
  <c r="Q133" i="69"/>
  <c r="P133" i="69"/>
  <c r="O133" i="69"/>
  <c r="M133" i="69"/>
  <c r="L133" i="69"/>
  <c r="K133" i="69"/>
  <c r="I133" i="69"/>
  <c r="H133" i="69"/>
  <c r="F133" i="69"/>
  <c r="E133" i="69"/>
  <c r="D133" i="69"/>
  <c r="W132" i="69"/>
  <c r="V132" i="69"/>
  <c r="U132" i="69"/>
  <c r="T132" i="69"/>
  <c r="S132" i="69"/>
  <c r="R132" i="69"/>
  <c r="Q132" i="69"/>
  <c r="P132" i="69"/>
  <c r="O132" i="69"/>
  <c r="M132" i="69"/>
  <c r="L132" i="69"/>
  <c r="K132" i="69"/>
  <c r="I132" i="69"/>
  <c r="H132" i="69"/>
  <c r="F132" i="69"/>
  <c r="E132" i="69"/>
  <c r="D132" i="69"/>
  <c r="W131" i="69"/>
  <c r="V131" i="69"/>
  <c r="U131" i="69"/>
  <c r="T131" i="69"/>
  <c r="S131" i="69"/>
  <c r="R131" i="69"/>
  <c r="Q131" i="69"/>
  <c r="P131" i="69"/>
  <c r="O131" i="69"/>
  <c r="M131" i="69"/>
  <c r="L131" i="69"/>
  <c r="K131" i="69"/>
  <c r="I131" i="69"/>
  <c r="H131" i="69"/>
  <c r="F131" i="69"/>
  <c r="E131" i="69"/>
  <c r="D131" i="69"/>
  <c r="W122" i="69"/>
  <c r="V122" i="69"/>
  <c r="U122" i="69"/>
  <c r="T122" i="69"/>
  <c r="S122" i="69"/>
  <c r="R122" i="69"/>
  <c r="Q122" i="69"/>
  <c r="P122" i="69"/>
  <c r="O122" i="69"/>
  <c r="N122" i="69"/>
  <c r="M122" i="69"/>
  <c r="L122" i="69"/>
  <c r="K122" i="69"/>
  <c r="J122" i="69"/>
  <c r="I122" i="69"/>
  <c r="H122" i="69"/>
  <c r="G122" i="69"/>
  <c r="F122" i="69"/>
  <c r="E122" i="69"/>
  <c r="D122" i="69"/>
  <c r="C122" i="69"/>
  <c r="B122" i="69"/>
  <c r="W121" i="69"/>
  <c r="U121" i="69"/>
  <c r="T121" i="69"/>
  <c r="S121" i="69"/>
  <c r="R121" i="69"/>
  <c r="P121" i="69"/>
  <c r="O121" i="69"/>
  <c r="N121" i="69"/>
  <c r="M121" i="69"/>
  <c r="L121" i="69"/>
  <c r="K121" i="69"/>
  <c r="J121" i="69"/>
  <c r="I121" i="69"/>
  <c r="G121" i="69"/>
  <c r="F121" i="69"/>
  <c r="E121" i="69"/>
  <c r="D121" i="69"/>
  <c r="C121" i="69"/>
  <c r="W120" i="69"/>
  <c r="U120" i="69"/>
  <c r="T120" i="69"/>
  <c r="S120" i="69"/>
  <c r="R120" i="69"/>
  <c r="P120" i="69"/>
  <c r="O120" i="69"/>
  <c r="N120" i="69"/>
  <c r="M120" i="69"/>
  <c r="L120" i="69"/>
  <c r="K120" i="69"/>
  <c r="J120" i="69"/>
  <c r="I120" i="69"/>
  <c r="G120" i="69"/>
  <c r="F120" i="69"/>
  <c r="E120" i="69"/>
  <c r="D120" i="69"/>
  <c r="C120" i="69"/>
  <c r="W119" i="69"/>
  <c r="U119" i="69"/>
  <c r="T119" i="69"/>
  <c r="S119" i="69"/>
  <c r="R119" i="69"/>
  <c r="P119" i="69"/>
  <c r="O119" i="69"/>
  <c r="N119" i="69"/>
  <c r="M119" i="69"/>
  <c r="L119" i="69"/>
  <c r="K119" i="69"/>
  <c r="J119" i="69"/>
  <c r="I119" i="69"/>
  <c r="G119" i="69"/>
  <c r="F119" i="69"/>
  <c r="E119" i="69"/>
  <c r="D119" i="69"/>
  <c r="C119" i="69"/>
  <c r="W118" i="69"/>
  <c r="U118" i="69"/>
  <c r="T118" i="69"/>
  <c r="S118" i="69"/>
  <c r="R118" i="69"/>
  <c r="P118" i="69"/>
  <c r="O118" i="69"/>
  <c r="N118" i="69"/>
  <c r="M118" i="69"/>
  <c r="L118" i="69"/>
  <c r="K118" i="69"/>
  <c r="J118" i="69"/>
  <c r="I118" i="69"/>
  <c r="G118" i="69"/>
  <c r="F118" i="69"/>
  <c r="E118" i="69"/>
  <c r="D118" i="69"/>
  <c r="C118" i="69"/>
  <c r="W117" i="69"/>
  <c r="U117" i="69"/>
  <c r="T117" i="69"/>
  <c r="S117" i="69"/>
  <c r="R117" i="69"/>
  <c r="P117" i="69"/>
  <c r="O117" i="69"/>
  <c r="N117" i="69"/>
  <c r="M117" i="69"/>
  <c r="L117" i="69"/>
  <c r="K117" i="69"/>
  <c r="J117" i="69"/>
  <c r="I117" i="69"/>
  <c r="G117" i="69"/>
  <c r="F117" i="69"/>
  <c r="E117" i="69"/>
  <c r="D117" i="69"/>
  <c r="W94" i="69"/>
  <c r="V94" i="69"/>
  <c r="U94" i="69"/>
  <c r="S94" i="69"/>
  <c r="R94" i="69"/>
  <c r="Q94" i="69"/>
  <c r="P94" i="69"/>
  <c r="O94" i="69"/>
  <c r="N94" i="69"/>
  <c r="M94" i="69"/>
  <c r="L94" i="69"/>
  <c r="J94" i="69"/>
  <c r="H94" i="69"/>
  <c r="G94" i="69"/>
  <c r="F94" i="69"/>
  <c r="D94" i="69"/>
  <c r="C94" i="69"/>
  <c r="W93" i="69"/>
  <c r="V93" i="69"/>
  <c r="U93" i="69"/>
  <c r="S93" i="69"/>
  <c r="R93" i="69"/>
  <c r="Q93" i="69"/>
  <c r="P93" i="69"/>
  <c r="O93" i="69"/>
  <c r="N93" i="69"/>
  <c r="M93" i="69"/>
  <c r="L93" i="69"/>
  <c r="J93" i="69"/>
  <c r="H93" i="69"/>
  <c r="G93" i="69"/>
  <c r="F93" i="69"/>
  <c r="D93" i="69"/>
  <c r="C93" i="69"/>
  <c r="W92" i="69"/>
  <c r="V92" i="69"/>
  <c r="U92" i="69"/>
  <c r="S92" i="69"/>
  <c r="R92" i="69"/>
  <c r="Q92" i="69"/>
  <c r="P92" i="69"/>
  <c r="O92" i="69"/>
  <c r="N92" i="69"/>
  <c r="M92" i="69"/>
  <c r="L92" i="69"/>
  <c r="J92" i="69"/>
  <c r="H92" i="69"/>
  <c r="G92" i="69"/>
  <c r="F92" i="69"/>
  <c r="D92" i="69"/>
  <c r="C92" i="69"/>
  <c r="W91" i="69"/>
  <c r="V91" i="69"/>
  <c r="U91" i="69"/>
  <c r="S91" i="69"/>
  <c r="R91" i="69"/>
  <c r="Q91" i="69"/>
  <c r="P91" i="69"/>
  <c r="O91" i="69"/>
  <c r="N91" i="69"/>
  <c r="M91" i="69"/>
  <c r="L91" i="69"/>
  <c r="J91" i="69"/>
  <c r="H91" i="69"/>
  <c r="G91" i="69"/>
  <c r="F91" i="69"/>
  <c r="D91" i="69"/>
  <c r="C91" i="69"/>
  <c r="W60" i="69"/>
  <c r="V60" i="69"/>
  <c r="U60" i="69"/>
  <c r="T60" i="69"/>
  <c r="S60" i="69"/>
  <c r="R60" i="69"/>
  <c r="P60" i="69"/>
  <c r="O60" i="69"/>
  <c r="N60" i="69"/>
  <c r="M60" i="69"/>
  <c r="L60" i="69"/>
  <c r="K60" i="69"/>
  <c r="J60" i="69"/>
  <c r="I60" i="69"/>
  <c r="H60" i="69"/>
  <c r="G60" i="69"/>
  <c r="F60" i="69"/>
  <c r="E60" i="69"/>
  <c r="D60" i="69"/>
  <c r="W59" i="69"/>
  <c r="V59" i="69"/>
  <c r="U59" i="69"/>
  <c r="T59" i="69"/>
  <c r="S59" i="69"/>
  <c r="R59" i="69"/>
  <c r="P59" i="69"/>
  <c r="O59" i="69"/>
  <c r="N59" i="69"/>
  <c r="M59" i="69"/>
  <c r="L59" i="69"/>
  <c r="K59" i="69"/>
  <c r="J59" i="69"/>
  <c r="I59" i="69"/>
  <c r="H59" i="69"/>
  <c r="G59" i="69"/>
  <c r="F59" i="69"/>
  <c r="E59" i="69"/>
  <c r="D59" i="69"/>
  <c r="W58" i="69"/>
  <c r="V58" i="69"/>
  <c r="U58" i="69"/>
  <c r="T58" i="69"/>
  <c r="S58" i="69"/>
  <c r="R58" i="69"/>
  <c r="P58" i="69"/>
  <c r="O58" i="69"/>
  <c r="N58" i="69"/>
  <c r="M58" i="69"/>
  <c r="L58" i="69"/>
  <c r="K58" i="69"/>
  <c r="J58" i="69"/>
  <c r="I58" i="69"/>
  <c r="H58" i="69"/>
  <c r="G58" i="69"/>
  <c r="F58" i="69"/>
  <c r="E58" i="69"/>
  <c r="D58" i="69"/>
  <c r="W57" i="69"/>
  <c r="V57" i="69"/>
  <c r="U57" i="69"/>
  <c r="T57" i="69"/>
  <c r="S57" i="69"/>
  <c r="R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7" i="69"/>
  <c r="V30" i="69"/>
  <c r="U30" i="69"/>
  <c r="T30" i="69"/>
  <c r="S30" i="69"/>
  <c r="R30" i="69"/>
  <c r="P30" i="69"/>
  <c r="O30" i="69"/>
  <c r="N30" i="69"/>
  <c r="M30" i="69"/>
  <c r="L30" i="69"/>
  <c r="K30" i="69"/>
  <c r="J30" i="69"/>
  <c r="H30" i="69"/>
  <c r="F30" i="69"/>
  <c r="E30" i="69"/>
  <c r="D30" i="69"/>
  <c r="V29" i="69"/>
  <c r="U29" i="69"/>
  <c r="T29" i="69"/>
  <c r="S29" i="69"/>
  <c r="R29" i="69"/>
  <c r="P29" i="69"/>
  <c r="O29" i="69"/>
  <c r="N29" i="69"/>
  <c r="M29" i="69"/>
  <c r="L29" i="69"/>
  <c r="K29" i="69"/>
  <c r="J29" i="69"/>
  <c r="H29" i="69"/>
  <c r="F29" i="69"/>
  <c r="E29" i="69"/>
  <c r="D29" i="69"/>
  <c r="V28" i="69"/>
  <c r="U28" i="69"/>
  <c r="T28" i="69"/>
  <c r="S28" i="69"/>
  <c r="R28" i="69"/>
  <c r="P28" i="69"/>
  <c r="O28" i="69"/>
  <c r="N28" i="69"/>
  <c r="M28" i="69"/>
  <c r="L28" i="69"/>
  <c r="K28" i="69"/>
  <c r="J28" i="69"/>
  <c r="H28" i="69"/>
  <c r="F28" i="69"/>
  <c r="E28" i="69"/>
  <c r="D28" i="69"/>
  <c r="V27" i="69"/>
  <c r="U27" i="69"/>
  <c r="T27" i="69"/>
  <c r="S27" i="69"/>
  <c r="R27" i="69"/>
  <c r="P27" i="69"/>
  <c r="O27" i="69"/>
  <c r="N27" i="69"/>
  <c r="M27" i="69"/>
  <c r="L27" i="69"/>
  <c r="K27" i="69"/>
  <c r="J27" i="69"/>
  <c r="H27" i="69"/>
  <c r="F27" i="69"/>
  <c r="E27" i="69"/>
  <c r="D27" i="69"/>
  <c r="W6" i="68"/>
  <c r="V6" i="68"/>
  <c r="U6" i="68"/>
  <c r="T6" i="68"/>
  <c r="S6" i="68"/>
  <c r="R6" i="68"/>
  <c r="Q6" i="68"/>
  <c r="P6" i="68"/>
  <c r="O6" i="68"/>
  <c r="N6" i="68"/>
  <c r="M6" i="68"/>
  <c r="L6" i="68"/>
  <c r="K6" i="68"/>
  <c r="J6" i="68"/>
  <c r="I6" i="68"/>
  <c r="H6" i="68"/>
  <c r="G6" i="68"/>
  <c r="F6" i="68"/>
  <c r="E6" i="68"/>
  <c r="D6" i="68"/>
  <c r="C6" i="68"/>
  <c r="W6" i="67"/>
  <c r="V6" i="67"/>
  <c r="U6" i="67"/>
  <c r="T6" i="67"/>
  <c r="S6" i="67"/>
  <c r="R6" i="67"/>
  <c r="Q6" i="67"/>
  <c r="P6" i="67"/>
  <c r="O6" i="67"/>
  <c r="N6" i="67"/>
  <c r="M6" i="67"/>
  <c r="L6" i="67"/>
  <c r="K6" i="67"/>
  <c r="J6" i="67"/>
  <c r="I6" i="67"/>
  <c r="H6" i="67"/>
  <c r="G6" i="67"/>
  <c r="F6" i="67"/>
  <c r="E6" i="67"/>
  <c r="D6" i="67"/>
  <c r="C6" i="67"/>
  <c r="W3" i="66"/>
  <c r="W24" i="66"/>
  <c r="V3" i="66"/>
  <c r="V24" i="66"/>
  <c r="U3" i="66"/>
  <c r="U24" i="66"/>
  <c r="T3" i="66"/>
  <c r="T24" i="66"/>
  <c r="S3" i="66"/>
  <c r="S24" i="66"/>
  <c r="R3" i="66"/>
  <c r="R24" i="66"/>
  <c r="Q3" i="66"/>
  <c r="Q24" i="66"/>
  <c r="P3" i="66"/>
  <c r="P24" i="66"/>
  <c r="O3" i="66"/>
  <c r="O24" i="66"/>
  <c r="N3" i="66"/>
  <c r="N24" i="66"/>
  <c r="M3" i="66"/>
  <c r="M24" i="66"/>
  <c r="L3" i="66"/>
  <c r="L24" i="66"/>
  <c r="K3" i="66"/>
  <c r="K24" i="66"/>
  <c r="J3" i="66"/>
  <c r="J24" i="66"/>
  <c r="I3" i="66"/>
  <c r="I24" i="66"/>
  <c r="H3" i="66"/>
  <c r="H24" i="66"/>
  <c r="G3" i="66"/>
  <c r="G24" i="66"/>
  <c r="F3" i="66"/>
  <c r="F24" i="66"/>
  <c r="E3" i="66"/>
  <c r="E24" i="66"/>
  <c r="D3" i="66"/>
  <c r="D24" i="66"/>
  <c r="C3" i="66"/>
  <c r="C24" i="66"/>
  <c r="W15" i="66"/>
  <c r="V15" i="66"/>
  <c r="U15" i="66"/>
  <c r="T15" i="66"/>
  <c r="S15" i="66"/>
  <c r="R15" i="66"/>
  <c r="Q15" i="66"/>
  <c r="P15" i="66"/>
  <c r="O15" i="66"/>
  <c r="N15" i="66"/>
  <c r="M15" i="66"/>
  <c r="L15" i="66"/>
  <c r="K15" i="66"/>
  <c r="J15" i="66"/>
  <c r="I15" i="66"/>
  <c r="H15" i="66"/>
  <c r="G15" i="66"/>
  <c r="F15" i="66"/>
  <c r="E15" i="66"/>
  <c r="D15" i="66"/>
  <c r="C15" i="66"/>
  <c r="W5" i="65"/>
  <c r="V5" i="65"/>
  <c r="U5" i="65"/>
  <c r="T5" i="65"/>
  <c r="S5" i="65"/>
  <c r="R5" i="65"/>
  <c r="Q5" i="65"/>
  <c r="P5" i="65"/>
  <c r="O5" i="65"/>
  <c r="N5" i="65"/>
  <c r="M5" i="65"/>
  <c r="L5" i="65"/>
  <c r="K5" i="65"/>
  <c r="J5" i="65"/>
  <c r="I5" i="65"/>
  <c r="H5" i="65"/>
  <c r="G5" i="65"/>
  <c r="F5" i="65"/>
  <c r="E5" i="65"/>
  <c r="D5" i="65"/>
  <c r="C5" i="65"/>
  <c r="W5" i="64"/>
  <c r="V5" i="64"/>
  <c r="U5" i="64"/>
  <c r="T5" i="64"/>
  <c r="S5" i="64"/>
  <c r="R5" i="64"/>
  <c r="Q5" i="64"/>
  <c r="P5" i="64"/>
  <c r="O5" i="64"/>
  <c r="N5" i="64"/>
  <c r="M5" i="64"/>
  <c r="L5" i="64"/>
  <c r="K5" i="64"/>
  <c r="J5" i="64"/>
  <c r="I5" i="64"/>
  <c r="H5" i="64"/>
  <c r="G5" i="64"/>
  <c r="F5" i="64"/>
  <c r="E5" i="64"/>
  <c r="D5" i="64"/>
  <c r="C5" i="64"/>
  <c r="D16" i="6"/>
  <c r="E16" i="6"/>
  <c r="F16" i="6"/>
  <c r="G16" i="6"/>
  <c r="H16" i="6"/>
  <c r="I16" i="6"/>
  <c r="J16" i="6"/>
  <c r="K16" i="6"/>
  <c r="L16" i="6"/>
  <c r="M16" i="6"/>
  <c r="D25" i="6"/>
  <c r="E25" i="6"/>
  <c r="F25" i="6"/>
  <c r="G25" i="6"/>
  <c r="H25" i="6"/>
  <c r="I25" i="6"/>
  <c r="J25" i="6"/>
  <c r="K25" i="6"/>
  <c r="L25" i="6"/>
  <c r="M25" i="6"/>
</calcChain>
</file>

<file path=xl/sharedStrings.xml><?xml version="1.0" encoding="utf-8"?>
<sst xmlns="http://schemas.openxmlformats.org/spreadsheetml/2006/main" count="664" uniqueCount="420">
  <si>
    <t>0.1</t>
  </si>
  <si>
    <t>0.2</t>
  </si>
  <si>
    <t>0.3</t>
  </si>
  <si>
    <t>0.4</t>
  </si>
  <si>
    <t>salle</t>
  </si>
  <si>
    <t>Course</t>
  </si>
  <si>
    <t>Saintes</t>
  </si>
  <si>
    <t>Trophée CAO</t>
  </si>
  <si>
    <t>Equipe</t>
  </si>
  <si>
    <t>Bressuire</t>
  </si>
  <si>
    <t>Soufflerie</t>
  </si>
  <si>
    <t>n° équipe</t>
  </si>
  <si>
    <t>A</t>
  </si>
  <si>
    <t>B</t>
  </si>
  <si>
    <t>étudiant tuteur</t>
  </si>
  <si>
    <t>Mip moteur</t>
  </si>
  <si>
    <t>Chrono CAO</t>
  </si>
  <si>
    <t>Conformité</t>
  </si>
  <si>
    <t>Piste</t>
  </si>
  <si>
    <t>Stand 1</t>
  </si>
  <si>
    <t>Stand 2</t>
  </si>
  <si>
    <t>GEFFRE Joseph</t>
  </si>
  <si>
    <t>JACQUET Catherine</t>
  </si>
  <si>
    <t>RUDLOFF Laurent</t>
  </si>
  <si>
    <t>SALLES Olivier</t>
  </si>
  <si>
    <t>BRUNEAU Laurent</t>
  </si>
  <si>
    <t>SARDAIN Philippe</t>
  </si>
  <si>
    <t>ARSICAULT Marc</t>
  </si>
  <si>
    <t xml:space="preserve">MARTIN Pascal </t>
  </si>
  <si>
    <t>VALAT François</t>
  </si>
  <si>
    <t>DIJON Frédéric</t>
  </si>
  <si>
    <t>Jury</t>
  </si>
  <si>
    <t>Présentation Orale CAO2</t>
  </si>
  <si>
    <t>Présentation Orale 1.7</t>
  </si>
  <si>
    <t>Etudiant assistant</t>
  </si>
  <si>
    <t>Etudiant tuteur</t>
  </si>
  <si>
    <t>C</t>
  </si>
  <si>
    <t>Suppléant</t>
  </si>
  <si>
    <t>D</t>
  </si>
  <si>
    <t xml:space="preserve"> </t>
  </si>
  <si>
    <t>Présentation Orale CAO1</t>
  </si>
  <si>
    <t>LAVANDIER Mikaël</t>
  </si>
  <si>
    <t>GUIBERTEAU Laurence</t>
  </si>
  <si>
    <t>EON Antoine</t>
  </si>
  <si>
    <t>EISEN Nicolas</t>
  </si>
  <si>
    <t>MILHET Xavier</t>
  </si>
  <si>
    <t>MULLIEZ Richard</t>
  </si>
  <si>
    <t>Type</t>
  </si>
  <si>
    <t>Pons</t>
  </si>
  <si>
    <t>Lycée</t>
  </si>
  <si>
    <t>Nom</t>
  </si>
  <si>
    <t>Ville</t>
  </si>
  <si>
    <t>Emile Combes</t>
  </si>
  <si>
    <t>Maurice Genevoix</t>
  </si>
  <si>
    <t>Bernard Palissy</t>
  </si>
  <si>
    <t>Stand 3</t>
  </si>
  <si>
    <t>Intendance</t>
  </si>
  <si>
    <t>1ère STIDD</t>
  </si>
  <si>
    <t>2nde SI</t>
  </si>
  <si>
    <t>2nde</t>
  </si>
  <si>
    <t>E</t>
  </si>
  <si>
    <t>F</t>
  </si>
  <si>
    <t>Jury Stand</t>
  </si>
  <si>
    <t>NUMERO</t>
  </si>
  <si>
    <t>EQUIPE</t>
  </si>
  <si>
    <t>LIAISON AU SOL</t>
  </si>
  <si>
    <t>/15</t>
  </si>
  <si>
    <t>IDENTITE</t>
  </si>
  <si>
    <t>/40</t>
  </si>
  <si>
    <t>PORTFOLIO</t>
  </si>
  <si>
    <t>/25</t>
  </si>
  <si>
    <t>MARKETING</t>
  </si>
  <si>
    <t>BUDGET</t>
  </si>
  <si>
    <t>UTILISATION TIC</t>
  </si>
  <si>
    <t>/20</t>
  </si>
  <si>
    <t>CONSIGNES:</t>
  </si>
  <si>
    <t>Compléter uniquement les champs verts</t>
  </si>
  <si>
    <t>Epreuve Qualificative</t>
  </si>
  <si>
    <t>TEMPS COURSE 1</t>
  </si>
  <si>
    <t>TEMPS COURSE 2</t>
  </si>
  <si>
    <t>TEMPS COURSE 3</t>
  </si>
  <si>
    <t>MEILLEUR TEMPS COURSE</t>
  </si>
  <si>
    <t>CLASSEMENT COURSE</t>
  </si>
  <si>
    <t>POINTS COURSE /90</t>
  </si>
  <si>
    <t>Compléter les temps en seconde dans les champs verts</t>
  </si>
  <si>
    <t>Temps de réaction</t>
  </si>
  <si>
    <t>CLASSEMENT Réaction</t>
  </si>
  <si>
    <t>POINTS Réaction /20</t>
  </si>
  <si>
    <t>Epreuve du KO</t>
  </si>
  <si>
    <t>non qualifié</t>
  </si>
  <si>
    <t>sortie en quart</t>
  </si>
  <si>
    <t>sortie en demi</t>
  </si>
  <si>
    <t>second</t>
  </si>
  <si>
    <t>vaiqueur</t>
  </si>
  <si>
    <t>POINTS KO /20</t>
  </si>
  <si>
    <t>Compléter par un 1 quand le moment ou le concurent est éliminé dans les champs verts</t>
  </si>
  <si>
    <t>Elève</t>
  </si>
  <si>
    <t>Temps d'assemblage</t>
  </si>
  <si>
    <t>CLASSEMENT CAO</t>
  </si>
  <si>
    <t>POINTS CAO /20</t>
  </si>
  <si>
    <t>Compléter les temps en minute dans les champs verts</t>
  </si>
  <si>
    <t>Jury Soutenance</t>
  </si>
  <si>
    <t>CONCEPTION</t>
  </si>
  <si>
    <t>/30</t>
  </si>
  <si>
    <t>FABRICATION</t>
  </si>
  <si>
    <t>COLLABORATION</t>
  </si>
  <si>
    <t>PRESENTATION ORALE</t>
  </si>
  <si>
    <t>Trophée Aérodynamisme</t>
  </si>
  <si>
    <t>Trainée</t>
  </si>
  <si>
    <t>Portance essieu avant</t>
  </si>
  <si>
    <t>Portance essieu arrière</t>
  </si>
  <si>
    <t>Valeur aérodynamique</t>
  </si>
  <si>
    <t>CLASSEMENT Aéro</t>
  </si>
  <si>
    <t>POINTS Aéro /20</t>
  </si>
  <si>
    <t>Compléter avec les valeurs en gramme</t>
  </si>
  <si>
    <t>CLASSEMENT GENERAL</t>
  </si>
  <si>
    <t>POINTS COURSE  /90</t>
  </si>
  <si>
    <t>KO /20</t>
  </si>
  <si>
    <t>CAO /20</t>
  </si>
  <si>
    <t>AÉRO /20</t>
  </si>
  <si>
    <t>CLASSEMENT</t>
  </si>
  <si>
    <t>CLASSEMENT INNOVATION</t>
  </si>
  <si>
    <t>Conception</t>
  </si>
  <si>
    <t>Liaison au sol</t>
  </si>
  <si>
    <t>Fabrication</t>
  </si>
  <si>
    <t>Reclassement</t>
  </si>
  <si>
    <t>CLASSEMENT MARKETING</t>
  </si>
  <si>
    <t>Présentation orale</t>
  </si>
  <si>
    <t>Identité</t>
  </si>
  <si>
    <t>Portfolio</t>
  </si>
  <si>
    <t>Marketing</t>
  </si>
  <si>
    <t>Budget</t>
  </si>
  <si>
    <t>TOTAL /135</t>
  </si>
  <si>
    <t>CLASSEMENT RAPIDITE</t>
  </si>
  <si>
    <t>POINTS COURSE</t>
  </si>
  <si>
    <t>/90</t>
  </si>
  <si>
    <t>Tps réaction</t>
  </si>
  <si>
    <t>Classement</t>
  </si>
  <si>
    <t>CLASSEMENT AERO</t>
  </si>
  <si>
    <t>Aérodynamisme</t>
  </si>
  <si>
    <t>Vitesse</t>
  </si>
  <si>
    <t>Innovation</t>
  </si>
  <si>
    <t>Meilleur Collège</t>
  </si>
  <si>
    <t>Général</t>
  </si>
  <si>
    <t>Résultats</t>
  </si>
  <si>
    <t>pts</t>
  </si>
  <si>
    <t>Fiche de programmation</t>
  </si>
  <si>
    <t>bilan financier</t>
  </si>
  <si>
    <t>fiche conformité</t>
  </si>
  <si>
    <t>port folio</t>
  </si>
  <si>
    <t>dessin d'ensemble de la voiture</t>
  </si>
  <si>
    <t>rendu réaliste de la voiture sur le stand</t>
  </si>
  <si>
    <t>version pdf du port folio</t>
  </si>
  <si>
    <t>tenue de l'équipe</t>
  </si>
  <si>
    <t>logo cec</t>
  </si>
  <si>
    <t>logo cr</t>
  </si>
  <si>
    <t>logo région</t>
  </si>
  <si>
    <t>stand</t>
  </si>
  <si>
    <t>logo partenaires</t>
  </si>
  <si>
    <t>voiture</t>
  </si>
  <si>
    <t>nom équipe</t>
  </si>
  <si>
    <t>Règlement</t>
  </si>
  <si>
    <t>/45</t>
  </si>
  <si>
    <t>dimensions conformes</t>
  </si>
  <si>
    <t>GAILLARD Ludovic</t>
  </si>
  <si>
    <t>BENINEL Farid</t>
  </si>
  <si>
    <t>DUCLOS Laurent</t>
  </si>
  <si>
    <t>LE ROUZIC Julian</t>
  </si>
  <si>
    <t>BREGEON Nelly</t>
  </si>
  <si>
    <t>MICHEL Anne-Céline</t>
  </si>
  <si>
    <t>TOURNIS Stéphane</t>
  </si>
  <si>
    <t>TPS REACT /20</t>
  </si>
  <si>
    <t>TOTAL /490</t>
  </si>
  <si>
    <t>Suppléant Équipe</t>
  </si>
  <si>
    <t>ok</t>
  </si>
  <si>
    <t>Nbr de participant (4 à 6)</t>
  </si>
  <si>
    <t>TOTAL /150</t>
  </si>
  <si>
    <t>STAND    /150</t>
  </si>
  <si>
    <t>Respect règlement</t>
  </si>
  <si>
    <t>TOTAL /155</t>
  </si>
  <si>
    <t>faycal.djemya@univ-poitiers.fr</t>
  </si>
  <si>
    <t>BERNARD Evelyne</t>
  </si>
  <si>
    <t>ZAIDI HAMID</t>
  </si>
  <si>
    <t>bressuire</t>
  </si>
  <si>
    <t>poitiers</t>
  </si>
  <si>
    <t>GAUDIN Anthony</t>
  </si>
  <si>
    <t>LHOMMEAU Thomas</t>
  </si>
  <si>
    <t>Martians</t>
  </si>
  <si>
    <t>ALBERT Paul</t>
  </si>
  <si>
    <t>BLOT Valentin</t>
  </si>
  <si>
    <t>CASIER Henri</t>
  </si>
  <si>
    <t xml:space="preserve">MEUNIER Lucien </t>
  </si>
  <si>
    <t xml:space="preserve">RABILLER Benjamin </t>
  </si>
  <si>
    <t xml:space="preserve">VERGNAUD Honorine </t>
  </si>
  <si>
    <t>AEROTEAM</t>
  </si>
  <si>
    <t xml:space="preserve">GOUIN Matthew </t>
  </si>
  <si>
    <t xml:space="preserve">JAVAUDIN Gabin </t>
  </si>
  <si>
    <t>LIGNER Armand</t>
  </si>
  <si>
    <t xml:space="preserve">MOINEL Alexis </t>
  </si>
  <si>
    <t xml:space="preserve">PORTEMER Pierre </t>
  </si>
  <si>
    <t xml:space="preserve">SAVIN Tom </t>
  </si>
  <si>
    <t>LICENCE TO DRIVE</t>
  </si>
  <si>
    <t>ARANDA Clément</t>
  </si>
  <si>
    <t xml:space="preserve">BARRAULT Thomas </t>
  </si>
  <si>
    <t>JOURDAIN Jessie</t>
  </si>
  <si>
    <t xml:space="preserve">MORO Ewan </t>
  </si>
  <si>
    <t xml:space="preserve">NOVOSELEC Marco </t>
  </si>
  <si>
    <t>DELLENBACH Bastien</t>
  </si>
  <si>
    <t>MECHANICS SOLDIERS</t>
  </si>
  <si>
    <t xml:space="preserve">BRAZIL Alexandre </t>
  </si>
  <si>
    <t xml:space="preserve">COUTURIER Ulysse </t>
  </si>
  <si>
    <t>FREY Dylan</t>
  </si>
  <si>
    <t>GUERIN Timothé</t>
  </si>
  <si>
    <t xml:space="preserve">MENARD Bastien </t>
  </si>
  <si>
    <t>VIOLLEAU Allan</t>
  </si>
  <si>
    <t>TALKING CAR</t>
  </si>
  <si>
    <t>BOURGEOIS Quentin</t>
  </si>
  <si>
    <t>DUQUESNOY Marion</t>
  </si>
  <si>
    <t xml:space="preserve">GEFFARD Jason </t>
  </si>
  <si>
    <t>GRIMAUD Erwann</t>
  </si>
  <si>
    <t xml:space="preserve">PARPAILLON Adrien </t>
  </si>
  <si>
    <t>OCEAN DEPTH</t>
  </si>
  <si>
    <t>ARCADE Pierre-Vincent</t>
  </si>
  <si>
    <t>CONDAMINAS Yan</t>
  </si>
  <si>
    <t>FALL Maïron</t>
  </si>
  <si>
    <t xml:space="preserve">MIMAULT Juliette </t>
  </si>
  <si>
    <t xml:space="preserve">SCHROER William </t>
  </si>
  <si>
    <t>AURA Fu5ion</t>
  </si>
  <si>
    <t>Théo PROUST</t>
  </si>
  <si>
    <t>Jeremy DUBESSET</t>
  </si>
  <si>
    <t>Alexandre MASSIAS</t>
  </si>
  <si>
    <t>Valentin GANIVET</t>
  </si>
  <si>
    <t>Benoit DELVAEL</t>
  </si>
  <si>
    <t>Panda Fall</t>
  </si>
  <si>
    <t>Amael DUPAS</t>
  </si>
  <si>
    <t>Matthys LLORENTE</t>
  </si>
  <si>
    <t>Anthony FRAGA</t>
  </si>
  <si>
    <t>Axel BONNEAU</t>
  </si>
  <si>
    <t>Samuel FLEURET</t>
  </si>
  <si>
    <t>Théo LARUE</t>
  </si>
  <si>
    <t xml:space="preserve"> L1KORN</t>
  </si>
  <si>
    <t>Amélie CLOCHET</t>
  </si>
  <si>
    <t>Florian FINOT</t>
  </si>
  <si>
    <t>Solian HERRERA</t>
  </si>
  <si>
    <t>Manon GAYET</t>
  </si>
  <si>
    <t>Team BLEECK</t>
  </si>
  <si>
    <t>Cassiopée GUIGNARD</t>
  </si>
  <si>
    <t>Elisa MATHIEU</t>
  </si>
  <si>
    <t>Kévin ROUX</t>
  </si>
  <si>
    <t>QLF RACING</t>
  </si>
  <si>
    <t>OLRY Mathéo</t>
  </si>
  <si>
    <t>BOURON Cédric</t>
  </si>
  <si>
    <t>VIGOGNE Gaétan</t>
  </si>
  <si>
    <t>FAST ROAD</t>
  </si>
  <si>
    <t>BILLAUD Valentin</t>
  </si>
  <si>
    <t>CHARRIER Anthony</t>
  </si>
  <si>
    <t>MARCHAND Quentin</t>
  </si>
  <si>
    <t>CHARRIER Baptiste</t>
  </si>
  <si>
    <t>SUPERMOTWHEEL</t>
  </si>
  <si>
    <t>CHILDZ Quentin</t>
  </si>
  <si>
    <t>DOMBALLE Killian</t>
  </si>
  <si>
    <t>MAUTRAY Aymeric</t>
  </si>
  <si>
    <t>DESNOYER Corentin</t>
  </si>
  <si>
    <t>SANS CHICANES</t>
  </si>
  <si>
    <t>DUGLEUX Alexis</t>
  </si>
  <si>
    <t>JACOB Marius</t>
  </si>
  <si>
    <t>POIVET Lucas</t>
  </si>
  <si>
    <t>WILTSHIRE Tobias</t>
  </si>
  <si>
    <t>RUBY SCREECH</t>
  </si>
  <si>
    <t>JAM Steven</t>
  </si>
  <si>
    <t>MERCIER quentin</t>
  </si>
  <si>
    <t>NOUAILHETAS Clara</t>
  </si>
  <si>
    <t>ROY Denis</t>
  </si>
  <si>
    <t>RASTA ROCKET</t>
  </si>
  <si>
    <t>KOOPMANS Alex</t>
  </si>
  <si>
    <t>PIET Clément</t>
  </si>
  <si>
    <t>POUILLOUX Sébastien</t>
  </si>
  <si>
    <t>RICARDO Thomas</t>
  </si>
  <si>
    <t>TEAM MOTOR SPEED</t>
  </si>
  <si>
    <t>FONTENIL Benoit</t>
  </si>
  <si>
    <t>PHILIPPE Enzo</t>
  </si>
  <si>
    <t>ROUSSELOT Allan</t>
  </si>
  <si>
    <t>VAROQUI Théo</t>
  </si>
  <si>
    <t>Châtellerault</t>
  </si>
  <si>
    <t>Edouard Branly</t>
  </si>
  <si>
    <t>Oktoteak</t>
  </si>
  <si>
    <t>New Motec</t>
  </si>
  <si>
    <t>LARRIEU Thomas</t>
  </si>
  <si>
    <t xml:space="preserve">QUINTON Bruno </t>
  </si>
  <si>
    <t xml:space="preserve"> 04/05/2017</t>
  </si>
  <si>
    <t>PUYGRANIER Morgan</t>
  </si>
  <si>
    <t>VEYSSIERE Jean</t>
  </si>
  <si>
    <t>BRIENT Lucas</t>
  </si>
  <si>
    <t>ARDON David</t>
  </si>
  <si>
    <t>REVIRON Matthias</t>
  </si>
  <si>
    <t>SOUCHET Antoine</t>
  </si>
  <si>
    <t>RENAUD Théo</t>
  </si>
  <si>
    <t>MAZELLE Hugo</t>
  </si>
  <si>
    <t>MICHEL Louis</t>
  </si>
  <si>
    <t>MEURILLON Abel</t>
  </si>
  <si>
    <t>SAILLET Léa</t>
  </si>
  <si>
    <t>BALTHAZAR Matthis</t>
  </si>
  <si>
    <t>BUCELET Emilien</t>
  </si>
  <si>
    <t>LEBARBENCHON Oscar</t>
  </si>
  <si>
    <t>LACOUTURE Benjamin</t>
  </si>
  <si>
    <t>PAYNOT Tom</t>
  </si>
  <si>
    <t>GODEFROY Andréa</t>
  </si>
  <si>
    <t>CÔME Kilian</t>
  </si>
  <si>
    <t>POUSSARD Hugo</t>
  </si>
  <si>
    <t>MIET Thomas</t>
  </si>
  <si>
    <t>FRANCOIS Jordan</t>
  </si>
  <si>
    <t>AVEZOU Tom</t>
  </si>
  <si>
    <t>MARTIN Matthieu</t>
  </si>
  <si>
    <t>THOREZ Romain</t>
  </si>
  <si>
    <t>DUBOIS Damien</t>
  </si>
  <si>
    <t>PARTHENAY Romain</t>
  </si>
  <si>
    <t>PITAULT Nicolas</t>
  </si>
  <si>
    <t>AUGUIN Benjamin</t>
  </si>
  <si>
    <t>PERRINET Tom</t>
  </si>
  <si>
    <t>CHAFFEL Mathieu</t>
  </si>
  <si>
    <t>DAGANAUD Gustave</t>
  </si>
  <si>
    <t>MIREBEAU Emilien</t>
  </si>
  <si>
    <t>BLANCHARD Judicaël</t>
  </si>
  <si>
    <t>BOUTIN Victor</t>
  </si>
  <si>
    <t>DELAROCHE Thomas</t>
  </si>
  <si>
    <t>PICARD Tanguy</t>
  </si>
  <si>
    <t>OLLIVIER Léa</t>
  </si>
  <si>
    <t>PUECH Max</t>
  </si>
  <si>
    <t>MICHAUD Thomas</t>
  </si>
  <si>
    <t>KABRE Sylvain</t>
  </si>
  <si>
    <t>PIVARDIERE Rémy</t>
  </si>
  <si>
    <t>CALENDRIER Julien</t>
  </si>
  <si>
    <t>MEZIER-DEFLINE Loup</t>
  </si>
  <si>
    <t xml:space="preserve">PIN Alice </t>
  </si>
  <si>
    <t>SENNE Anthony</t>
  </si>
  <si>
    <t xml:space="preserve"> SAIDI Soudaifi</t>
  </si>
  <si>
    <t>BOUSQUET Philip</t>
  </si>
  <si>
    <t>MINGO Alexis</t>
  </si>
  <si>
    <t>ESCALONA Thomas</t>
  </si>
  <si>
    <t>MOULIA Théo</t>
  </si>
  <si>
    <t>AL MOFLEH Ahmad</t>
  </si>
  <si>
    <t>ALLARD Mael</t>
  </si>
  <si>
    <t>ARTAUD Charlie</t>
  </si>
  <si>
    <t>BAUDOUIN Yann</t>
  </si>
  <si>
    <t>BEAU Samuel</t>
  </si>
  <si>
    <t>BINET Vincent</t>
  </si>
  <si>
    <t>BRUNET Jérémie</t>
  </si>
  <si>
    <t>BUTIN Rémi</t>
  </si>
  <si>
    <t>CAI Ming</t>
  </si>
  <si>
    <t>DE OLIVEIRA Mathis</t>
  </si>
  <si>
    <t>DELARUE Nicolas</t>
  </si>
  <si>
    <t>DELPEYROUX Baptiste</t>
  </si>
  <si>
    <t>DOUCET Floriant-Marie</t>
  </si>
  <si>
    <t>DUCELIER Jules</t>
  </si>
  <si>
    <t>GADIN Embrun</t>
  </si>
  <si>
    <t>GASCOINE Adam</t>
  </si>
  <si>
    <t>GRANDJANIN Romain</t>
  </si>
  <si>
    <t>GROLLEAU Baptiste</t>
  </si>
  <si>
    <t>KURDIAN Matthieu</t>
  </si>
  <si>
    <t>LEGUILLE Mathys</t>
  </si>
  <si>
    <t>METAU Clément</t>
  </si>
  <si>
    <t>PAPIN Dyron</t>
  </si>
  <si>
    <t>PETITJEAN Pierre-Marie</t>
  </si>
  <si>
    <t>TRANCHANT Jordan</t>
  </si>
  <si>
    <t>VELIA Clément</t>
  </si>
  <si>
    <t>BOUCHET Olivier</t>
  </si>
  <si>
    <t xml:space="preserve">DUQUEROIX Lionel </t>
  </si>
  <si>
    <t>MOLLE Sabrina</t>
  </si>
  <si>
    <t>Compléter par un 1 dans les champs verts quand une caractéristique n'est pas respectée</t>
  </si>
  <si>
    <t>DESERT HUNTER</t>
  </si>
  <si>
    <t>GOURDON Florian</t>
  </si>
  <si>
    <t xml:space="preserve">LIGNER Alexandre </t>
  </si>
  <si>
    <t xml:space="preserve">PIGNON Nathan </t>
  </si>
  <si>
    <t xml:space="preserve">VERMEIL Clément </t>
  </si>
  <si>
    <t xml:space="preserve">VION Valentin </t>
  </si>
  <si>
    <t>Nom ou logo de l'équipe</t>
  </si>
  <si>
    <t>DEV. DURABLE</t>
  </si>
  <si>
    <t>TOTAL / 130</t>
  </si>
  <si>
    <t>SOUTENANCE   /130</t>
  </si>
  <si>
    <t>FINALITE</t>
  </si>
  <si>
    <t>EXPLICATION</t>
  </si>
  <si>
    <t>/6</t>
  </si>
  <si>
    <t>/9</t>
  </si>
  <si>
    <t>CODE SOURCE</t>
  </si>
  <si>
    <t>/4</t>
  </si>
  <si>
    <t>CAPTEURS - ACTIONNEURS</t>
  </si>
  <si>
    <t>/3</t>
  </si>
  <si>
    <t>DEMONSTRATION</t>
  </si>
  <si>
    <t>TOTAL / 25</t>
  </si>
  <si>
    <t>TOTAL /40</t>
  </si>
  <si>
    <t>REGLEMENT   /40</t>
  </si>
  <si>
    <t>CASSERON Arthur</t>
  </si>
  <si>
    <t>CATTONI Flavien</t>
  </si>
  <si>
    <t>GAULT Valentin</t>
  </si>
  <si>
    <t>MAURIN Guillaume</t>
  </si>
  <si>
    <t>PETORIN Antoine</t>
  </si>
  <si>
    <t>ROBINEAU Romain</t>
  </si>
  <si>
    <t>VAN ASSCHE Quentin</t>
  </si>
  <si>
    <t>VAN MALSEN Kaylie</t>
  </si>
  <si>
    <t>TOTAL /75</t>
  </si>
  <si>
    <t>Camille SEUREAU</t>
  </si>
  <si>
    <t>Henri Casier</t>
  </si>
  <si>
    <t>Mathias Revikon</t>
  </si>
  <si>
    <t>Théo Varoqui</t>
  </si>
  <si>
    <t>Thomas Lhommeau</t>
  </si>
  <si>
    <t>Clara Nouailheas</t>
  </si>
  <si>
    <t>Quentin Marchand</t>
  </si>
  <si>
    <t>Quentin Bourgeois</t>
  </si>
  <si>
    <t>Quentin Childz</t>
  </si>
  <si>
    <t>Pierre Vincent</t>
  </si>
  <si>
    <t>Solian Herrera</t>
  </si>
  <si>
    <t>Thomas Ricardo</t>
  </si>
  <si>
    <t>Clement Vermeil</t>
  </si>
  <si>
    <t>Abel Meurillon</t>
  </si>
  <si>
    <t>Matthew Gouin</t>
  </si>
  <si>
    <t>Kevin Roux</t>
  </si>
  <si>
    <t>Jessie Jourdain</t>
  </si>
  <si>
    <t>Benoit Delvael</t>
  </si>
  <si>
    <t>Ulysse Couturier</t>
  </si>
  <si>
    <t>Amael Dupas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</si>
</sst>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b/>
      <sz val="14"/>
      <color indexed="10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Forte"/>
      <family val="4"/>
    </font>
    <font>
      <sz val="12"/>
      <name val="Forte"/>
      <family val="4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4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5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1943" applyFont="1" applyAlignment="1">
      <alignment horizontal="center" vertical="center"/>
    </xf>
    <xf numFmtId="0" fontId="13" fillId="0" borderId="8" xfId="1943" applyFont="1" applyBorder="1" applyAlignment="1">
      <alignment horizontal="center" vertical="center"/>
    </xf>
    <xf numFmtId="0" fontId="13" fillId="0" borderId="9" xfId="1943" applyFont="1" applyBorder="1" applyAlignment="1">
      <alignment horizontal="center" vertical="center"/>
    </xf>
    <xf numFmtId="0" fontId="13" fillId="0" borderId="20" xfId="1943" applyFont="1" applyBorder="1" applyAlignment="1">
      <alignment horizontal="center" vertical="center"/>
    </xf>
    <xf numFmtId="0" fontId="13" fillId="0" borderId="13" xfId="1943" applyFont="1" applyBorder="1" applyAlignment="1">
      <alignment horizontal="center" vertical="center" wrapText="1"/>
    </xf>
    <xf numFmtId="0" fontId="13" fillId="0" borderId="14" xfId="1943" applyFont="1" applyBorder="1" applyAlignment="1">
      <alignment horizontal="center" vertical="center" wrapText="1"/>
    </xf>
    <xf numFmtId="0" fontId="13" fillId="0" borderId="21" xfId="1943" applyFont="1" applyBorder="1" applyAlignment="1">
      <alignment horizontal="center" vertical="center" wrapText="1"/>
    </xf>
    <xf numFmtId="0" fontId="16" fillId="0" borderId="11" xfId="1943" applyFont="1" applyBorder="1" applyAlignment="1">
      <alignment horizontal="center" vertical="center"/>
    </xf>
    <xf numFmtId="0" fontId="16" fillId="0" borderId="13" xfId="1943" applyFont="1" applyBorder="1" applyAlignment="1">
      <alignment horizontal="center" vertical="center"/>
    </xf>
    <xf numFmtId="0" fontId="14" fillId="0" borderId="0" xfId="1943" applyFont="1" applyFill="1" applyAlignment="1">
      <alignment horizontal="center" vertical="center"/>
    </xf>
    <xf numFmtId="0" fontId="12" fillId="0" borderId="0" xfId="1943" applyFont="1" applyFill="1" applyAlignment="1">
      <alignment horizontal="center" vertical="center"/>
    </xf>
    <xf numFmtId="0" fontId="17" fillId="0" borderId="26" xfId="1943" applyFont="1" applyBorder="1" applyAlignment="1">
      <alignment horizontal="center" vertical="center"/>
    </xf>
    <xf numFmtId="0" fontId="17" fillId="0" borderId="27" xfId="1943" applyFont="1" applyBorder="1" applyAlignment="1">
      <alignment horizontal="center" vertical="center"/>
    </xf>
    <xf numFmtId="0" fontId="17" fillId="0" borderId="28" xfId="1943" applyFont="1" applyBorder="1" applyAlignment="1">
      <alignment horizontal="center" vertical="center"/>
    </xf>
    <xf numFmtId="0" fontId="13" fillId="0" borderId="13" xfId="1943" applyFont="1" applyBorder="1" applyAlignment="1">
      <alignment horizontal="center" vertical="center"/>
    </xf>
    <xf numFmtId="0" fontId="15" fillId="0" borderId="8" xfId="1943" applyFont="1" applyBorder="1" applyAlignment="1">
      <alignment horizontal="center" vertical="center"/>
    </xf>
    <xf numFmtId="0" fontId="12" fillId="2" borderId="9" xfId="1943" applyNumberFormat="1" applyFont="1" applyFill="1" applyBorder="1" applyAlignment="1" applyProtection="1">
      <alignment horizontal="center" vertical="center"/>
      <protection locked="0"/>
    </xf>
    <xf numFmtId="0" fontId="12" fillId="2" borderId="20" xfId="1943" applyNumberFormat="1" applyFont="1" applyFill="1" applyBorder="1" applyAlignment="1" applyProtection="1">
      <alignment horizontal="center" vertical="center"/>
      <protection locked="0"/>
    </xf>
    <xf numFmtId="0" fontId="15" fillId="0" borderId="11" xfId="1943" applyFont="1" applyBorder="1" applyAlignment="1">
      <alignment horizontal="center" vertical="center"/>
    </xf>
    <xf numFmtId="0" fontId="12" fillId="2" borderId="1" xfId="1943" applyNumberFormat="1" applyFont="1" applyFill="1" applyBorder="1" applyAlignment="1" applyProtection="1">
      <alignment horizontal="center" vertical="center"/>
      <protection locked="0"/>
    </xf>
    <xf numFmtId="0" fontId="12" fillId="2" borderId="4" xfId="1943" applyNumberFormat="1" applyFont="1" applyFill="1" applyBorder="1" applyAlignment="1" applyProtection="1">
      <alignment horizontal="center" vertical="center"/>
      <protection locked="0"/>
    </xf>
    <xf numFmtId="0" fontId="12" fillId="2" borderId="23" xfId="1943" applyNumberFormat="1" applyFont="1" applyFill="1" applyBorder="1" applyAlignment="1" applyProtection="1">
      <alignment horizontal="center" vertical="center"/>
      <protection locked="0"/>
    </xf>
    <xf numFmtId="0" fontId="15" fillId="0" borderId="11" xfId="1943" applyFont="1" applyBorder="1" applyAlignment="1">
      <alignment horizontal="center" vertical="center" wrapText="1"/>
    </xf>
    <xf numFmtId="0" fontId="15" fillId="0" borderId="8" xfId="1943" applyFont="1" applyBorder="1" applyAlignment="1">
      <alignment horizontal="center" vertical="center" wrapText="1"/>
    </xf>
    <xf numFmtId="0" fontId="12" fillId="0" borderId="9" xfId="1943" applyNumberFormat="1" applyFont="1" applyBorder="1" applyAlignment="1">
      <alignment horizontal="center" vertical="center"/>
    </xf>
    <xf numFmtId="0" fontId="12" fillId="0" borderId="20" xfId="1943" applyNumberFormat="1" applyFont="1" applyBorder="1" applyAlignment="1">
      <alignment horizontal="center" vertical="center"/>
    </xf>
    <xf numFmtId="0" fontId="15" fillId="0" borderId="26" xfId="1943" applyFont="1" applyBorder="1" applyAlignment="1">
      <alignment horizontal="center" vertical="center" wrapText="1"/>
    </xf>
    <xf numFmtId="0" fontId="12" fillId="0" borderId="27" xfId="1943" applyFont="1" applyBorder="1" applyAlignment="1">
      <alignment horizontal="center" vertical="center"/>
    </xf>
    <xf numFmtId="0" fontId="12" fillId="0" borderId="29" xfId="1943" applyFont="1" applyBorder="1" applyAlignment="1">
      <alignment horizontal="center" vertical="center"/>
    </xf>
    <xf numFmtId="0" fontId="20" fillId="0" borderId="26" xfId="1943" applyFont="1" applyBorder="1" applyAlignment="1">
      <alignment horizontal="center" vertical="center" wrapText="1"/>
    </xf>
    <xf numFmtId="0" fontId="20" fillId="0" borderId="27" xfId="1943" applyFont="1" applyBorder="1" applyAlignment="1">
      <alignment horizontal="center" vertical="center"/>
    </xf>
    <xf numFmtId="0" fontId="20" fillId="0" borderId="28" xfId="1943" applyFont="1" applyBorder="1" applyAlignment="1">
      <alignment horizontal="center" vertical="center"/>
    </xf>
    <xf numFmtId="0" fontId="21" fillId="0" borderId="0" xfId="1943" applyFont="1" applyAlignment="1">
      <alignment horizontal="center" vertical="center"/>
    </xf>
    <xf numFmtId="0" fontId="15" fillId="0" borderId="26" xfId="1943" applyFont="1" applyBorder="1" applyAlignment="1">
      <alignment horizontal="center" vertical="center"/>
    </xf>
    <xf numFmtId="0" fontId="12" fillId="2" borderId="27" xfId="1943" applyNumberFormat="1" applyFont="1" applyFill="1" applyBorder="1" applyAlignment="1" applyProtection="1">
      <alignment horizontal="center" vertical="center"/>
      <protection locked="0"/>
    </xf>
    <xf numFmtId="0" fontId="12" fillId="2" borderId="29" xfId="1943" applyNumberFormat="1" applyFont="1" applyFill="1" applyBorder="1" applyAlignment="1" applyProtection="1">
      <alignment horizontal="center" vertical="center"/>
      <protection locked="0"/>
    </xf>
    <xf numFmtId="0" fontId="13" fillId="0" borderId="24" xfId="1943" applyFont="1" applyBorder="1" applyAlignment="1">
      <alignment horizontal="center" vertical="center"/>
    </xf>
    <xf numFmtId="0" fontId="13" fillId="2" borderId="4" xfId="1943" applyFont="1" applyFill="1" applyBorder="1" applyAlignment="1" applyProtection="1">
      <alignment horizontal="center" vertical="center"/>
      <protection locked="0"/>
    </xf>
    <xf numFmtId="0" fontId="13" fillId="2" borderId="30" xfId="1943" applyFont="1" applyFill="1" applyBorder="1" applyAlignment="1" applyProtection="1">
      <alignment horizontal="center" vertical="center"/>
      <protection locked="0"/>
    </xf>
    <xf numFmtId="0" fontId="13" fillId="0" borderId="11" xfId="1943" applyFont="1" applyBorder="1" applyAlignment="1">
      <alignment horizontal="center" vertical="center"/>
    </xf>
    <xf numFmtId="0" fontId="13" fillId="2" borderId="1" xfId="1943" applyFont="1" applyFill="1" applyBorder="1" applyAlignment="1" applyProtection="1">
      <alignment horizontal="center" vertical="center"/>
      <protection locked="0"/>
    </xf>
    <xf numFmtId="0" fontId="13" fillId="2" borderId="23" xfId="1943" applyFont="1" applyFill="1" applyBorder="1" applyAlignment="1" applyProtection="1">
      <alignment horizontal="center" vertical="center"/>
      <protection locked="0"/>
    </xf>
    <xf numFmtId="0" fontId="13" fillId="2" borderId="14" xfId="1943" applyFont="1" applyFill="1" applyBorder="1" applyAlignment="1" applyProtection="1">
      <alignment horizontal="center" vertical="center"/>
      <protection locked="0"/>
    </xf>
    <xf numFmtId="0" fontId="13" fillId="2" borderId="21" xfId="1943" applyFont="1" applyFill="1" applyBorder="1" applyAlignment="1" applyProtection="1">
      <alignment horizontal="center" vertical="center"/>
      <protection locked="0"/>
    </xf>
    <xf numFmtId="0" fontId="13" fillId="0" borderId="0" xfId="1943" applyFont="1" applyFill="1" applyBorder="1" applyAlignment="1">
      <alignment horizontal="center" vertical="center"/>
    </xf>
    <xf numFmtId="0" fontId="20" fillId="0" borderId="29" xfId="1943" applyFont="1" applyBorder="1" applyAlignment="1">
      <alignment horizontal="center" vertical="center"/>
    </xf>
    <xf numFmtId="0" fontId="22" fillId="0" borderId="0" xfId="1943" applyFont="1" applyAlignment="1">
      <alignment horizontal="center" vertical="center"/>
    </xf>
    <xf numFmtId="0" fontId="5" fillId="0" borderId="0" xfId="1943" applyFont="1"/>
    <xf numFmtId="0" fontId="13" fillId="0" borderId="1" xfId="1943" applyFont="1" applyBorder="1" applyAlignment="1">
      <alignment horizontal="center" vertical="center" wrapText="1"/>
    </xf>
    <xf numFmtId="0" fontId="13" fillId="0" borderId="23" xfId="1943" applyFont="1" applyBorder="1" applyAlignment="1">
      <alignment horizontal="center" vertical="center" wrapText="1"/>
    </xf>
    <xf numFmtId="0" fontId="14" fillId="2" borderId="1" xfId="1943" applyFont="1" applyFill="1" applyBorder="1" applyAlignment="1" applyProtection="1">
      <alignment horizontal="center" vertical="center" wrapText="1"/>
      <protection locked="0"/>
    </xf>
    <xf numFmtId="0" fontId="14" fillId="2" borderId="23" xfId="1943" applyFont="1" applyFill="1" applyBorder="1" applyAlignment="1" applyProtection="1">
      <alignment horizontal="center" vertical="center" wrapText="1"/>
      <protection locked="0"/>
    </xf>
    <xf numFmtId="0" fontId="15" fillId="0" borderId="13" xfId="1943" applyFont="1" applyBorder="1" applyAlignment="1">
      <alignment horizontal="center" vertical="center"/>
    </xf>
    <xf numFmtId="0" fontId="12" fillId="2" borderId="14" xfId="1943" applyNumberFormat="1" applyFont="1" applyFill="1" applyBorder="1" applyAlignment="1" applyProtection="1">
      <alignment horizontal="center" vertical="center"/>
      <protection locked="0"/>
    </xf>
    <xf numFmtId="0" fontId="12" fillId="2" borderId="21" xfId="1943" applyNumberFormat="1" applyFont="1" applyFill="1" applyBorder="1" applyAlignment="1" applyProtection="1">
      <alignment horizontal="center" vertical="center"/>
      <protection locked="0"/>
    </xf>
    <xf numFmtId="0" fontId="17" fillId="0" borderId="29" xfId="1943" applyFont="1" applyBorder="1" applyAlignment="1">
      <alignment horizontal="center" vertical="center"/>
    </xf>
    <xf numFmtId="0" fontId="12" fillId="0" borderId="0" xfId="1943" applyFont="1" applyAlignment="1" applyProtection="1">
      <alignment horizontal="center" vertical="center"/>
    </xf>
    <xf numFmtId="0" fontId="13" fillId="0" borderId="8" xfId="1943" applyFont="1" applyBorder="1" applyAlignment="1" applyProtection="1">
      <alignment horizontal="center" vertical="center"/>
    </xf>
    <xf numFmtId="0" fontId="13" fillId="0" borderId="9" xfId="1943" applyFont="1" applyBorder="1" applyAlignment="1" applyProtection="1">
      <alignment horizontal="center" vertical="center"/>
    </xf>
    <xf numFmtId="0" fontId="13" fillId="0" borderId="20" xfId="1943" applyFont="1" applyBorder="1" applyAlignment="1" applyProtection="1">
      <alignment horizontal="center" vertical="center"/>
    </xf>
    <xf numFmtId="0" fontId="13" fillId="0" borderId="13" xfId="1943" applyFont="1" applyBorder="1" applyAlignment="1" applyProtection="1">
      <alignment horizontal="center" vertical="center"/>
    </xf>
    <xf numFmtId="0" fontId="13" fillId="0" borderId="14" xfId="1943" applyFont="1" applyBorder="1" applyAlignment="1" applyProtection="1">
      <alignment horizontal="center" vertical="center" wrapText="1"/>
    </xf>
    <xf numFmtId="0" fontId="13" fillId="0" borderId="21" xfId="1943" applyFont="1" applyBorder="1" applyAlignment="1" applyProtection="1">
      <alignment horizontal="center" vertical="center" wrapText="1"/>
    </xf>
    <xf numFmtId="0" fontId="13" fillId="0" borderId="31" xfId="1943" applyFont="1" applyBorder="1" applyAlignment="1" applyProtection="1">
      <alignment horizontal="center" vertical="center"/>
    </xf>
    <xf numFmtId="0" fontId="13" fillId="0" borderId="26" xfId="1943" applyFont="1" applyBorder="1" applyAlignment="1" applyProtection="1">
      <alignment horizontal="center" vertical="center"/>
    </xf>
    <xf numFmtId="0" fontId="12" fillId="0" borderId="27" xfId="1943" applyNumberFormat="1" applyFont="1" applyFill="1" applyBorder="1" applyAlignment="1" applyProtection="1">
      <alignment horizontal="center" vertical="center"/>
    </xf>
    <xf numFmtId="0" fontId="12" fillId="0" borderId="28" xfId="1943" applyNumberFormat="1" applyFont="1" applyFill="1" applyBorder="1" applyAlignment="1" applyProtection="1">
      <alignment horizontal="center" vertical="center"/>
    </xf>
    <xf numFmtId="0" fontId="15" fillId="0" borderId="26" xfId="1943" applyFont="1" applyBorder="1" applyAlignment="1" applyProtection="1">
      <alignment horizontal="center" vertical="center" wrapText="1"/>
    </xf>
    <xf numFmtId="0" fontId="12" fillId="0" borderId="27" xfId="1943" applyFont="1" applyBorder="1" applyAlignment="1" applyProtection="1">
      <alignment horizontal="center" vertical="center"/>
    </xf>
    <xf numFmtId="0" fontId="12" fillId="0" borderId="29" xfId="1943" applyFont="1" applyBorder="1" applyAlignment="1" applyProtection="1">
      <alignment horizontal="center" vertical="center"/>
    </xf>
    <xf numFmtId="0" fontId="20" fillId="0" borderId="26" xfId="1943" applyFont="1" applyBorder="1" applyAlignment="1" applyProtection="1">
      <alignment horizontal="center" vertical="center" wrapText="1"/>
    </xf>
    <xf numFmtId="0" fontId="20" fillId="0" borderId="27" xfId="1943" applyFont="1" applyBorder="1" applyAlignment="1" applyProtection="1">
      <alignment horizontal="center" vertical="center"/>
    </xf>
    <xf numFmtId="0" fontId="20" fillId="0" borderId="29" xfId="1943" applyFont="1" applyBorder="1" applyAlignment="1" applyProtection="1">
      <alignment horizontal="center" vertical="center"/>
    </xf>
    <xf numFmtId="0" fontId="21" fillId="0" borderId="0" xfId="1943" applyFont="1" applyAlignment="1" applyProtection="1">
      <alignment horizontal="center" vertical="center"/>
    </xf>
    <xf numFmtId="0" fontId="2" fillId="0" borderId="0" xfId="1943" applyFont="1" applyAlignment="1">
      <alignment horizontal="center" vertical="center" wrapText="1"/>
    </xf>
    <xf numFmtId="0" fontId="2" fillId="0" borderId="0" xfId="1943" applyFont="1" applyAlignment="1">
      <alignment horizontal="left" vertical="center" wrapText="1"/>
    </xf>
    <xf numFmtId="0" fontId="13" fillId="0" borderId="8" xfId="1943" applyFont="1" applyBorder="1" applyAlignment="1">
      <alignment horizontal="left" vertical="center" wrapText="1"/>
    </xf>
    <xf numFmtId="0" fontId="13" fillId="0" borderId="9" xfId="1943" applyFont="1" applyBorder="1" applyAlignment="1">
      <alignment horizontal="center" vertical="center" wrapText="1"/>
    </xf>
    <xf numFmtId="0" fontId="13" fillId="0" borderId="20" xfId="1943" applyFont="1" applyBorder="1" applyAlignment="1">
      <alignment horizontal="center" vertical="center" wrapText="1"/>
    </xf>
    <xf numFmtId="0" fontId="14" fillId="0" borderId="0" xfId="1943" applyFont="1" applyAlignment="1">
      <alignment horizontal="center" vertical="center" wrapText="1"/>
    </xf>
    <xf numFmtId="0" fontId="13" fillId="0" borderId="11" xfId="1943" applyFont="1" applyBorder="1" applyAlignment="1">
      <alignment horizontal="left" vertical="center" wrapText="1"/>
    </xf>
    <xf numFmtId="0" fontId="14" fillId="0" borderId="11" xfId="1943" applyFont="1" applyBorder="1" applyAlignment="1">
      <alignment horizontal="left" vertical="center" wrapText="1"/>
    </xf>
    <xf numFmtId="0" fontId="14" fillId="0" borderId="13" xfId="1943" applyFont="1" applyBorder="1" applyAlignment="1">
      <alignment horizontal="left" vertical="center" wrapText="1"/>
    </xf>
    <xf numFmtId="0" fontId="24" fillId="0" borderId="26" xfId="1943" applyFont="1" applyBorder="1" applyAlignment="1">
      <alignment horizontal="left" vertical="center" wrapText="1"/>
    </xf>
    <xf numFmtId="0" fontId="13" fillId="0" borderId="27" xfId="1943" applyFont="1" applyBorder="1" applyAlignment="1">
      <alignment horizontal="center" vertical="center" wrapText="1"/>
    </xf>
    <xf numFmtId="0" fontId="13" fillId="0" borderId="29" xfId="1943" applyFont="1" applyBorder="1" applyAlignment="1">
      <alignment horizontal="center" vertical="center" wrapText="1"/>
    </xf>
    <xf numFmtId="0" fontId="13" fillId="0" borderId="28" xfId="1943" applyFont="1" applyBorder="1" applyAlignment="1">
      <alignment horizontal="center" vertical="center" wrapText="1"/>
    </xf>
    <xf numFmtId="0" fontId="13" fillId="0" borderId="0" xfId="1943" applyFont="1" applyBorder="1" applyAlignment="1">
      <alignment vertical="center" wrapText="1"/>
    </xf>
    <xf numFmtId="0" fontId="16" fillId="0" borderId="11" xfId="1943" applyFont="1" applyBorder="1" applyAlignment="1">
      <alignment horizontal="left" vertical="center" wrapText="1"/>
    </xf>
    <xf numFmtId="0" fontId="16" fillId="0" borderId="13" xfId="1943" applyFont="1" applyBorder="1" applyAlignment="1">
      <alignment horizontal="left" vertical="center" wrapText="1"/>
    </xf>
    <xf numFmtId="0" fontId="12" fillId="0" borderId="0" xfId="1943" applyFont="1" applyAlignment="1">
      <alignment horizontal="left" vertical="center" wrapText="1"/>
    </xf>
    <xf numFmtId="0" fontId="13" fillId="0" borderId="24" xfId="1943" applyFont="1" applyBorder="1" applyAlignment="1">
      <alignment horizontal="left" vertical="center" wrapText="1"/>
    </xf>
    <xf numFmtId="0" fontId="13" fillId="0" borderId="4" xfId="1943" applyFont="1" applyBorder="1" applyAlignment="1">
      <alignment horizontal="center" vertical="center" wrapText="1"/>
    </xf>
    <xf numFmtId="0" fontId="13" fillId="0" borderId="30" xfId="1943" applyFont="1" applyBorder="1" applyAlignment="1">
      <alignment horizontal="center" vertical="center" wrapText="1"/>
    </xf>
    <xf numFmtId="0" fontId="14" fillId="0" borderId="13" xfId="1943" applyFont="1" applyBorder="1" applyAlignment="1">
      <alignment horizontal="left" vertical="center" wrapText="1" shrinkToFit="1"/>
    </xf>
    <xf numFmtId="0" fontId="25" fillId="0" borderId="14" xfId="1943" applyFont="1" applyBorder="1" applyAlignment="1">
      <alignment horizontal="center" vertical="center" wrapText="1" shrinkToFit="1"/>
    </xf>
    <xf numFmtId="0" fontId="25" fillId="0" borderId="21" xfId="1943" applyFont="1" applyBorder="1" applyAlignment="1">
      <alignment horizontal="center" vertical="center" wrapText="1" shrinkToFit="1"/>
    </xf>
    <xf numFmtId="0" fontId="14" fillId="0" borderId="0" xfId="1943" applyFont="1" applyBorder="1" applyAlignment="1">
      <alignment horizontal="left" vertical="center" wrapText="1" shrinkToFit="1"/>
    </xf>
    <xf numFmtId="0" fontId="14" fillId="0" borderId="26" xfId="1943" applyFont="1" applyBorder="1" applyAlignment="1">
      <alignment horizontal="left" vertical="center" wrapText="1" shrinkToFit="1"/>
    </xf>
    <xf numFmtId="0" fontId="23" fillId="0" borderId="27" xfId="1943" applyFont="1" applyBorder="1" applyAlignment="1">
      <alignment horizontal="center" vertical="center" wrapText="1"/>
    </xf>
    <xf numFmtId="0" fontId="23" fillId="0" borderId="29" xfId="1943" applyFont="1" applyBorder="1" applyAlignment="1">
      <alignment horizontal="center" vertical="center" wrapText="1"/>
    </xf>
    <xf numFmtId="0" fontId="26" fillId="0" borderId="0" xfId="1943" applyFont="1" applyAlignment="1">
      <alignment horizontal="center" vertical="center" wrapText="1"/>
    </xf>
    <xf numFmtId="0" fontId="27" fillId="0" borderId="0" xfId="1943" applyFont="1" applyFill="1" applyBorder="1" applyAlignment="1">
      <alignment horizontal="right" vertical="center" wrapText="1"/>
    </xf>
    <xf numFmtId="0" fontId="27" fillId="0" borderId="0" xfId="1943" applyFont="1" applyFill="1" applyBorder="1" applyAlignment="1">
      <alignment horizontal="center" vertical="center" wrapText="1"/>
    </xf>
    <xf numFmtId="0" fontId="27" fillId="0" borderId="0" xfId="1943" applyFont="1" applyFill="1" applyBorder="1" applyAlignment="1">
      <alignment horizontal="left" vertical="center" wrapText="1"/>
    </xf>
    <xf numFmtId="0" fontId="25" fillId="0" borderId="15" xfId="1943" applyFont="1" applyBorder="1" applyAlignment="1">
      <alignment horizontal="center" vertical="center" wrapText="1" shrinkToFit="1"/>
    </xf>
    <xf numFmtId="0" fontId="25" fillId="0" borderId="0" xfId="1943" applyFont="1" applyBorder="1" applyAlignment="1">
      <alignment horizontal="center" vertical="center" wrapText="1" shrinkToFit="1"/>
    </xf>
    <xf numFmtId="0" fontId="5" fillId="0" borderId="0" xfId="1943" applyFont="1" applyAlignment="1">
      <alignment horizontal="left" wrapText="1"/>
    </xf>
    <xf numFmtId="0" fontId="10" fillId="0" borderId="0" xfId="1943"/>
    <xf numFmtId="0" fontId="5" fillId="0" borderId="9" xfId="1943" applyFont="1" applyBorder="1" applyAlignment="1">
      <alignment horizontal="left" vertical="center" wrapText="1"/>
    </xf>
    <xf numFmtId="0" fontId="5" fillId="0" borderId="10" xfId="1943" applyFont="1" applyBorder="1" applyAlignment="1">
      <alignment horizontal="left" vertical="center" wrapText="1"/>
    </xf>
    <xf numFmtId="0" fontId="5" fillId="0" borderId="1" xfId="1943" applyFont="1" applyBorder="1" applyAlignment="1">
      <alignment horizontal="left" vertical="center" wrapText="1"/>
    </xf>
    <xf numFmtId="0" fontId="5" fillId="0" borderId="12" xfId="1943" applyFont="1" applyBorder="1" applyAlignment="1">
      <alignment horizontal="left" vertical="center" wrapText="1"/>
    </xf>
    <xf numFmtId="0" fontId="5" fillId="0" borderId="3" xfId="1943" applyFont="1" applyBorder="1" applyAlignment="1">
      <alignment horizontal="left" vertical="center" wrapText="1"/>
    </xf>
    <xf numFmtId="0" fontId="5" fillId="0" borderId="34" xfId="1943" applyFont="1" applyBorder="1" applyAlignment="1">
      <alignment horizontal="left" vertical="center" wrapText="1"/>
    </xf>
    <xf numFmtId="0" fontId="5" fillId="0" borderId="14" xfId="1943" applyFont="1" applyBorder="1" applyAlignment="1">
      <alignment horizontal="left" vertical="center" wrapText="1"/>
    </xf>
    <xf numFmtId="0" fontId="5" fillId="0" borderId="15" xfId="1943" applyFont="1" applyBorder="1" applyAlignment="1">
      <alignment horizontal="left" vertical="center" wrapText="1"/>
    </xf>
    <xf numFmtId="0" fontId="5" fillId="0" borderId="0" xfId="1943" applyFont="1" applyAlignment="1">
      <alignment wrapText="1"/>
    </xf>
    <xf numFmtId="0" fontId="13" fillId="0" borderId="15" xfId="1943" applyFont="1" applyBorder="1" applyAlignment="1">
      <alignment horizontal="center" vertical="center" wrapText="1"/>
    </xf>
    <xf numFmtId="0" fontId="23" fillId="0" borderId="1" xfId="1943" applyFont="1" applyBorder="1" applyAlignment="1">
      <alignment horizontal="center" vertical="center" wrapText="1"/>
    </xf>
    <xf numFmtId="0" fontId="23" fillId="0" borderId="14" xfId="1943" applyFont="1" applyBorder="1" applyAlignment="1">
      <alignment horizontal="center" vertical="center" wrapText="1"/>
    </xf>
    <xf numFmtId="0" fontId="23" fillId="0" borderId="23" xfId="1943" applyFont="1" applyBorder="1" applyAlignment="1">
      <alignment horizontal="center" vertical="center" wrapText="1"/>
    </xf>
    <xf numFmtId="0" fontId="23" fillId="0" borderId="21" xfId="1943" applyFont="1" applyBorder="1" applyAlignment="1">
      <alignment horizontal="center" vertical="center" wrapText="1"/>
    </xf>
    <xf numFmtId="0" fontId="1" fillId="0" borderId="0" xfId="1943" applyFont="1" applyAlignment="1">
      <alignment horizontal="center" vertical="center"/>
    </xf>
    <xf numFmtId="0" fontId="1" fillId="0" borderId="0" xfId="1943" applyFont="1" applyAlignment="1">
      <alignment horizontal="center" vertical="center" wrapText="1"/>
    </xf>
    <xf numFmtId="0" fontId="1" fillId="0" borderId="0" xfId="1943" applyFont="1" applyFill="1" applyAlignment="1">
      <alignment horizontal="center" vertical="center"/>
    </xf>
    <xf numFmtId="0" fontId="30" fillId="4" borderId="11" xfId="1943" applyFont="1" applyFill="1" applyBorder="1" applyAlignment="1" applyProtection="1">
      <alignment horizontal="right" vertical="center"/>
    </xf>
    <xf numFmtId="0" fontId="30" fillId="4" borderId="1" xfId="1943" applyFont="1" applyFill="1" applyBorder="1" applyAlignment="1" applyProtection="1">
      <alignment horizontal="center" vertical="center"/>
    </xf>
    <xf numFmtId="0" fontId="13" fillId="4" borderId="1" xfId="1943" applyFont="1" applyFill="1" applyBorder="1" applyAlignment="1" applyProtection="1">
      <alignment horizontal="center" vertical="center" wrapText="1"/>
      <protection locked="0"/>
    </xf>
    <xf numFmtId="0" fontId="13" fillId="4" borderId="23" xfId="1943" applyFont="1" applyFill="1" applyBorder="1" applyAlignment="1" applyProtection="1">
      <alignment horizontal="center" vertical="center" wrapText="1"/>
      <protection locked="0"/>
    </xf>
    <xf numFmtId="0" fontId="30" fillId="2" borderId="11" xfId="1943" applyFont="1" applyFill="1" applyBorder="1" applyAlignment="1" applyProtection="1">
      <alignment horizontal="right" vertical="center"/>
    </xf>
    <xf numFmtId="0" fontId="30" fillId="2" borderId="1" xfId="1943" applyFont="1" applyFill="1" applyBorder="1" applyAlignment="1" applyProtection="1">
      <alignment horizontal="center" vertical="center"/>
    </xf>
    <xf numFmtId="0" fontId="13" fillId="2" borderId="1" xfId="1943" applyFont="1" applyFill="1" applyBorder="1" applyAlignment="1" applyProtection="1">
      <alignment horizontal="center" vertical="center" wrapText="1"/>
      <protection locked="0"/>
    </xf>
    <xf numFmtId="0" fontId="13" fillId="2" borderId="23" xfId="1943" applyFont="1" applyFill="1" applyBorder="1" applyAlignment="1" applyProtection="1">
      <alignment horizontal="center" vertical="center" wrapText="1"/>
      <protection locked="0"/>
    </xf>
    <xf numFmtId="0" fontId="30" fillId="2" borderId="11" xfId="1943" applyFont="1" applyFill="1" applyBorder="1" applyAlignment="1" applyProtection="1">
      <alignment horizontal="left" vertical="center"/>
    </xf>
    <xf numFmtId="0" fontId="17" fillId="0" borderId="28" xfId="1943" applyFont="1" applyBorder="1" applyAlignment="1">
      <alignment horizontal="center" vertical="center" wrapText="1"/>
    </xf>
    <xf numFmtId="0" fontId="23" fillId="0" borderId="12" xfId="1943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30" fillId="4" borderId="8" xfId="1943" applyFont="1" applyFill="1" applyBorder="1" applyAlignment="1" applyProtection="1">
      <alignment horizontal="right" vertical="center"/>
    </xf>
    <xf numFmtId="0" fontId="30" fillId="4" borderId="9" xfId="1943" applyFont="1" applyFill="1" applyBorder="1" applyAlignment="1" applyProtection="1">
      <alignment horizontal="center" vertical="center"/>
    </xf>
    <xf numFmtId="0" fontId="13" fillId="4" borderId="9" xfId="1943" applyFont="1" applyFill="1" applyBorder="1" applyAlignment="1" applyProtection="1">
      <alignment horizontal="center" vertical="center" wrapText="1"/>
      <protection locked="0"/>
    </xf>
    <xf numFmtId="0" fontId="13" fillId="4" borderId="20" xfId="1943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23" fillId="0" borderId="1" xfId="1943" applyFont="1" applyBorder="1" applyAlignment="1">
      <alignment horizontal="center" vertical="center" wrapText="1"/>
    </xf>
    <xf numFmtId="0" fontId="23" fillId="0" borderId="23" xfId="1943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0" fillId="5" borderId="11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12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1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7" xfId="0" applyFont="1" applyFill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>
      <alignment horizontal="left"/>
    </xf>
    <xf numFmtId="0" fontId="0" fillId="5" borderId="17" xfId="0" applyFont="1" applyFill="1" applyBorder="1" applyAlignment="1">
      <alignment horizontal="left"/>
    </xf>
    <xf numFmtId="0" fontId="0" fillId="5" borderId="15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0" xfId="1943" applyFont="1" applyAlignment="1">
      <alignment horizontal="center" vertical="center" wrapText="1"/>
    </xf>
    <xf numFmtId="0" fontId="12" fillId="0" borderId="27" xfId="1943" applyFont="1" applyFill="1" applyBorder="1" applyAlignment="1">
      <alignment horizontal="center" vertical="center"/>
    </xf>
    <xf numFmtId="0" fontId="12" fillId="0" borderId="29" xfId="1943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indent="3"/>
    </xf>
    <xf numFmtId="0" fontId="32" fillId="0" borderId="0" xfId="0" applyFont="1" applyAlignment="1">
      <alignment horizontal="left" vertical="center" indent="3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>
      <alignment horizontal="left"/>
    </xf>
    <xf numFmtId="0" fontId="33" fillId="6" borderId="18" xfId="0" applyFont="1" applyFill="1" applyBorder="1" applyAlignment="1">
      <alignment horizontal="left"/>
    </xf>
    <xf numFmtId="0" fontId="33" fillId="6" borderId="8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4" fillId="5" borderId="12" xfId="0" applyFont="1" applyFill="1" applyBorder="1" applyAlignment="1">
      <alignment horizontal="left"/>
    </xf>
    <xf numFmtId="0" fontId="35" fillId="5" borderId="15" xfId="0" applyFont="1" applyFill="1" applyBorder="1" applyAlignment="1" applyProtection="1">
      <alignment horizontal="center" vertical="center" wrapText="1"/>
      <protection locked="0"/>
    </xf>
    <xf numFmtId="0" fontId="35" fillId="5" borderId="14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/>
    <xf numFmtId="0" fontId="34" fillId="6" borderId="7" xfId="0" applyFont="1" applyFill="1" applyBorder="1" applyAlignment="1">
      <alignment horizontal="left"/>
    </xf>
    <xf numFmtId="0" fontId="34" fillId="6" borderId="2" xfId="0" applyFont="1" applyFill="1" applyBorder="1" applyAlignment="1" applyProtection="1">
      <alignment horizontal="left" vertical="center" wrapText="1"/>
      <protection locked="0"/>
    </xf>
    <xf numFmtId="0" fontId="34" fillId="6" borderId="2" xfId="0" applyFont="1" applyFill="1" applyBorder="1" applyAlignment="1">
      <alignment horizontal="left"/>
    </xf>
    <xf numFmtId="0" fontId="35" fillId="5" borderId="1" xfId="0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0" fontId="23" fillId="0" borderId="1" xfId="1943" applyFont="1" applyBorder="1" applyAlignment="1">
      <alignment horizontal="center" vertical="center" wrapText="1"/>
    </xf>
    <xf numFmtId="0" fontId="0" fillId="5" borderId="12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>
      <alignment horizontal="center" vertical="center" wrapText="1"/>
    </xf>
    <xf numFmtId="0" fontId="23" fillId="0" borderId="1" xfId="194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9" fillId="0" borderId="0" xfId="1943" applyFont="1" applyAlignment="1">
      <alignment horizontal="center" vertical="center"/>
    </xf>
    <xf numFmtId="0" fontId="19" fillId="0" borderId="0" xfId="1943" applyFont="1" applyAlignment="1" applyProtection="1">
      <alignment horizontal="center" vertical="center"/>
    </xf>
    <xf numFmtId="0" fontId="6" fillId="0" borderId="0" xfId="1943" applyFont="1" applyAlignment="1">
      <alignment horizontal="center" vertical="center"/>
    </xf>
    <xf numFmtId="0" fontId="13" fillId="0" borderId="9" xfId="1943" applyFont="1" applyBorder="1" applyAlignment="1" applyProtection="1">
      <alignment horizontal="center" vertical="center" textRotation="90"/>
    </xf>
    <xf numFmtId="0" fontId="13" fillId="0" borderId="14" xfId="1943" applyFont="1" applyBorder="1" applyAlignment="1" applyProtection="1">
      <alignment horizontal="center" vertical="center" textRotation="90"/>
    </xf>
    <xf numFmtId="0" fontId="17" fillId="0" borderId="32" xfId="1943" applyFont="1" applyBorder="1" applyAlignment="1" applyProtection="1">
      <alignment horizontal="center" vertical="center"/>
    </xf>
    <xf numFmtId="0" fontId="17" fillId="0" borderId="36" xfId="1943" applyFont="1" applyBorder="1" applyAlignment="1" applyProtection="1">
      <alignment horizontal="center" vertical="center"/>
    </xf>
    <xf numFmtId="0" fontId="18" fillId="0" borderId="0" xfId="1943" applyFont="1" applyAlignment="1">
      <alignment horizontal="center" vertical="center"/>
    </xf>
    <xf numFmtId="0" fontId="18" fillId="0" borderId="0" xfId="1943" applyFont="1" applyAlignment="1">
      <alignment horizontal="center" vertical="center" wrapText="1"/>
    </xf>
    <xf numFmtId="1" fontId="15" fillId="2" borderId="39" xfId="1943" applyNumberFormat="1" applyFont="1" applyFill="1" applyBorder="1" applyAlignment="1" applyProtection="1">
      <alignment horizontal="center" vertical="center"/>
      <protection locked="0"/>
    </xf>
    <xf numFmtId="1" fontId="15" fillId="2" borderId="5" xfId="1943" applyNumberFormat="1" applyFont="1" applyFill="1" applyBorder="1" applyAlignment="1" applyProtection="1">
      <alignment horizontal="center" vertical="center"/>
      <protection locked="0"/>
    </xf>
    <xf numFmtId="1" fontId="15" fillId="2" borderId="4" xfId="1943" applyNumberFormat="1" applyFont="1" applyFill="1" applyBorder="1" applyAlignment="1" applyProtection="1">
      <alignment horizontal="center" vertical="center"/>
      <protection locked="0"/>
    </xf>
    <xf numFmtId="1" fontId="15" fillId="2" borderId="41" xfId="1943" applyNumberFormat="1" applyFont="1" applyFill="1" applyBorder="1" applyAlignment="1" applyProtection="1">
      <alignment horizontal="center" vertical="center"/>
      <protection locked="0"/>
    </xf>
    <xf numFmtId="1" fontId="15" fillId="2" borderId="40" xfId="1943" applyNumberFormat="1" applyFont="1" applyFill="1" applyBorder="1" applyAlignment="1" applyProtection="1">
      <alignment horizontal="center" vertical="center"/>
      <protection locked="0"/>
    </xf>
    <xf numFmtId="1" fontId="15" fillId="2" borderId="35" xfId="1943" applyNumberFormat="1" applyFont="1" applyFill="1" applyBorder="1" applyAlignment="1" applyProtection="1">
      <alignment horizontal="center" vertical="center"/>
      <protection locked="0"/>
    </xf>
    <xf numFmtId="0" fontId="14" fillId="0" borderId="25" xfId="1943" applyFont="1" applyBorder="1" applyAlignment="1">
      <alignment horizontal="center" vertical="center" wrapText="1" shrinkToFit="1"/>
    </xf>
    <xf numFmtId="0" fontId="14" fillId="0" borderId="22" xfId="1943" applyFont="1" applyBorder="1" applyAlignment="1">
      <alignment horizontal="center" vertical="center" wrapText="1" shrinkToFit="1"/>
    </xf>
    <xf numFmtId="0" fontId="14" fillId="0" borderId="24" xfId="1943" applyFont="1" applyBorder="1" applyAlignment="1">
      <alignment horizontal="center" vertical="center" wrapText="1" shrinkToFit="1"/>
    </xf>
    <xf numFmtId="0" fontId="14" fillId="0" borderId="11" xfId="1943" applyFont="1" applyBorder="1" applyAlignment="1">
      <alignment horizontal="center" vertical="center" shrinkToFit="1"/>
    </xf>
    <xf numFmtId="1" fontId="15" fillId="2" borderId="1" xfId="1943" applyNumberFormat="1" applyFont="1" applyFill="1" applyBorder="1" applyAlignment="1" applyProtection="1">
      <alignment horizontal="center" vertical="center"/>
      <protection locked="0"/>
    </xf>
    <xf numFmtId="1" fontId="15" fillId="2" borderId="3" xfId="1943" applyNumberFormat="1" applyFont="1" applyFill="1" applyBorder="1" applyAlignment="1" applyProtection="1">
      <alignment horizontal="center" vertical="center"/>
      <protection locked="0"/>
    </xf>
    <xf numFmtId="1" fontId="15" fillId="2" borderId="34" xfId="1943" applyNumberFormat="1" applyFont="1" applyFill="1" applyBorder="1" applyAlignment="1" applyProtection="1">
      <alignment horizontal="center" vertical="center"/>
      <protection locked="0"/>
    </xf>
    <xf numFmtId="1" fontId="15" fillId="2" borderId="42" xfId="1943" applyNumberFormat="1" applyFont="1" applyFill="1" applyBorder="1" applyAlignment="1" applyProtection="1">
      <alignment horizontal="center" vertical="center"/>
      <protection locked="0"/>
    </xf>
    <xf numFmtId="1" fontId="15" fillId="2" borderId="38" xfId="1943" applyNumberFormat="1" applyFont="1" applyFill="1" applyBorder="1" applyAlignment="1" applyProtection="1">
      <alignment horizontal="center" vertical="center"/>
      <protection locked="0"/>
    </xf>
    <xf numFmtId="1" fontId="15" fillId="2" borderId="14" xfId="1943" applyNumberFormat="1" applyFont="1" applyFill="1" applyBorder="1" applyAlignment="1" applyProtection="1">
      <alignment horizontal="center" vertical="center"/>
      <protection locked="0"/>
    </xf>
    <xf numFmtId="0" fontId="11" fillId="0" borderId="0" xfId="1943" applyFont="1" applyAlignment="1">
      <alignment horizontal="center" vertical="center"/>
    </xf>
    <xf numFmtId="0" fontId="14" fillId="0" borderId="48" xfId="1943" applyFont="1" applyBorder="1" applyAlignment="1">
      <alignment horizontal="center" vertical="center" wrapText="1" shrinkToFit="1"/>
    </xf>
    <xf numFmtId="1" fontId="15" fillId="2" borderId="9" xfId="1943" applyNumberFormat="1" applyFont="1" applyFill="1" applyBorder="1" applyAlignment="1" applyProtection="1">
      <alignment horizontal="center" vertical="center"/>
      <protection locked="0"/>
    </xf>
    <xf numFmtId="0" fontId="15" fillId="2" borderId="1" xfId="1943" applyFont="1" applyFill="1" applyBorder="1" applyAlignment="1" applyProtection="1">
      <alignment horizontal="center" vertical="center"/>
      <protection locked="0"/>
    </xf>
    <xf numFmtId="0" fontId="15" fillId="2" borderId="14" xfId="1943" applyFont="1" applyFill="1" applyBorder="1" applyAlignment="1" applyProtection="1">
      <alignment horizontal="center" vertical="center"/>
      <protection locked="0"/>
    </xf>
    <xf numFmtId="0" fontId="15" fillId="2" borderId="34" xfId="1943" applyFont="1" applyFill="1" applyBorder="1" applyAlignment="1" applyProtection="1">
      <alignment horizontal="center" vertical="center"/>
      <protection locked="0"/>
    </xf>
    <xf numFmtId="0" fontId="15" fillId="2" borderId="40" xfId="1943" applyFont="1" applyFill="1" applyBorder="1" applyAlignment="1" applyProtection="1">
      <alignment horizontal="center" vertical="center"/>
      <protection locked="0"/>
    </xf>
    <xf numFmtId="0" fontId="15" fillId="2" borderId="35" xfId="1943" applyFont="1" applyFill="1" applyBorder="1" applyAlignment="1" applyProtection="1">
      <alignment horizontal="center" vertical="center"/>
      <protection locked="0"/>
    </xf>
    <xf numFmtId="0" fontId="15" fillId="2" borderId="3" xfId="1943" applyFont="1" applyFill="1" applyBorder="1" applyAlignment="1" applyProtection="1">
      <alignment horizontal="center" vertical="center"/>
      <protection locked="0"/>
    </xf>
    <xf numFmtId="0" fontId="15" fillId="2" borderId="5" xfId="1943" applyFont="1" applyFill="1" applyBorder="1" applyAlignment="1" applyProtection="1">
      <alignment horizontal="center" vertical="center"/>
      <protection locked="0"/>
    </xf>
    <xf numFmtId="0" fontId="15" fillId="2" borderId="4" xfId="1943" applyFont="1" applyFill="1" applyBorder="1" applyAlignment="1" applyProtection="1">
      <alignment horizontal="center" vertical="center"/>
      <protection locked="0"/>
    </xf>
    <xf numFmtId="0" fontId="15" fillId="2" borderId="23" xfId="1943" applyFont="1" applyFill="1" applyBorder="1" applyAlignment="1" applyProtection="1">
      <alignment horizontal="center" vertical="center"/>
      <protection locked="0"/>
    </xf>
    <xf numFmtId="0" fontId="15" fillId="2" borderId="21" xfId="1943" applyFont="1" applyFill="1" applyBorder="1" applyAlignment="1" applyProtection="1">
      <alignment horizontal="center" vertical="center"/>
      <protection locked="0"/>
    </xf>
    <xf numFmtId="0" fontId="15" fillId="2" borderId="41" xfId="1943" applyFont="1" applyFill="1" applyBorder="1" applyAlignment="1" applyProtection="1">
      <alignment horizontal="center" vertical="center"/>
      <protection locked="0"/>
    </xf>
    <xf numFmtId="0" fontId="14" fillId="0" borderId="25" xfId="1943" applyFont="1" applyBorder="1" applyAlignment="1">
      <alignment horizontal="center" vertical="center" shrinkToFit="1"/>
    </xf>
    <xf numFmtId="0" fontId="14" fillId="0" borderId="22" xfId="1943" applyFont="1" applyBorder="1" applyAlignment="1">
      <alignment horizontal="center" vertical="center" shrinkToFit="1"/>
    </xf>
    <xf numFmtId="0" fontId="14" fillId="0" borderId="24" xfId="1943" applyFont="1" applyBorder="1" applyAlignment="1">
      <alignment horizontal="center" vertical="center" shrinkToFit="1"/>
    </xf>
    <xf numFmtId="0" fontId="15" fillId="2" borderId="39" xfId="1943" applyFont="1" applyFill="1" applyBorder="1" applyAlignment="1" applyProtection="1">
      <alignment horizontal="center" vertical="center"/>
      <protection locked="0"/>
    </xf>
    <xf numFmtId="0" fontId="18" fillId="0" borderId="0" xfId="1943" applyFont="1" applyAlignment="1" applyProtection="1">
      <alignment horizontal="center" vertical="center"/>
    </xf>
    <xf numFmtId="0" fontId="23" fillId="0" borderId="1" xfId="1943" applyFont="1" applyBorder="1" applyAlignment="1">
      <alignment horizontal="center" vertical="center" wrapText="1"/>
    </xf>
    <xf numFmtId="0" fontId="23" fillId="0" borderId="14" xfId="1943" applyFont="1" applyBorder="1" applyAlignment="1">
      <alignment horizontal="center" vertical="center" wrapText="1"/>
    </xf>
    <xf numFmtId="0" fontId="23" fillId="0" borderId="12" xfId="1943" applyFont="1" applyBorder="1" applyAlignment="1">
      <alignment horizontal="center" vertical="center" wrapText="1"/>
    </xf>
    <xf numFmtId="0" fontId="23" fillId="0" borderId="15" xfId="1943" applyFont="1" applyBorder="1" applyAlignment="1">
      <alignment horizontal="center" vertical="center" wrapText="1"/>
    </xf>
    <xf numFmtId="0" fontId="13" fillId="3" borderId="32" xfId="1943" applyFont="1" applyFill="1" applyBorder="1" applyAlignment="1">
      <alignment horizontal="center" vertical="center" wrapText="1"/>
    </xf>
    <xf numFmtId="0" fontId="13" fillId="3" borderId="33" xfId="1943" applyFont="1" applyFill="1" applyBorder="1" applyAlignment="1">
      <alignment horizontal="center" vertical="center" wrapText="1"/>
    </xf>
    <xf numFmtId="0" fontId="13" fillId="3" borderId="29" xfId="1943" applyFont="1" applyFill="1" applyBorder="1" applyAlignment="1">
      <alignment horizontal="center" vertical="center" wrapText="1"/>
    </xf>
    <xf numFmtId="0" fontId="23" fillId="0" borderId="23" xfId="1943" applyFont="1" applyBorder="1" applyAlignment="1">
      <alignment horizontal="center" vertical="center" wrapText="1"/>
    </xf>
    <xf numFmtId="0" fontId="14" fillId="0" borderId="11" xfId="1943" applyFont="1" applyBorder="1" applyAlignment="1">
      <alignment horizontal="left" vertical="center" wrapText="1" shrinkToFit="1"/>
    </xf>
    <xf numFmtId="0" fontId="23" fillId="0" borderId="21" xfId="1943" applyFont="1" applyBorder="1" applyAlignment="1">
      <alignment horizontal="center" vertical="center" wrapText="1"/>
    </xf>
    <xf numFmtId="1" fontId="23" fillId="0" borderId="1" xfId="1943" applyNumberFormat="1" applyFont="1" applyBorder="1" applyAlignment="1">
      <alignment horizontal="center" vertical="center" wrapText="1"/>
    </xf>
    <xf numFmtId="1" fontId="23" fillId="0" borderId="12" xfId="1943" applyNumberFormat="1" applyFont="1" applyBorder="1" applyAlignment="1">
      <alignment horizontal="center" vertical="center" wrapText="1"/>
    </xf>
    <xf numFmtId="0" fontId="29" fillId="0" borderId="8" xfId="1943" applyFont="1" applyBorder="1" applyAlignment="1">
      <alignment horizontal="center" vertical="center"/>
    </xf>
    <xf numFmtId="0" fontId="29" fillId="0" borderId="11" xfId="1943" applyFont="1" applyBorder="1" applyAlignment="1">
      <alignment horizontal="center" vertical="center"/>
    </xf>
    <xf numFmtId="0" fontId="29" fillId="0" borderId="13" xfId="1943" applyFont="1" applyBorder="1" applyAlignment="1">
      <alignment horizontal="center" vertical="center"/>
    </xf>
    <xf numFmtId="0" fontId="29" fillId="0" borderId="25" xfId="1943" applyFont="1" applyBorder="1" applyAlignment="1">
      <alignment horizontal="center" vertical="center"/>
    </xf>
    <xf numFmtId="0" fontId="28" fillId="0" borderId="0" xfId="1943" applyFont="1" applyAlignment="1">
      <alignment horizontal="center" vertical="center" wrapText="1"/>
    </xf>
  </cellXfs>
  <cellStyles count="246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4" builtinId="8" hidden="1"/>
    <cellStyle name="Lien hypertexte" xfId="1946" builtinId="8" hidden="1"/>
    <cellStyle name="Lien hypertexte" xfId="1948" builtinId="8" hidden="1"/>
    <cellStyle name="Lien hypertexte" xfId="1950" builtinId="8" hidden="1"/>
    <cellStyle name="Lien hypertexte" xfId="1952" builtinId="8" hidden="1"/>
    <cellStyle name="Lien hypertexte" xfId="1954" builtinId="8" hidden="1"/>
    <cellStyle name="Lien hypertexte" xfId="1956" builtinId="8" hidden="1"/>
    <cellStyle name="Lien hypertexte" xfId="1958" builtinId="8" hidden="1"/>
    <cellStyle name="Lien hypertexte" xfId="1960" builtinId="8" hidden="1"/>
    <cellStyle name="Lien hypertexte" xfId="1962" builtinId="8" hidden="1"/>
    <cellStyle name="Lien hypertexte" xfId="1964" builtinId="8" hidden="1"/>
    <cellStyle name="Lien hypertexte" xfId="1966" builtinId="8" hidden="1"/>
    <cellStyle name="Lien hypertexte" xfId="1968" builtinId="8" hidden="1"/>
    <cellStyle name="Lien hypertexte" xfId="1970" builtinId="8" hidden="1"/>
    <cellStyle name="Lien hypertexte" xfId="1972" builtinId="8" hidden="1"/>
    <cellStyle name="Lien hypertexte" xfId="1974" builtinId="8" hidden="1"/>
    <cellStyle name="Lien hypertexte" xfId="1976" builtinId="8" hidden="1"/>
    <cellStyle name="Lien hypertexte" xfId="1978" builtinId="8" hidden="1"/>
    <cellStyle name="Lien hypertexte" xfId="1980" builtinId="8" hidden="1"/>
    <cellStyle name="Lien hypertexte" xfId="1982" builtinId="8" hidden="1"/>
    <cellStyle name="Lien hypertexte" xfId="1984" builtinId="8" hidden="1"/>
    <cellStyle name="Lien hypertexte" xfId="1986" builtinId="8" hidden="1"/>
    <cellStyle name="Lien hypertexte" xfId="1988" builtinId="8" hidden="1"/>
    <cellStyle name="Lien hypertexte" xfId="1990" builtinId="8" hidden="1"/>
    <cellStyle name="Lien hypertexte" xfId="1992" builtinId="8" hidden="1"/>
    <cellStyle name="Lien hypertexte" xfId="1994" builtinId="8" hidden="1"/>
    <cellStyle name="Lien hypertexte" xfId="1996" builtinId="8" hidden="1"/>
    <cellStyle name="Lien hypertexte" xfId="1998" builtinId="8" hidden="1"/>
    <cellStyle name="Lien hypertexte" xfId="2000" builtinId="8" hidden="1"/>
    <cellStyle name="Lien hypertexte" xfId="2002" builtinId="8" hidden="1"/>
    <cellStyle name="Lien hypertexte" xfId="2004" builtinId="8" hidden="1"/>
    <cellStyle name="Lien hypertexte" xfId="2006" builtinId="8" hidden="1"/>
    <cellStyle name="Lien hypertexte" xfId="2008" builtinId="8" hidden="1"/>
    <cellStyle name="Lien hypertexte" xfId="2010" builtinId="8" hidden="1"/>
    <cellStyle name="Lien hypertexte" xfId="2012" builtinId="8" hidden="1"/>
    <cellStyle name="Lien hypertexte" xfId="2014" builtinId="8" hidden="1"/>
    <cellStyle name="Lien hypertexte" xfId="2016" builtinId="8" hidden="1"/>
    <cellStyle name="Lien hypertexte" xfId="2018" builtinId="8" hidden="1"/>
    <cellStyle name="Lien hypertexte" xfId="2020" builtinId="8" hidden="1"/>
    <cellStyle name="Lien hypertexte" xfId="2022" builtinId="8" hidden="1"/>
    <cellStyle name="Lien hypertexte" xfId="2024" builtinId="8" hidden="1"/>
    <cellStyle name="Lien hypertexte" xfId="2026" builtinId="8" hidden="1"/>
    <cellStyle name="Lien hypertexte" xfId="2028" builtinId="8" hidden="1"/>
    <cellStyle name="Lien hypertexte" xfId="2030" builtinId="8" hidden="1"/>
    <cellStyle name="Lien hypertexte" xfId="2032" builtinId="8" hidden="1"/>
    <cellStyle name="Lien hypertexte" xfId="2034" builtinId="8" hidden="1"/>
    <cellStyle name="Lien hypertexte" xfId="2036" builtinId="8" hidden="1"/>
    <cellStyle name="Lien hypertexte" xfId="2038" builtinId="8" hidden="1"/>
    <cellStyle name="Lien hypertexte" xfId="2040" builtinId="8" hidden="1"/>
    <cellStyle name="Lien hypertexte" xfId="2042" builtinId="8" hidden="1"/>
    <cellStyle name="Lien hypertexte" xfId="2044" builtinId="8" hidden="1"/>
    <cellStyle name="Lien hypertexte" xfId="2046" builtinId="8" hidden="1"/>
    <cellStyle name="Lien hypertexte" xfId="2048" builtinId="8" hidden="1"/>
    <cellStyle name="Lien hypertexte" xfId="2050" builtinId="8" hidden="1"/>
    <cellStyle name="Lien hypertexte" xfId="2052" builtinId="8" hidden="1"/>
    <cellStyle name="Lien hypertexte" xfId="2054" builtinId="8" hidden="1"/>
    <cellStyle name="Lien hypertexte" xfId="2056" builtinId="8" hidden="1"/>
    <cellStyle name="Lien hypertexte" xfId="2058" builtinId="8" hidden="1"/>
    <cellStyle name="Lien hypertexte" xfId="2060" builtinId="8" hidden="1"/>
    <cellStyle name="Lien hypertexte" xfId="2062" builtinId="8" hidden="1"/>
    <cellStyle name="Lien hypertexte" xfId="2064" builtinId="8" hidden="1"/>
    <cellStyle name="Lien hypertexte" xfId="2066" builtinId="8" hidden="1"/>
    <cellStyle name="Lien hypertexte" xfId="2068" builtinId="8" hidden="1"/>
    <cellStyle name="Lien hypertexte" xfId="2070" builtinId="8" hidden="1"/>
    <cellStyle name="Lien hypertexte" xfId="2072" builtinId="8" hidden="1"/>
    <cellStyle name="Lien hypertexte" xfId="2074" builtinId="8" hidden="1"/>
    <cellStyle name="Lien hypertexte" xfId="2076" builtinId="8" hidden="1"/>
    <cellStyle name="Lien hypertexte" xfId="2078" builtinId="8" hidden="1"/>
    <cellStyle name="Lien hypertexte" xfId="2080" builtinId="8" hidden="1"/>
    <cellStyle name="Lien hypertexte" xfId="2082" builtinId="8" hidden="1"/>
    <cellStyle name="Lien hypertexte" xfId="2084" builtinId="8" hidden="1"/>
    <cellStyle name="Lien hypertexte" xfId="2086" builtinId="8" hidden="1"/>
    <cellStyle name="Lien hypertexte" xfId="2088" builtinId="8" hidden="1"/>
    <cellStyle name="Lien hypertexte" xfId="2090" builtinId="8" hidden="1"/>
    <cellStyle name="Lien hypertexte" xfId="2092" builtinId="8" hidden="1"/>
    <cellStyle name="Lien hypertexte" xfId="2094" builtinId="8" hidden="1"/>
    <cellStyle name="Lien hypertexte" xfId="2096" builtinId="8" hidden="1"/>
    <cellStyle name="Lien hypertexte" xfId="2098" builtinId="8" hidden="1"/>
    <cellStyle name="Lien hypertexte" xfId="2100" builtinId="8" hidden="1"/>
    <cellStyle name="Lien hypertexte" xfId="2102" builtinId="8" hidden="1"/>
    <cellStyle name="Lien hypertexte" xfId="2104" builtinId="8" hidden="1"/>
    <cellStyle name="Lien hypertexte" xfId="2106" builtinId="8" hidden="1"/>
    <cellStyle name="Lien hypertexte" xfId="2108" builtinId="8" hidden="1"/>
    <cellStyle name="Lien hypertexte" xfId="2110" builtinId="8" hidden="1"/>
    <cellStyle name="Lien hypertexte" xfId="2112" builtinId="8" hidden="1"/>
    <cellStyle name="Lien hypertexte" xfId="2114" builtinId="8" hidden="1"/>
    <cellStyle name="Lien hypertexte" xfId="2116" builtinId="8" hidden="1"/>
    <cellStyle name="Lien hypertexte" xfId="2118" builtinId="8" hidden="1"/>
    <cellStyle name="Lien hypertexte" xfId="2120" builtinId="8" hidden="1"/>
    <cellStyle name="Lien hypertexte" xfId="2122" builtinId="8" hidden="1"/>
    <cellStyle name="Lien hypertexte" xfId="2124" builtinId="8" hidden="1"/>
    <cellStyle name="Lien hypertexte" xfId="2126" builtinId="8" hidden="1"/>
    <cellStyle name="Lien hypertexte" xfId="2128" builtinId="8" hidden="1"/>
    <cellStyle name="Lien hypertexte" xfId="2130" builtinId="8" hidden="1"/>
    <cellStyle name="Lien hypertexte" xfId="2132" builtinId="8" hidden="1"/>
    <cellStyle name="Lien hypertexte" xfId="2134" builtinId="8" hidden="1"/>
    <cellStyle name="Lien hypertexte" xfId="2136" builtinId="8" hidden="1"/>
    <cellStyle name="Lien hypertexte" xfId="2138" builtinId="8" hidden="1"/>
    <cellStyle name="Lien hypertexte" xfId="2140" builtinId="8" hidden="1"/>
    <cellStyle name="Lien hypertexte" xfId="2142" builtinId="8" hidden="1"/>
    <cellStyle name="Lien hypertexte" xfId="2144" builtinId="8" hidden="1"/>
    <cellStyle name="Lien hypertexte" xfId="2146" builtinId="8" hidden="1"/>
    <cellStyle name="Lien hypertexte" xfId="2148" builtinId="8" hidden="1"/>
    <cellStyle name="Lien hypertexte" xfId="2150" builtinId="8" hidden="1"/>
    <cellStyle name="Lien hypertexte" xfId="2152" builtinId="8" hidden="1"/>
    <cellStyle name="Lien hypertexte" xfId="2154" builtinId="8" hidden="1"/>
    <cellStyle name="Lien hypertexte" xfId="2156" builtinId="8" hidden="1"/>
    <cellStyle name="Lien hypertexte" xfId="2158" builtinId="8" hidden="1"/>
    <cellStyle name="Lien hypertexte" xfId="2160" builtinId="8" hidden="1"/>
    <cellStyle name="Lien hypertexte" xfId="2162" builtinId="8" hidden="1"/>
    <cellStyle name="Lien hypertexte" xfId="2164" builtinId="8" hidden="1"/>
    <cellStyle name="Lien hypertexte" xfId="2166" builtinId="8" hidden="1"/>
    <cellStyle name="Lien hypertexte" xfId="2168" builtinId="8" hidden="1"/>
    <cellStyle name="Lien hypertexte" xfId="2170" builtinId="8" hidden="1"/>
    <cellStyle name="Lien hypertexte" xfId="2172" builtinId="8" hidden="1"/>
    <cellStyle name="Lien hypertexte" xfId="2174" builtinId="8" hidden="1"/>
    <cellStyle name="Lien hypertexte" xfId="2176" builtinId="8" hidden="1"/>
    <cellStyle name="Lien hypertexte" xfId="2178" builtinId="8" hidden="1"/>
    <cellStyle name="Lien hypertexte" xfId="2180" builtinId="8" hidden="1"/>
    <cellStyle name="Lien hypertexte" xfId="2182" builtinId="8" hidden="1"/>
    <cellStyle name="Lien hypertexte" xfId="2184" builtinId="8" hidden="1"/>
    <cellStyle name="Lien hypertexte" xfId="2186" builtinId="8" hidden="1"/>
    <cellStyle name="Lien hypertexte" xfId="2188" builtinId="8" hidden="1"/>
    <cellStyle name="Lien hypertexte" xfId="2190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216" builtinId="8" hidden="1"/>
    <cellStyle name="Lien hypertexte" xfId="2218" builtinId="8" hidden="1"/>
    <cellStyle name="Lien hypertexte" xfId="2220" builtinId="8" hidden="1"/>
    <cellStyle name="Lien hypertexte" xfId="2222" builtinId="8" hidden="1"/>
    <cellStyle name="Lien hypertexte" xfId="2224" builtinId="8" hidden="1"/>
    <cellStyle name="Lien hypertexte" xfId="2226" builtinId="8" hidden="1"/>
    <cellStyle name="Lien hypertexte" xfId="2228" builtinId="8" hidden="1"/>
    <cellStyle name="Lien hypertexte" xfId="2230" builtinId="8" hidden="1"/>
    <cellStyle name="Lien hypertexte" xfId="2232" builtinId="8" hidden="1"/>
    <cellStyle name="Lien hypertexte" xfId="2234" builtinId="8" hidden="1"/>
    <cellStyle name="Lien hypertexte" xfId="2236" builtinId="8" hidden="1"/>
    <cellStyle name="Lien hypertexte" xfId="2238" builtinId="8" hidden="1"/>
    <cellStyle name="Lien hypertexte" xfId="2240" builtinId="8" hidden="1"/>
    <cellStyle name="Lien hypertexte" xfId="2242" builtinId="8" hidden="1"/>
    <cellStyle name="Lien hypertexte" xfId="2244" builtinId="8" hidden="1"/>
    <cellStyle name="Lien hypertexte" xfId="2246" builtinId="8" hidden="1"/>
    <cellStyle name="Lien hypertexte" xfId="2248" builtinId="8" hidden="1"/>
    <cellStyle name="Lien hypertexte" xfId="2250" builtinId="8" hidden="1"/>
    <cellStyle name="Lien hypertexte" xfId="2252" builtinId="8" hidden="1"/>
    <cellStyle name="Lien hypertexte" xfId="2254" builtinId="8" hidden="1"/>
    <cellStyle name="Lien hypertexte" xfId="2256" builtinId="8" hidden="1"/>
    <cellStyle name="Lien hypertexte" xfId="2258" builtinId="8" hidden="1"/>
    <cellStyle name="Lien hypertexte" xfId="2260" builtinId="8" hidden="1"/>
    <cellStyle name="Lien hypertexte" xfId="2262" builtinId="8" hidden="1"/>
    <cellStyle name="Lien hypertexte" xfId="2264" builtinId="8" hidden="1"/>
    <cellStyle name="Lien hypertexte" xfId="2266" builtinId="8" hidden="1"/>
    <cellStyle name="Lien hypertexte" xfId="2268" builtinId="8" hidden="1"/>
    <cellStyle name="Lien hypertexte" xfId="2270" builtinId="8" hidden="1"/>
    <cellStyle name="Lien hypertexte" xfId="2272" builtinId="8" hidden="1"/>
    <cellStyle name="Lien hypertexte" xfId="2274" builtinId="8" hidden="1"/>
    <cellStyle name="Lien hypertexte" xfId="2276" builtinId="8" hidden="1"/>
    <cellStyle name="Lien hypertexte" xfId="2278" builtinId="8" hidden="1"/>
    <cellStyle name="Lien hypertexte" xfId="2280" builtinId="8" hidden="1"/>
    <cellStyle name="Lien hypertexte" xfId="2282" builtinId="8" hidden="1"/>
    <cellStyle name="Lien hypertexte" xfId="2284" builtinId="8" hidden="1"/>
    <cellStyle name="Lien hypertexte" xfId="2286" builtinId="8" hidden="1"/>
    <cellStyle name="Lien hypertexte" xfId="2288" builtinId="8" hidden="1"/>
    <cellStyle name="Lien hypertexte" xfId="2290" builtinId="8" hidden="1"/>
    <cellStyle name="Lien hypertexte" xfId="2292" builtinId="8" hidden="1"/>
    <cellStyle name="Lien hypertexte" xfId="2294" builtinId="8" hidden="1"/>
    <cellStyle name="Lien hypertexte" xfId="2296" builtinId="8" hidden="1"/>
    <cellStyle name="Lien hypertexte" xfId="2298" builtinId="8" hidden="1"/>
    <cellStyle name="Lien hypertexte" xfId="2300" builtinId="8" hidden="1"/>
    <cellStyle name="Lien hypertexte" xfId="2302" builtinId="8" hidden="1"/>
    <cellStyle name="Lien hypertexte" xfId="2304" builtinId="8" hidden="1"/>
    <cellStyle name="Lien hypertexte" xfId="2306" builtinId="8" hidden="1"/>
    <cellStyle name="Lien hypertexte" xfId="2308" builtinId="8" hidden="1"/>
    <cellStyle name="Lien hypertexte" xfId="2310" builtinId="8" hidden="1"/>
    <cellStyle name="Lien hypertexte" xfId="2312" builtinId="8" hidden="1"/>
    <cellStyle name="Lien hypertexte" xfId="2314" builtinId="8" hidden="1"/>
    <cellStyle name="Lien hypertexte" xfId="2316" builtinId="8" hidden="1"/>
    <cellStyle name="Lien hypertexte" xfId="2318" builtinId="8" hidden="1"/>
    <cellStyle name="Lien hypertexte" xfId="2320" builtinId="8" hidden="1"/>
    <cellStyle name="Lien hypertexte" xfId="2322" builtinId="8" hidden="1"/>
    <cellStyle name="Lien hypertexte" xfId="2324" builtinId="8" hidden="1"/>
    <cellStyle name="Lien hypertexte" xfId="2326" builtinId="8" hidden="1"/>
    <cellStyle name="Lien hypertexte" xfId="2328" builtinId="8" hidden="1"/>
    <cellStyle name="Lien hypertexte" xfId="2330" builtinId="8" hidden="1"/>
    <cellStyle name="Lien hypertexte" xfId="2332" builtinId="8" hidden="1"/>
    <cellStyle name="Lien hypertexte" xfId="2334" builtinId="8" hidden="1"/>
    <cellStyle name="Lien hypertexte" xfId="2336" builtinId="8" hidden="1"/>
    <cellStyle name="Lien hypertexte" xfId="2338" builtinId="8" hidden="1"/>
    <cellStyle name="Lien hypertexte" xfId="2340" builtinId="8" hidden="1"/>
    <cellStyle name="Lien hypertexte" xfId="2342" builtinId="8" hidden="1"/>
    <cellStyle name="Lien hypertexte" xfId="2344" builtinId="8" hidden="1"/>
    <cellStyle name="Lien hypertexte" xfId="2346" builtinId="8" hidden="1"/>
    <cellStyle name="Lien hypertexte" xfId="2348" builtinId="8" hidden="1"/>
    <cellStyle name="Lien hypertexte" xfId="2350" builtinId="8" hidden="1"/>
    <cellStyle name="Lien hypertexte" xfId="2352" builtinId="8" hidden="1"/>
    <cellStyle name="Lien hypertexte" xfId="2354" builtinId="8" hidden="1"/>
    <cellStyle name="Lien hypertexte" xfId="2356" builtinId="8" hidden="1"/>
    <cellStyle name="Lien hypertexte" xfId="2358" builtinId="8" hidden="1"/>
    <cellStyle name="Lien hypertexte" xfId="2360" builtinId="8" hidden="1"/>
    <cellStyle name="Lien hypertexte" xfId="2362" builtinId="8" hidden="1"/>
    <cellStyle name="Lien hypertexte" xfId="2364" builtinId="8" hidden="1"/>
    <cellStyle name="Lien hypertexte" xfId="2366" builtinId="8" hidden="1"/>
    <cellStyle name="Lien hypertexte" xfId="2368" builtinId="8" hidden="1"/>
    <cellStyle name="Lien hypertexte" xfId="2370" builtinId="8" hidden="1"/>
    <cellStyle name="Lien hypertexte" xfId="2372" builtinId="8" hidden="1"/>
    <cellStyle name="Lien hypertexte" xfId="2374" builtinId="8" hidden="1"/>
    <cellStyle name="Lien hypertexte" xfId="2376" builtinId="8" hidden="1"/>
    <cellStyle name="Lien hypertexte" xfId="2378" builtinId="8" hidden="1"/>
    <cellStyle name="Lien hypertexte" xfId="2380" builtinId="8" hidden="1"/>
    <cellStyle name="Lien hypertexte" xfId="2382" builtinId="8" hidden="1"/>
    <cellStyle name="Lien hypertexte" xfId="2384" builtinId="8" hidden="1"/>
    <cellStyle name="Lien hypertexte" xfId="2386" builtinId="8" hidden="1"/>
    <cellStyle name="Lien hypertexte" xfId="2388" builtinId="8" hidden="1"/>
    <cellStyle name="Lien hypertexte" xfId="2390" builtinId="8" hidden="1"/>
    <cellStyle name="Lien hypertexte" xfId="2392" builtinId="8" hidden="1"/>
    <cellStyle name="Lien hypertexte" xfId="2394" builtinId="8" hidden="1"/>
    <cellStyle name="Lien hypertexte" xfId="2396" builtinId="8" hidden="1"/>
    <cellStyle name="Lien hypertexte" xfId="2398" builtinId="8" hidden="1"/>
    <cellStyle name="Lien hypertexte" xfId="2400" builtinId="8" hidden="1"/>
    <cellStyle name="Lien hypertexte" xfId="2402" builtinId="8" hidden="1"/>
    <cellStyle name="Lien hypertexte" xfId="2404" builtinId="8" hidden="1"/>
    <cellStyle name="Lien hypertexte" xfId="2406" builtinId="8" hidden="1"/>
    <cellStyle name="Lien hypertexte" xfId="2408" builtinId="8" hidden="1"/>
    <cellStyle name="Lien hypertexte" xfId="2410" builtinId="8" hidden="1"/>
    <cellStyle name="Lien hypertexte" xfId="2412" builtinId="8" hidden="1"/>
    <cellStyle name="Lien hypertexte" xfId="2414" builtinId="8" hidden="1"/>
    <cellStyle name="Lien hypertexte" xfId="2416" builtinId="8" hidden="1"/>
    <cellStyle name="Lien hypertexte" xfId="2418" builtinId="8" hidden="1"/>
    <cellStyle name="Lien hypertexte" xfId="2420" builtinId="8" hidden="1"/>
    <cellStyle name="Lien hypertexte" xfId="2422" builtinId="8" hidden="1"/>
    <cellStyle name="Lien hypertexte" xfId="2424" builtinId="8" hidden="1"/>
    <cellStyle name="Lien hypertexte" xfId="2426" builtinId="8" hidden="1"/>
    <cellStyle name="Lien hypertexte" xfId="2428" builtinId="8" hidden="1"/>
    <cellStyle name="Lien hypertexte" xfId="2430" builtinId="8" hidden="1"/>
    <cellStyle name="Lien hypertexte" xfId="2432" builtinId="8" hidden="1"/>
    <cellStyle name="Lien hypertexte" xfId="2434" builtinId="8" hidden="1"/>
    <cellStyle name="Lien hypertexte" xfId="2436" builtinId="8" hidden="1"/>
    <cellStyle name="Lien hypertexte" xfId="2438" builtinId="8" hidden="1"/>
    <cellStyle name="Lien hypertexte" xfId="2440" builtinId="8" hidden="1"/>
    <cellStyle name="Lien hypertexte" xfId="2442" builtinId="8" hidden="1"/>
    <cellStyle name="Lien hypertexte" xfId="2444" builtinId="8" hidden="1"/>
    <cellStyle name="Lien hypertexte" xfId="2446" builtinId="8" hidden="1"/>
    <cellStyle name="Lien hypertexte" xfId="2448" builtinId="8" hidden="1"/>
    <cellStyle name="Lien hypertexte" xfId="2450" builtinId="8" hidden="1"/>
    <cellStyle name="Lien hypertexte" xfId="2452" builtinId="8" hidden="1"/>
    <cellStyle name="Lien hypertexte" xfId="2454" builtinId="8" hidden="1"/>
    <cellStyle name="Lien hypertexte" xfId="2456" builtinId="8" hidden="1"/>
    <cellStyle name="Lien hypertexte" xfId="2458" builtinId="8" hidden="1"/>
    <cellStyle name="Lien hypertexte" xfId="2460" builtinId="8" hidden="1"/>
    <cellStyle name="Lien hypertexte" xfId="2462" builtinId="8" hidden="1"/>
    <cellStyle name="Lien hypertexte" xfId="2464" builtinId="8" hidden="1"/>
    <cellStyle name="Lien hypertexte" xfId="246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5" builtinId="9" hidden="1"/>
    <cellStyle name="Lien hypertexte visité" xfId="1947" builtinId="9" hidden="1"/>
    <cellStyle name="Lien hypertexte visité" xfId="1949" builtinId="9" hidden="1"/>
    <cellStyle name="Lien hypertexte visité" xfId="1951" builtinId="9" hidden="1"/>
    <cellStyle name="Lien hypertexte visité" xfId="1953" builtinId="9" hidden="1"/>
    <cellStyle name="Lien hypertexte visité" xfId="1955" builtinId="9" hidden="1"/>
    <cellStyle name="Lien hypertexte visité" xfId="1957" builtinId="9" hidden="1"/>
    <cellStyle name="Lien hypertexte visité" xfId="1959" builtinId="9" hidden="1"/>
    <cellStyle name="Lien hypertexte visité" xfId="1961" builtinId="9" hidden="1"/>
    <cellStyle name="Lien hypertexte visité" xfId="1963" builtinId="9" hidden="1"/>
    <cellStyle name="Lien hypertexte visité" xfId="1965" builtinId="9" hidden="1"/>
    <cellStyle name="Lien hypertexte visité" xfId="1967" builtinId="9" hidden="1"/>
    <cellStyle name="Lien hypertexte visité" xfId="1969" builtinId="9" hidden="1"/>
    <cellStyle name="Lien hypertexte visité" xfId="1971" builtinId="9" hidden="1"/>
    <cellStyle name="Lien hypertexte visité" xfId="1973" builtinId="9" hidden="1"/>
    <cellStyle name="Lien hypertexte visité" xfId="1975" builtinId="9" hidden="1"/>
    <cellStyle name="Lien hypertexte visité" xfId="1977" builtinId="9" hidden="1"/>
    <cellStyle name="Lien hypertexte visité" xfId="1979" builtinId="9" hidden="1"/>
    <cellStyle name="Lien hypertexte visité" xfId="1981" builtinId="9" hidden="1"/>
    <cellStyle name="Lien hypertexte visité" xfId="1983" builtinId="9" hidden="1"/>
    <cellStyle name="Lien hypertexte visité" xfId="1985" builtinId="9" hidden="1"/>
    <cellStyle name="Lien hypertexte visité" xfId="1987" builtinId="9" hidden="1"/>
    <cellStyle name="Lien hypertexte visité" xfId="1989" builtinId="9" hidden="1"/>
    <cellStyle name="Lien hypertexte visité" xfId="1991" builtinId="9" hidden="1"/>
    <cellStyle name="Lien hypertexte visité" xfId="1993" builtinId="9" hidden="1"/>
    <cellStyle name="Lien hypertexte visité" xfId="1995" builtinId="9" hidden="1"/>
    <cellStyle name="Lien hypertexte visité" xfId="1997" builtinId="9" hidden="1"/>
    <cellStyle name="Lien hypertexte visité" xfId="1999" builtinId="9" hidden="1"/>
    <cellStyle name="Lien hypertexte visité" xfId="2001" builtinId="9" hidden="1"/>
    <cellStyle name="Lien hypertexte visité" xfId="2003" builtinId="9" hidden="1"/>
    <cellStyle name="Lien hypertexte visité" xfId="2005" builtinId="9" hidden="1"/>
    <cellStyle name="Lien hypertexte visité" xfId="2007" builtinId="9" hidden="1"/>
    <cellStyle name="Lien hypertexte visité" xfId="2009" builtinId="9" hidden="1"/>
    <cellStyle name="Lien hypertexte visité" xfId="2011" builtinId="9" hidden="1"/>
    <cellStyle name="Lien hypertexte visité" xfId="2013" builtinId="9" hidden="1"/>
    <cellStyle name="Lien hypertexte visité" xfId="2015" builtinId="9" hidden="1"/>
    <cellStyle name="Lien hypertexte visité" xfId="2017" builtinId="9" hidden="1"/>
    <cellStyle name="Lien hypertexte visité" xfId="2019" builtinId="9" hidden="1"/>
    <cellStyle name="Lien hypertexte visité" xfId="2021" builtinId="9" hidden="1"/>
    <cellStyle name="Lien hypertexte visité" xfId="2023" builtinId="9" hidden="1"/>
    <cellStyle name="Lien hypertexte visité" xfId="2025" builtinId="9" hidden="1"/>
    <cellStyle name="Lien hypertexte visité" xfId="2027" builtinId="9" hidden="1"/>
    <cellStyle name="Lien hypertexte visité" xfId="2029" builtinId="9" hidden="1"/>
    <cellStyle name="Lien hypertexte visité" xfId="2031" builtinId="9" hidden="1"/>
    <cellStyle name="Lien hypertexte visité" xfId="2033" builtinId="9" hidden="1"/>
    <cellStyle name="Lien hypertexte visité" xfId="2035" builtinId="9" hidden="1"/>
    <cellStyle name="Lien hypertexte visité" xfId="2037" builtinId="9" hidden="1"/>
    <cellStyle name="Lien hypertexte visité" xfId="2039" builtinId="9" hidden="1"/>
    <cellStyle name="Lien hypertexte visité" xfId="2041" builtinId="9" hidden="1"/>
    <cellStyle name="Lien hypertexte visité" xfId="2043" builtinId="9" hidden="1"/>
    <cellStyle name="Lien hypertexte visité" xfId="2045" builtinId="9" hidden="1"/>
    <cellStyle name="Lien hypertexte visité" xfId="2047" builtinId="9" hidden="1"/>
    <cellStyle name="Lien hypertexte visité" xfId="2049" builtinId="9" hidden="1"/>
    <cellStyle name="Lien hypertexte visité" xfId="2051" builtinId="9" hidden="1"/>
    <cellStyle name="Lien hypertexte visité" xfId="2053" builtinId="9" hidden="1"/>
    <cellStyle name="Lien hypertexte visité" xfId="2055" builtinId="9" hidden="1"/>
    <cellStyle name="Lien hypertexte visité" xfId="2057" builtinId="9" hidden="1"/>
    <cellStyle name="Lien hypertexte visité" xfId="2059" builtinId="9" hidden="1"/>
    <cellStyle name="Lien hypertexte visité" xfId="2061" builtinId="9" hidden="1"/>
    <cellStyle name="Lien hypertexte visité" xfId="2063" builtinId="9" hidden="1"/>
    <cellStyle name="Lien hypertexte visité" xfId="2065" builtinId="9" hidden="1"/>
    <cellStyle name="Lien hypertexte visité" xfId="2067" builtinId="9" hidden="1"/>
    <cellStyle name="Lien hypertexte visité" xfId="2069" builtinId="9" hidden="1"/>
    <cellStyle name="Lien hypertexte visité" xfId="2071" builtinId="9" hidden="1"/>
    <cellStyle name="Lien hypertexte visité" xfId="2073" builtinId="9" hidden="1"/>
    <cellStyle name="Lien hypertexte visité" xfId="2075" builtinId="9" hidden="1"/>
    <cellStyle name="Lien hypertexte visité" xfId="2077" builtinId="9" hidden="1"/>
    <cellStyle name="Lien hypertexte visité" xfId="2079" builtinId="9" hidden="1"/>
    <cellStyle name="Lien hypertexte visité" xfId="2081" builtinId="9" hidden="1"/>
    <cellStyle name="Lien hypertexte visité" xfId="2083" builtinId="9" hidden="1"/>
    <cellStyle name="Lien hypertexte visité" xfId="2085" builtinId="9" hidden="1"/>
    <cellStyle name="Lien hypertexte visité" xfId="2087" builtinId="9" hidden="1"/>
    <cellStyle name="Lien hypertexte visité" xfId="2089" builtinId="9" hidden="1"/>
    <cellStyle name="Lien hypertexte visité" xfId="2091" builtinId="9" hidden="1"/>
    <cellStyle name="Lien hypertexte visité" xfId="2093" builtinId="9" hidden="1"/>
    <cellStyle name="Lien hypertexte visité" xfId="2095" builtinId="9" hidden="1"/>
    <cellStyle name="Lien hypertexte visité" xfId="2097" builtinId="9" hidden="1"/>
    <cellStyle name="Lien hypertexte visité" xfId="2099" builtinId="9" hidden="1"/>
    <cellStyle name="Lien hypertexte visité" xfId="2101" builtinId="9" hidden="1"/>
    <cellStyle name="Lien hypertexte visité" xfId="2103" builtinId="9" hidden="1"/>
    <cellStyle name="Lien hypertexte visité" xfId="2105" builtinId="9" hidden="1"/>
    <cellStyle name="Lien hypertexte visité" xfId="2107" builtinId="9" hidden="1"/>
    <cellStyle name="Lien hypertexte visité" xfId="2109" builtinId="9" hidden="1"/>
    <cellStyle name="Lien hypertexte visité" xfId="2111" builtinId="9" hidden="1"/>
    <cellStyle name="Lien hypertexte visité" xfId="2113" builtinId="9" hidden="1"/>
    <cellStyle name="Lien hypertexte visité" xfId="2115" builtinId="9" hidden="1"/>
    <cellStyle name="Lien hypertexte visité" xfId="2117" builtinId="9" hidden="1"/>
    <cellStyle name="Lien hypertexte visité" xfId="2119" builtinId="9" hidden="1"/>
    <cellStyle name="Lien hypertexte visité" xfId="2121" builtinId="9" hidden="1"/>
    <cellStyle name="Lien hypertexte visité" xfId="2123" builtinId="9" hidden="1"/>
    <cellStyle name="Lien hypertexte visité" xfId="2125" builtinId="9" hidden="1"/>
    <cellStyle name="Lien hypertexte visité" xfId="2127" builtinId="9" hidden="1"/>
    <cellStyle name="Lien hypertexte visité" xfId="2129" builtinId="9" hidden="1"/>
    <cellStyle name="Lien hypertexte visité" xfId="2131" builtinId="9" hidden="1"/>
    <cellStyle name="Lien hypertexte visité" xfId="2133" builtinId="9" hidden="1"/>
    <cellStyle name="Lien hypertexte visité" xfId="2135" builtinId="9" hidden="1"/>
    <cellStyle name="Lien hypertexte visité" xfId="2137" builtinId="9" hidden="1"/>
    <cellStyle name="Lien hypertexte visité" xfId="2139" builtinId="9" hidden="1"/>
    <cellStyle name="Lien hypertexte visité" xfId="2141" builtinId="9" hidden="1"/>
    <cellStyle name="Lien hypertexte visité" xfId="2143" builtinId="9" hidden="1"/>
    <cellStyle name="Lien hypertexte visité" xfId="2145" builtinId="9" hidden="1"/>
    <cellStyle name="Lien hypertexte visité" xfId="2147" builtinId="9" hidden="1"/>
    <cellStyle name="Lien hypertexte visité" xfId="2149" builtinId="9" hidden="1"/>
    <cellStyle name="Lien hypertexte visité" xfId="2151" builtinId="9" hidden="1"/>
    <cellStyle name="Lien hypertexte visité" xfId="2153" builtinId="9" hidden="1"/>
    <cellStyle name="Lien hypertexte visité" xfId="2155" builtinId="9" hidden="1"/>
    <cellStyle name="Lien hypertexte visité" xfId="2157" builtinId="9" hidden="1"/>
    <cellStyle name="Lien hypertexte visité" xfId="2159" builtinId="9" hidden="1"/>
    <cellStyle name="Lien hypertexte visité" xfId="2161" builtinId="9" hidden="1"/>
    <cellStyle name="Lien hypertexte visité" xfId="2163" builtinId="9" hidden="1"/>
    <cellStyle name="Lien hypertexte visité" xfId="2165" builtinId="9" hidden="1"/>
    <cellStyle name="Lien hypertexte visité" xfId="2167" builtinId="9" hidden="1"/>
    <cellStyle name="Lien hypertexte visité" xfId="2169" builtinId="9" hidden="1"/>
    <cellStyle name="Lien hypertexte visité" xfId="2171" builtinId="9" hidden="1"/>
    <cellStyle name="Lien hypertexte visité" xfId="2173" builtinId="9" hidden="1"/>
    <cellStyle name="Lien hypertexte visité" xfId="2175" builtinId="9" hidden="1"/>
    <cellStyle name="Lien hypertexte visité" xfId="2177" builtinId="9" hidden="1"/>
    <cellStyle name="Lien hypertexte visité" xfId="2179" builtinId="9" hidden="1"/>
    <cellStyle name="Lien hypertexte visité" xfId="2181" builtinId="9" hidden="1"/>
    <cellStyle name="Lien hypertexte visité" xfId="2183" builtinId="9" hidden="1"/>
    <cellStyle name="Lien hypertexte visité" xfId="2185" builtinId="9" hidden="1"/>
    <cellStyle name="Lien hypertexte visité" xfId="2187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7" builtinId="9" hidden="1"/>
    <cellStyle name="Lien hypertexte visité" xfId="2219" builtinId="9" hidden="1"/>
    <cellStyle name="Lien hypertexte visité" xfId="2221" builtinId="9" hidden="1"/>
    <cellStyle name="Lien hypertexte visité" xfId="2223" builtinId="9" hidden="1"/>
    <cellStyle name="Lien hypertexte visité" xfId="2225" builtinId="9" hidden="1"/>
    <cellStyle name="Lien hypertexte visité" xfId="2227" builtinId="9" hidden="1"/>
    <cellStyle name="Lien hypertexte visité" xfId="2229" builtinId="9" hidden="1"/>
    <cellStyle name="Lien hypertexte visité" xfId="2231" builtinId="9" hidden="1"/>
    <cellStyle name="Lien hypertexte visité" xfId="2233" builtinId="9" hidden="1"/>
    <cellStyle name="Lien hypertexte visité" xfId="2235" builtinId="9" hidden="1"/>
    <cellStyle name="Lien hypertexte visité" xfId="2237" builtinId="9" hidden="1"/>
    <cellStyle name="Lien hypertexte visité" xfId="2239" builtinId="9" hidden="1"/>
    <cellStyle name="Lien hypertexte visité" xfId="2241" builtinId="9" hidden="1"/>
    <cellStyle name="Lien hypertexte visité" xfId="2243" builtinId="9" hidden="1"/>
    <cellStyle name="Lien hypertexte visité" xfId="2245" builtinId="9" hidden="1"/>
    <cellStyle name="Lien hypertexte visité" xfId="2247" builtinId="9" hidden="1"/>
    <cellStyle name="Lien hypertexte visité" xfId="2249" builtinId="9" hidden="1"/>
    <cellStyle name="Lien hypertexte visité" xfId="2251" builtinId="9" hidden="1"/>
    <cellStyle name="Lien hypertexte visité" xfId="2253" builtinId="9" hidden="1"/>
    <cellStyle name="Lien hypertexte visité" xfId="2255" builtinId="9" hidden="1"/>
    <cellStyle name="Lien hypertexte visité" xfId="2257" builtinId="9" hidden="1"/>
    <cellStyle name="Lien hypertexte visité" xfId="2259" builtinId="9" hidden="1"/>
    <cellStyle name="Lien hypertexte visité" xfId="2261" builtinId="9" hidden="1"/>
    <cellStyle name="Lien hypertexte visité" xfId="2263" builtinId="9" hidden="1"/>
    <cellStyle name="Lien hypertexte visité" xfId="2265" builtinId="9" hidden="1"/>
    <cellStyle name="Lien hypertexte visité" xfId="2267" builtinId="9" hidden="1"/>
    <cellStyle name="Lien hypertexte visité" xfId="2269" builtinId="9" hidden="1"/>
    <cellStyle name="Lien hypertexte visité" xfId="2271" builtinId="9" hidden="1"/>
    <cellStyle name="Lien hypertexte visité" xfId="2273" builtinId="9" hidden="1"/>
    <cellStyle name="Lien hypertexte visité" xfId="2275" builtinId="9" hidden="1"/>
    <cellStyle name="Lien hypertexte visité" xfId="2277" builtinId="9" hidden="1"/>
    <cellStyle name="Lien hypertexte visité" xfId="2279" builtinId="9" hidden="1"/>
    <cellStyle name="Lien hypertexte visité" xfId="2281" builtinId="9" hidden="1"/>
    <cellStyle name="Lien hypertexte visité" xfId="2283" builtinId="9" hidden="1"/>
    <cellStyle name="Lien hypertexte visité" xfId="2285" builtinId="9" hidden="1"/>
    <cellStyle name="Lien hypertexte visité" xfId="2287" builtinId="9" hidden="1"/>
    <cellStyle name="Lien hypertexte visité" xfId="2289" builtinId="9" hidden="1"/>
    <cellStyle name="Lien hypertexte visité" xfId="2291" builtinId="9" hidden="1"/>
    <cellStyle name="Lien hypertexte visité" xfId="2293" builtinId="9" hidden="1"/>
    <cellStyle name="Lien hypertexte visité" xfId="2295" builtinId="9" hidden="1"/>
    <cellStyle name="Lien hypertexte visité" xfId="2297" builtinId="9" hidden="1"/>
    <cellStyle name="Lien hypertexte visité" xfId="2299" builtinId="9" hidden="1"/>
    <cellStyle name="Lien hypertexte visité" xfId="2301" builtinId="9" hidden="1"/>
    <cellStyle name="Lien hypertexte visité" xfId="2303" builtinId="9" hidden="1"/>
    <cellStyle name="Lien hypertexte visité" xfId="2305" builtinId="9" hidden="1"/>
    <cellStyle name="Lien hypertexte visité" xfId="2307" builtinId="9" hidden="1"/>
    <cellStyle name="Lien hypertexte visité" xfId="2309" builtinId="9" hidden="1"/>
    <cellStyle name="Lien hypertexte visité" xfId="2311" builtinId="9" hidden="1"/>
    <cellStyle name="Lien hypertexte visité" xfId="2313" builtinId="9" hidden="1"/>
    <cellStyle name="Lien hypertexte visité" xfId="2315" builtinId="9" hidden="1"/>
    <cellStyle name="Lien hypertexte visité" xfId="2317" builtinId="9" hidden="1"/>
    <cellStyle name="Lien hypertexte visité" xfId="2319" builtinId="9" hidden="1"/>
    <cellStyle name="Lien hypertexte visité" xfId="2321" builtinId="9" hidden="1"/>
    <cellStyle name="Lien hypertexte visité" xfId="2323" builtinId="9" hidden="1"/>
    <cellStyle name="Lien hypertexte visité" xfId="2325" builtinId="9" hidden="1"/>
    <cellStyle name="Lien hypertexte visité" xfId="2327" builtinId="9" hidden="1"/>
    <cellStyle name="Lien hypertexte visité" xfId="2329" builtinId="9" hidden="1"/>
    <cellStyle name="Lien hypertexte visité" xfId="2331" builtinId="9" hidden="1"/>
    <cellStyle name="Lien hypertexte visité" xfId="2333" builtinId="9" hidden="1"/>
    <cellStyle name="Lien hypertexte visité" xfId="2335" builtinId="9" hidden="1"/>
    <cellStyle name="Lien hypertexte visité" xfId="2337" builtinId="9" hidden="1"/>
    <cellStyle name="Lien hypertexte visité" xfId="2339" builtinId="9" hidden="1"/>
    <cellStyle name="Lien hypertexte visité" xfId="2341" builtinId="9" hidden="1"/>
    <cellStyle name="Lien hypertexte visité" xfId="2343" builtinId="9" hidden="1"/>
    <cellStyle name="Lien hypertexte visité" xfId="2345" builtinId="9" hidden="1"/>
    <cellStyle name="Lien hypertexte visité" xfId="2347" builtinId="9" hidden="1"/>
    <cellStyle name="Lien hypertexte visité" xfId="2349" builtinId="9" hidden="1"/>
    <cellStyle name="Lien hypertexte visité" xfId="2351" builtinId="9" hidden="1"/>
    <cellStyle name="Lien hypertexte visité" xfId="2353" builtinId="9" hidden="1"/>
    <cellStyle name="Lien hypertexte visité" xfId="2355" builtinId="9" hidden="1"/>
    <cellStyle name="Lien hypertexte visité" xfId="2357" builtinId="9" hidden="1"/>
    <cellStyle name="Lien hypertexte visité" xfId="2359" builtinId="9" hidden="1"/>
    <cellStyle name="Lien hypertexte visité" xfId="2361" builtinId="9" hidden="1"/>
    <cellStyle name="Lien hypertexte visité" xfId="2363" builtinId="9" hidden="1"/>
    <cellStyle name="Lien hypertexte visité" xfId="2365" builtinId="9" hidden="1"/>
    <cellStyle name="Lien hypertexte visité" xfId="2367" builtinId="9" hidden="1"/>
    <cellStyle name="Lien hypertexte visité" xfId="2369" builtinId="9" hidden="1"/>
    <cellStyle name="Lien hypertexte visité" xfId="2371" builtinId="9" hidden="1"/>
    <cellStyle name="Lien hypertexte visité" xfId="2373" builtinId="9" hidden="1"/>
    <cellStyle name="Lien hypertexte visité" xfId="2375" builtinId="9" hidden="1"/>
    <cellStyle name="Lien hypertexte visité" xfId="2377" builtinId="9" hidden="1"/>
    <cellStyle name="Lien hypertexte visité" xfId="2379" builtinId="9" hidden="1"/>
    <cellStyle name="Lien hypertexte visité" xfId="2381" builtinId="9" hidden="1"/>
    <cellStyle name="Lien hypertexte visité" xfId="2383" builtinId="9" hidden="1"/>
    <cellStyle name="Lien hypertexte visité" xfId="2385" builtinId="9" hidden="1"/>
    <cellStyle name="Lien hypertexte visité" xfId="2387" builtinId="9" hidden="1"/>
    <cellStyle name="Lien hypertexte visité" xfId="2389" builtinId="9" hidden="1"/>
    <cellStyle name="Lien hypertexte visité" xfId="2391" builtinId="9" hidden="1"/>
    <cellStyle name="Lien hypertexte visité" xfId="2393" builtinId="9" hidden="1"/>
    <cellStyle name="Lien hypertexte visité" xfId="2395" builtinId="9" hidden="1"/>
    <cellStyle name="Lien hypertexte visité" xfId="2397" builtinId="9" hidden="1"/>
    <cellStyle name="Lien hypertexte visité" xfId="2399" builtinId="9" hidden="1"/>
    <cellStyle name="Lien hypertexte visité" xfId="2401" builtinId="9" hidden="1"/>
    <cellStyle name="Lien hypertexte visité" xfId="2403" builtinId="9" hidden="1"/>
    <cellStyle name="Lien hypertexte visité" xfId="2405" builtinId="9" hidden="1"/>
    <cellStyle name="Lien hypertexte visité" xfId="2407" builtinId="9" hidden="1"/>
    <cellStyle name="Lien hypertexte visité" xfId="2409" builtinId="9" hidden="1"/>
    <cellStyle name="Lien hypertexte visité" xfId="2411" builtinId="9" hidden="1"/>
    <cellStyle name="Lien hypertexte visité" xfId="2413" builtinId="9" hidden="1"/>
    <cellStyle name="Lien hypertexte visité" xfId="2415" builtinId="9" hidden="1"/>
    <cellStyle name="Lien hypertexte visité" xfId="2417" builtinId="9" hidden="1"/>
    <cellStyle name="Lien hypertexte visité" xfId="2419" builtinId="9" hidden="1"/>
    <cellStyle name="Lien hypertexte visité" xfId="2421" builtinId="9" hidden="1"/>
    <cellStyle name="Lien hypertexte visité" xfId="2423" builtinId="9" hidden="1"/>
    <cellStyle name="Lien hypertexte visité" xfId="2425" builtinId="9" hidden="1"/>
    <cellStyle name="Lien hypertexte visité" xfId="2427" builtinId="9" hidden="1"/>
    <cellStyle name="Lien hypertexte visité" xfId="2429" builtinId="9" hidden="1"/>
    <cellStyle name="Lien hypertexte visité" xfId="2431" builtinId="9" hidden="1"/>
    <cellStyle name="Lien hypertexte visité" xfId="2433" builtinId="9" hidden="1"/>
    <cellStyle name="Lien hypertexte visité" xfId="2435" builtinId="9" hidden="1"/>
    <cellStyle name="Lien hypertexte visité" xfId="2437" builtinId="9" hidden="1"/>
    <cellStyle name="Lien hypertexte visité" xfId="2439" builtinId="9" hidden="1"/>
    <cellStyle name="Lien hypertexte visité" xfId="2441" builtinId="9" hidden="1"/>
    <cellStyle name="Lien hypertexte visité" xfId="2443" builtinId="9" hidden="1"/>
    <cellStyle name="Lien hypertexte visité" xfId="2445" builtinId="9" hidden="1"/>
    <cellStyle name="Lien hypertexte visité" xfId="2447" builtinId="9" hidden="1"/>
    <cellStyle name="Lien hypertexte visité" xfId="2449" builtinId="9" hidden="1"/>
    <cellStyle name="Lien hypertexte visité" xfId="2451" builtinId="9" hidden="1"/>
    <cellStyle name="Lien hypertexte visité" xfId="2453" builtinId="9" hidden="1"/>
    <cellStyle name="Lien hypertexte visité" xfId="2455" builtinId="9" hidden="1"/>
    <cellStyle name="Lien hypertexte visité" xfId="2457" builtinId="9" hidden="1"/>
    <cellStyle name="Lien hypertexte visité" xfId="2459" builtinId="9" hidden="1"/>
    <cellStyle name="Lien hypertexte visité" xfId="2461" builtinId="9" hidden="1"/>
    <cellStyle name="Lien hypertexte visité" xfId="2463" builtinId="9" hidden="1"/>
    <cellStyle name="Lien hypertexte visité" xfId="2465" builtinId="9" hidden="1"/>
    <cellStyle name="Lien hypertexte visité" xfId="2467" builtinId="9" hidden="1"/>
    <cellStyle name="Normal" xfId="0" builtinId="0"/>
    <cellStyle name="Normal 2" xfId="194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AQ51"/>
  <sheetViews>
    <sheetView topLeftCell="A10" workbookViewId="0">
      <selection activeCell="Q23" sqref="Q23"/>
    </sheetView>
  </sheetViews>
  <sheetFormatPr baseColWidth="10" defaultColWidth="10.83203125" defaultRowHeight="15.5" x14ac:dyDescent="0.35"/>
  <cols>
    <col min="1" max="1" width="2.83203125" style="3" customWidth="1"/>
    <col min="2" max="2" width="8.58203125" style="3" customWidth="1"/>
    <col min="3" max="3" width="13.08203125" style="3" customWidth="1"/>
    <col min="4" max="4" width="15.5" style="3" customWidth="1"/>
    <col min="5" max="5" width="19.33203125" style="3" bestFit="1" customWidth="1"/>
    <col min="6" max="6" width="15.5" style="3" customWidth="1"/>
    <col min="7" max="7" width="18.75" style="3" bestFit="1" customWidth="1"/>
    <col min="8" max="8" width="15.5" style="3" customWidth="1"/>
    <col min="9" max="9" width="21.75" style="3" bestFit="1" customWidth="1"/>
    <col min="10" max="10" width="15.5" style="3" customWidth="1"/>
    <col min="11" max="11" width="19.75" style="3" bestFit="1" customWidth="1"/>
    <col min="12" max="12" width="15.5" style="3" customWidth="1"/>
    <col min="13" max="13" width="19.75" style="3" bestFit="1" customWidth="1"/>
    <col min="14" max="14" width="15.5" style="3" customWidth="1"/>
    <col min="15" max="15" width="17.83203125" style="3" bestFit="1" customWidth="1"/>
    <col min="16" max="16" width="15.5" style="3" customWidth="1"/>
    <col min="17" max="17" width="17.33203125" style="3" bestFit="1" customWidth="1"/>
    <col min="18" max="18" width="15.5" style="3" customWidth="1"/>
    <col min="19" max="19" width="19" style="3" bestFit="1" customWidth="1"/>
    <col min="20" max="22" width="15.5" style="3" customWidth="1"/>
    <col min="23" max="23" width="18.83203125" style="3" bestFit="1" customWidth="1"/>
    <col min="24" max="16384" width="10.83203125" style="3"/>
  </cols>
  <sheetData>
    <row r="1" spans="2:43" s="141" customFormat="1" x14ac:dyDescent="0.35">
      <c r="B1" s="141">
        <v>2017</v>
      </c>
      <c r="D1" s="153" t="s">
        <v>9</v>
      </c>
      <c r="E1" s="155" t="s">
        <v>187</v>
      </c>
      <c r="F1" s="205" t="s">
        <v>283</v>
      </c>
      <c r="G1" s="206" t="s">
        <v>285</v>
      </c>
      <c r="H1" s="205" t="s">
        <v>6</v>
      </c>
      <c r="I1" s="155" t="s">
        <v>278</v>
      </c>
      <c r="J1" s="205" t="s">
        <v>6</v>
      </c>
      <c r="K1" s="206" t="s">
        <v>249</v>
      </c>
      <c r="L1" s="205" t="s">
        <v>6</v>
      </c>
      <c r="M1" s="206" t="s">
        <v>268</v>
      </c>
      <c r="N1" s="205" t="s">
        <v>6</v>
      </c>
      <c r="O1" s="155" t="s">
        <v>253</v>
      </c>
      <c r="P1" s="205" t="s">
        <v>9</v>
      </c>
      <c r="Q1" s="155" t="s">
        <v>215</v>
      </c>
      <c r="R1" s="205" t="s">
        <v>6</v>
      </c>
      <c r="S1" s="155" t="s">
        <v>258</v>
      </c>
      <c r="T1" s="204" t="s">
        <v>9</v>
      </c>
      <c r="U1" s="155" t="s">
        <v>221</v>
      </c>
      <c r="V1" s="205" t="s">
        <v>6</v>
      </c>
      <c r="W1" s="155" t="s">
        <v>263</v>
      </c>
      <c r="Y1" s="203" t="s">
        <v>183</v>
      </c>
      <c r="AA1" s="203" t="s">
        <v>184</v>
      </c>
      <c r="AC1" s="141" t="s">
        <v>48</v>
      </c>
      <c r="AE1" s="141" t="s">
        <v>6</v>
      </c>
    </row>
    <row r="2" spans="2:43" s="141" customFormat="1" x14ac:dyDescent="0.35">
      <c r="B2" s="210" t="s">
        <v>289</v>
      </c>
      <c r="D2" s="157" t="s">
        <v>49</v>
      </c>
      <c r="E2" s="159" t="s">
        <v>188</v>
      </c>
      <c r="F2" s="157" t="s">
        <v>49</v>
      </c>
      <c r="G2" s="159" t="s">
        <v>290</v>
      </c>
      <c r="H2" s="157" t="s">
        <v>49</v>
      </c>
      <c r="I2" s="159" t="s">
        <v>279</v>
      </c>
      <c r="J2" s="157" t="s">
        <v>49</v>
      </c>
      <c r="K2" s="159" t="s">
        <v>185</v>
      </c>
      <c r="L2" s="157" t="s">
        <v>49</v>
      </c>
      <c r="M2" s="159" t="s">
        <v>269</v>
      </c>
      <c r="N2" s="157" t="s">
        <v>49</v>
      </c>
      <c r="O2" s="159" t="s">
        <v>254</v>
      </c>
      <c r="P2" s="157" t="s">
        <v>49</v>
      </c>
      <c r="Q2" s="159" t="s">
        <v>216</v>
      </c>
      <c r="R2" s="157" t="s">
        <v>49</v>
      </c>
      <c r="S2" s="159" t="s">
        <v>259</v>
      </c>
      <c r="T2" s="211" t="s">
        <v>49</v>
      </c>
      <c r="U2" s="159" t="s">
        <v>222</v>
      </c>
      <c r="V2" s="157" t="s">
        <v>49</v>
      </c>
      <c r="W2" s="159" t="s">
        <v>264</v>
      </c>
      <c r="Y2" s="199"/>
    </row>
    <row r="3" spans="2:43" s="141" customFormat="1" ht="31" x14ac:dyDescent="0.35">
      <c r="D3" s="161" t="s">
        <v>53</v>
      </c>
      <c r="E3" s="159" t="s">
        <v>189</v>
      </c>
      <c r="F3" s="161" t="s">
        <v>284</v>
      </c>
      <c r="G3" s="159" t="s">
        <v>291</v>
      </c>
      <c r="H3" s="162" t="s">
        <v>54</v>
      </c>
      <c r="I3" s="207" t="s">
        <v>280</v>
      </c>
      <c r="J3" s="162" t="s">
        <v>54</v>
      </c>
      <c r="K3" s="159" t="s">
        <v>186</v>
      </c>
      <c r="L3" s="162" t="s">
        <v>54</v>
      </c>
      <c r="M3" s="159" t="s">
        <v>270</v>
      </c>
      <c r="N3" s="162" t="s">
        <v>54</v>
      </c>
      <c r="O3" s="159" t="s">
        <v>255</v>
      </c>
      <c r="P3" s="161" t="s">
        <v>53</v>
      </c>
      <c r="Q3" s="159" t="s">
        <v>217</v>
      </c>
      <c r="R3" s="162" t="s">
        <v>54</v>
      </c>
      <c r="S3" s="159" t="s">
        <v>260</v>
      </c>
      <c r="T3" s="212" t="s">
        <v>53</v>
      </c>
      <c r="U3" s="159" t="s">
        <v>223</v>
      </c>
      <c r="V3" s="162" t="s">
        <v>54</v>
      </c>
      <c r="W3" s="159" t="s">
        <v>265</v>
      </c>
      <c r="Y3"/>
      <c r="AA3"/>
      <c r="AC3"/>
    </row>
    <row r="4" spans="2:43" s="141" customFormat="1" x14ac:dyDescent="0.35">
      <c r="D4" s="157" t="s">
        <v>58</v>
      </c>
      <c r="E4" s="159" t="s">
        <v>190</v>
      </c>
      <c r="F4" s="157"/>
      <c r="G4" s="159" t="s">
        <v>292</v>
      </c>
      <c r="H4" s="157" t="s">
        <v>57</v>
      </c>
      <c r="I4" s="207" t="s">
        <v>281</v>
      </c>
      <c r="J4" s="157" t="s">
        <v>57</v>
      </c>
      <c r="K4" s="159" t="s">
        <v>250</v>
      </c>
      <c r="L4" s="157" t="s">
        <v>57</v>
      </c>
      <c r="M4" s="159" t="s">
        <v>271</v>
      </c>
      <c r="N4" s="157" t="s">
        <v>57</v>
      </c>
      <c r="O4" s="159" t="s">
        <v>256</v>
      </c>
      <c r="P4" s="157" t="s">
        <v>58</v>
      </c>
      <c r="Q4" s="159" t="s">
        <v>218</v>
      </c>
      <c r="R4" s="157" t="s">
        <v>57</v>
      </c>
      <c r="S4" s="159" t="s">
        <v>261</v>
      </c>
      <c r="T4" s="213" t="s">
        <v>58</v>
      </c>
      <c r="U4" s="159" t="s">
        <v>224</v>
      </c>
      <c r="V4" s="157" t="s">
        <v>57</v>
      </c>
      <c r="W4" s="159" t="s">
        <v>266</v>
      </c>
      <c r="Y4" s="199"/>
      <c r="AC4"/>
    </row>
    <row r="5" spans="2:43" s="141" customFormat="1" x14ac:dyDescent="0.35">
      <c r="D5" s="157"/>
      <c r="E5" s="159" t="s">
        <v>191</v>
      </c>
      <c r="F5" s="157"/>
      <c r="G5" s="159" t="s">
        <v>293</v>
      </c>
      <c r="H5" s="157"/>
      <c r="I5" s="207" t="s">
        <v>282</v>
      </c>
      <c r="J5" s="157"/>
      <c r="K5" s="159" t="s">
        <v>251</v>
      </c>
      <c r="L5" s="157"/>
      <c r="M5" s="159" t="s">
        <v>272</v>
      </c>
      <c r="N5" s="157"/>
      <c r="O5" s="159" t="s">
        <v>257</v>
      </c>
      <c r="P5" s="157"/>
      <c r="Q5" s="159" t="s">
        <v>219</v>
      </c>
      <c r="R5" s="157"/>
      <c r="S5" s="159" t="s">
        <v>262</v>
      </c>
      <c r="T5" s="157"/>
      <c r="U5" s="159" t="s">
        <v>225</v>
      </c>
      <c r="V5" s="157"/>
      <c r="W5" s="159" t="s">
        <v>267</v>
      </c>
      <c r="Y5"/>
      <c r="AC5"/>
    </row>
    <row r="6" spans="2:43" s="141" customFormat="1" x14ac:dyDescent="0.35">
      <c r="D6" s="157"/>
      <c r="E6" s="159" t="s">
        <v>192</v>
      </c>
      <c r="F6" s="157"/>
      <c r="G6" s="159" t="s">
        <v>294</v>
      </c>
      <c r="H6" s="157"/>
      <c r="I6" s="207"/>
      <c r="J6" s="157"/>
      <c r="K6" s="159" t="s">
        <v>252</v>
      </c>
      <c r="L6" s="157"/>
      <c r="M6" s="159"/>
      <c r="N6" s="157"/>
      <c r="O6" s="159"/>
      <c r="P6" s="157"/>
      <c r="Q6" s="159" t="s">
        <v>220</v>
      </c>
      <c r="R6" s="157"/>
      <c r="S6" s="159"/>
      <c r="T6" s="160"/>
      <c r="U6" s="159" t="s">
        <v>226</v>
      </c>
      <c r="V6" s="157"/>
      <c r="W6" s="159"/>
      <c r="Y6" s="199"/>
      <c r="AC6"/>
    </row>
    <row r="7" spans="2:43" s="141" customFormat="1" ht="16" thickBot="1" x14ac:dyDescent="0.4">
      <c r="D7" s="164"/>
      <c r="E7" s="166" t="s">
        <v>193</v>
      </c>
      <c r="F7" s="164"/>
      <c r="G7" s="166"/>
      <c r="H7" s="164"/>
      <c r="I7" s="166"/>
      <c r="J7" s="164"/>
      <c r="K7" s="166"/>
      <c r="L7" s="164"/>
      <c r="M7" s="166"/>
      <c r="N7" s="164"/>
      <c r="O7" s="166"/>
      <c r="P7" s="164"/>
      <c r="Q7" s="166"/>
      <c r="R7" s="164"/>
      <c r="S7" s="166"/>
      <c r="T7" s="167"/>
      <c r="U7" s="166"/>
      <c r="V7" s="164"/>
      <c r="W7" s="166"/>
      <c r="Y7"/>
      <c r="AC7"/>
    </row>
    <row r="8" spans="2:43" s="141" customFormat="1" x14ac:dyDescent="0.35">
      <c r="D8" s="153" t="s">
        <v>48</v>
      </c>
      <c r="E8" s="155" t="s">
        <v>240</v>
      </c>
      <c r="F8" s="153" t="s">
        <v>6</v>
      </c>
      <c r="G8" s="155" t="s">
        <v>273</v>
      </c>
      <c r="H8" s="153" t="s">
        <v>9</v>
      </c>
      <c r="I8" s="155" t="s">
        <v>369</v>
      </c>
      <c r="J8" s="153" t="s">
        <v>283</v>
      </c>
      <c r="K8" s="155" t="s">
        <v>286</v>
      </c>
      <c r="L8" s="156" t="s">
        <v>9</v>
      </c>
      <c r="M8" s="155" t="s">
        <v>194</v>
      </c>
      <c r="N8" s="153" t="s">
        <v>48</v>
      </c>
      <c r="O8" s="155" t="s">
        <v>245</v>
      </c>
      <c r="P8" s="156" t="s">
        <v>9</v>
      </c>
      <c r="Q8" s="154" t="s">
        <v>201</v>
      </c>
      <c r="R8" s="153" t="s">
        <v>48</v>
      </c>
      <c r="S8" s="155" t="s">
        <v>227</v>
      </c>
      <c r="T8" s="205" t="s">
        <v>9</v>
      </c>
      <c r="U8" s="155" t="s">
        <v>208</v>
      </c>
      <c r="V8" s="153" t="s">
        <v>48</v>
      </c>
      <c r="W8" s="206" t="s">
        <v>233</v>
      </c>
      <c r="Y8" s="199"/>
      <c r="Z8" s="142"/>
      <c r="AA8" s="142"/>
      <c r="AB8" s="142"/>
      <c r="AC8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</row>
    <row r="9" spans="2:43" s="141" customFormat="1" x14ac:dyDescent="0.35">
      <c r="D9" s="157" t="s">
        <v>49</v>
      </c>
      <c r="E9" s="159" t="s">
        <v>241</v>
      </c>
      <c r="F9" s="157" t="s">
        <v>49</v>
      </c>
      <c r="G9" s="159" t="s">
        <v>274</v>
      </c>
      <c r="H9" s="157" t="s">
        <v>49</v>
      </c>
      <c r="I9" s="217" t="s">
        <v>207</v>
      </c>
      <c r="J9" s="157" t="s">
        <v>49</v>
      </c>
      <c r="K9" s="159" t="s">
        <v>295</v>
      </c>
      <c r="L9" s="160" t="s">
        <v>49</v>
      </c>
      <c r="M9" s="159" t="s">
        <v>195</v>
      </c>
      <c r="N9" s="160" t="s">
        <v>49</v>
      </c>
      <c r="O9" s="159" t="s">
        <v>400</v>
      </c>
      <c r="P9" s="160" t="s">
        <v>49</v>
      </c>
      <c r="Q9" s="158" t="s">
        <v>202</v>
      </c>
      <c r="R9" s="157" t="s">
        <v>49</v>
      </c>
      <c r="S9" s="159" t="s">
        <v>228</v>
      </c>
      <c r="T9" s="157" t="s">
        <v>49</v>
      </c>
      <c r="U9" s="159" t="s">
        <v>209</v>
      </c>
      <c r="V9" s="160" t="s">
        <v>49</v>
      </c>
      <c r="W9" s="159" t="s">
        <v>234</v>
      </c>
      <c r="Y9"/>
      <c r="Z9" s="142"/>
      <c r="AA9" s="142"/>
      <c r="AB9" s="142"/>
      <c r="AC9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</row>
    <row r="10" spans="2:43" s="141" customFormat="1" ht="31" x14ac:dyDescent="0.35">
      <c r="D10" s="161" t="s">
        <v>52</v>
      </c>
      <c r="E10" s="159" t="s">
        <v>242</v>
      </c>
      <c r="F10" s="161" t="s">
        <v>54</v>
      </c>
      <c r="G10" s="159" t="s">
        <v>275</v>
      </c>
      <c r="H10" s="161" t="s">
        <v>53</v>
      </c>
      <c r="I10" s="217" t="s">
        <v>370</v>
      </c>
      <c r="J10" s="161" t="s">
        <v>284</v>
      </c>
      <c r="K10" s="159" t="s">
        <v>296</v>
      </c>
      <c r="L10" s="163" t="s">
        <v>53</v>
      </c>
      <c r="M10" s="159" t="s">
        <v>196</v>
      </c>
      <c r="N10" s="163" t="s">
        <v>52</v>
      </c>
      <c r="O10" s="159" t="s">
        <v>246</v>
      </c>
      <c r="P10" s="163" t="s">
        <v>53</v>
      </c>
      <c r="Q10" s="158" t="s">
        <v>203</v>
      </c>
      <c r="R10" s="161" t="s">
        <v>52</v>
      </c>
      <c r="S10" s="159" t="s">
        <v>229</v>
      </c>
      <c r="T10" s="161" t="s">
        <v>53</v>
      </c>
      <c r="U10" s="159" t="s">
        <v>210</v>
      </c>
      <c r="V10" s="163" t="s">
        <v>52</v>
      </c>
      <c r="W10" s="159" t="s">
        <v>235</v>
      </c>
      <c r="Y10" s="199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</row>
    <row r="11" spans="2:43" s="141" customFormat="1" x14ac:dyDescent="0.35">
      <c r="D11" s="157" t="s">
        <v>59</v>
      </c>
      <c r="E11" s="159" t="s">
        <v>243</v>
      </c>
      <c r="F11" s="157" t="s">
        <v>57</v>
      </c>
      <c r="G11" s="159" t="s">
        <v>276</v>
      </c>
      <c r="H11" s="157" t="s">
        <v>58</v>
      </c>
      <c r="I11" s="217" t="s">
        <v>371</v>
      </c>
      <c r="J11" s="157"/>
      <c r="K11" s="159" t="s">
        <v>297</v>
      </c>
      <c r="L11" s="160" t="s">
        <v>58</v>
      </c>
      <c r="M11" s="159" t="s">
        <v>197</v>
      </c>
      <c r="N11" s="160" t="s">
        <v>59</v>
      </c>
      <c r="O11" s="159" t="s">
        <v>247</v>
      </c>
      <c r="P11" s="160" t="s">
        <v>58</v>
      </c>
      <c r="Q11" s="158" t="s">
        <v>204</v>
      </c>
      <c r="R11" s="157" t="s">
        <v>59</v>
      </c>
      <c r="S11" s="159" t="s">
        <v>230</v>
      </c>
      <c r="T11" s="157" t="s">
        <v>58</v>
      </c>
      <c r="U11" s="159" t="s">
        <v>211</v>
      </c>
      <c r="V11" s="160" t="s">
        <v>59</v>
      </c>
      <c r="W11" s="159" t="s">
        <v>236</v>
      </c>
      <c r="Y11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</row>
    <row r="12" spans="2:43" s="141" customFormat="1" x14ac:dyDescent="0.35">
      <c r="D12" s="157"/>
      <c r="E12" s="159" t="s">
        <v>244</v>
      </c>
      <c r="F12" s="157"/>
      <c r="G12" s="159" t="s">
        <v>277</v>
      </c>
      <c r="H12" s="157"/>
      <c r="I12" s="217" t="s">
        <v>372</v>
      </c>
      <c r="J12" s="157"/>
      <c r="K12" s="159" t="s">
        <v>298</v>
      </c>
      <c r="L12" s="160"/>
      <c r="M12" s="159" t="s">
        <v>198</v>
      </c>
      <c r="N12" s="160"/>
      <c r="O12" s="159" t="s">
        <v>248</v>
      </c>
      <c r="P12" s="160"/>
      <c r="Q12" s="158" t="s">
        <v>205</v>
      </c>
      <c r="R12" s="157"/>
      <c r="S12" s="159" t="s">
        <v>231</v>
      </c>
      <c r="T12" s="157"/>
      <c r="U12" s="159" t="s">
        <v>212</v>
      </c>
      <c r="V12" s="160"/>
      <c r="W12" s="159" t="s">
        <v>237</v>
      </c>
      <c r="Y12" s="199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</row>
    <row r="13" spans="2:43" s="141" customFormat="1" x14ac:dyDescent="0.35">
      <c r="D13" s="157"/>
      <c r="E13" s="159"/>
      <c r="F13" s="157"/>
      <c r="G13" s="159"/>
      <c r="H13" s="157"/>
      <c r="I13" s="217" t="s">
        <v>373</v>
      </c>
      <c r="J13" s="157"/>
      <c r="K13" s="159" t="s">
        <v>299</v>
      </c>
      <c r="L13" s="160"/>
      <c r="M13" s="159" t="s">
        <v>199</v>
      </c>
      <c r="N13" s="160"/>
      <c r="O13" s="159"/>
      <c r="P13" s="157"/>
      <c r="Q13" s="158" t="s">
        <v>206</v>
      </c>
      <c r="R13" s="157"/>
      <c r="S13" s="159" t="s">
        <v>232</v>
      </c>
      <c r="T13" s="157"/>
      <c r="U13" s="159" t="s">
        <v>213</v>
      </c>
      <c r="V13" s="160"/>
      <c r="W13" s="159" t="s">
        <v>238</v>
      </c>
      <c r="Y13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</row>
    <row r="14" spans="2:43" s="141" customFormat="1" ht="16" thickBot="1" x14ac:dyDescent="0.4">
      <c r="D14" s="164"/>
      <c r="E14" s="166"/>
      <c r="F14" s="164"/>
      <c r="G14" s="166"/>
      <c r="H14" s="164"/>
      <c r="I14" s="218" t="s">
        <v>374</v>
      </c>
      <c r="J14" s="164"/>
      <c r="K14" s="166" t="s">
        <v>300</v>
      </c>
      <c r="L14" s="167"/>
      <c r="M14" s="166" t="s">
        <v>200</v>
      </c>
      <c r="N14" s="164"/>
      <c r="O14" s="166"/>
      <c r="P14" s="164"/>
      <c r="Q14" s="165"/>
      <c r="R14" s="164"/>
      <c r="S14" s="166"/>
      <c r="T14" s="164"/>
      <c r="U14" s="166" t="s">
        <v>214</v>
      </c>
      <c r="V14" s="164"/>
      <c r="W14" s="166" t="s">
        <v>239</v>
      </c>
      <c r="Y14" s="199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2:43" ht="16" thickBot="1" x14ac:dyDescent="0.4">
      <c r="Y15"/>
      <c r="AB15" s="142"/>
      <c r="AC15" s="142"/>
      <c r="AD15" s="142"/>
      <c r="AE15" s="142"/>
    </row>
    <row r="16" spans="2:43" ht="17" x14ac:dyDescent="0.35">
      <c r="B16" s="229" t="s">
        <v>11</v>
      </c>
      <c r="C16" s="230"/>
      <c r="D16" s="192" t="e">
        <f>#REF!</f>
        <v>#REF!</v>
      </c>
      <c r="E16" s="176" t="e">
        <f>#REF!</f>
        <v>#REF!</v>
      </c>
      <c r="F16" s="176" t="e">
        <f>#REF!</f>
        <v>#REF!</v>
      </c>
      <c r="G16" s="176" t="e">
        <f>#REF!</f>
        <v>#REF!</v>
      </c>
      <c r="H16" s="176" t="e">
        <f>#REF!</f>
        <v>#REF!</v>
      </c>
      <c r="I16" s="176" t="e">
        <f>#REF!</f>
        <v>#REF!</v>
      </c>
      <c r="J16" s="176" t="e">
        <f>#REF!</f>
        <v>#REF!</v>
      </c>
      <c r="K16" s="176" t="e">
        <f>#REF!</f>
        <v>#REF!</v>
      </c>
      <c r="L16" s="176" t="e">
        <f>#REF!</f>
        <v>#REF!</v>
      </c>
      <c r="M16" s="175" t="e">
        <f>#REF!</f>
        <v>#REF!</v>
      </c>
      <c r="Y16" s="200"/>
      <c r="AB16" s="142"/>
      <c r="AC16" s="142"/>
      <c r="AD16" s="142"/>
      <c r="AE16" s="142"/>
    </row>
    <row r="17" spans="2:31" x14ac:dyDescent="0.35">
      <c r="B17" s="225" t="s">
        <v>4</v>
      </c>
      <c r="C17" s="231"/>
      <c r="D17" s="183" t="s">
        <v>3</v>
      </c>
      <c r="E17" s="150" t="s">
        <v>1</v>
      </c>
      <c r="F17" s="150" t="s">
        <v>2</v>
      </c>
      <c r="G17" s="150" t="s">
        <v>0</v>
      </c>
      <c r="H17" s="150" t="s">
        <v>2</v>
      </c>
      <c r="I17" s="150" t="s">
        <v>0</v>
      </c>
      <c r="J17" s="150" t="s">
        <v>2</v>
      </c>
      <c r="K17" s="150" t="s">
        <v>0</v>
      </c>
      <c r="L17" s="150" t="s">
        <v>2</v>
      </c>
      <c r="M17" s="178" t="s">
        <v>0</v>
      </c>
      <c r="AB17" s="142"/>
      <c r="AC17" s="142"/>
      <c r="AD17" s="142"/>
      <c r="AE17" s="142"/>
    </row>
    <row r="18" spans="2:31" ht="31" x14ac:dyDescent="0.35">
      <c r="B18" s="225" t="s">
        <v>8</v>
      </c>
      <c r="C18" s="231"/>
      <c r="D18" s="193" t="str">
        <f>'A compléter'!E1</f>
        <v>Martians</v>
      </c>
      <c r="E18" s="143" t="str">
        <f>'A compléter'!G1</f>
        <v>Oktoteak</v>
      </c>
      <c r="F18" s="143" t="str">
        <f>'A compléter'!I1</f>
        <v>TEAM MOTOR SPEED</v>
      </c>
      <c r="G18" s="143" t="str">
        <f>'A compléter'!K1</f>
        <v>QLF RACING</v>
      </c>
      <c r="H18" s="143" t="str">
        <f>'A compléter'!M1</f>
        <v>RUBY SCREECH</v>
      </c>
      <c r="I18" s="143" t="str">
        <f>'A compléter'!O1</f>
        <v>FAST ROAD</v>
      </c>
      <c r="J18" s="143" t="str">
        <f>'A compléter'!Q1</f>
        <v>TALKING CAR</v>
      </c>
      <c r="K18" s="143" t="str">
        <f>'A compléter'!S1</f>
        <v>SUPERMOTWHEEL</v>
      </c>
      <c r="L18" s="143" t="str">
        <f>'A compléter'!U1</f>
        <v>OCEAN DEPTH</v>
      </c>
      <c r="M18" s="179" t="str">
        <f>'A compléter'!W1</f>
        <v>SANS CHICANES</v>
      </c>
      <c r="AB18" s="142"/>
      <c r="AC18" s="142"/>
      <c r="AD18" s="142"/>
      <c r="AE18" s="142"/>
    </row>
    <row r="19" spans="2:31" ht="26.15" customHeight="1" x14ac:dyDescent="0.35">
      <c r="B19" s="225" t="s">
        <v>51</v>
      </c>
      <c r="C19" s="231"/>
      <c r="D19" s="193" t="str">
        <f>D1</f>
        <v>Bressuire</v>
      </c>
      <c r="E19" s="143" t="str">
        <f>F1</f>
        <v>Châtellerault</v>
      </c>
      <c r="F19" s="143" t="str">
        <f>H1</f>
        <v>Saintes</v>
      </c>
      <c r="G19" s="143" t="str">
        <f>J1</f>
        <v>Saintes</v>
      </c>
      <c r="H19" s="143" t="str">
        <f>L1</f>
        <v>Saintes</v>
      </c>
      <c r="I19" s="143" t="str">
        <f>N1</f>
        <v>Saintes</v>
      </c>
      <c r="J19" s="143" t="str">
        <f>P1</f>
        <v>Bressuire</v>
      </c>
      <c r="K19" s="143" t="str">
        <f>R1</f>
        <v>Saintes</v>
      </c>
      <c r="L19" s="143" t="str">
        <f>T1</f>
        <v>Bressuire</v>
      </c>
      <c r="M19" s="179" t="str">
        <f>V1</f>
        <v>Saintes</v>
      </c>
      <c r="AB19" s="142"/>
      <c r="AC19" s="142"/>
      <c r="AD19" s="142"/>
      <c r="AE19" s="142"/>
    </row>
    <row r="20" spans="2:31" x14ac:dyDescent="0.35">
      <c r="B20" s="232" t="s">
        <v>47</v>
      </c>
      <c r="C20" s="233"/>
      <c r="D20" s="193" t="str">
        <f>D2</f>
        <v>Lycée</v>
      </c>
      <c r="E20" s="143" t="str">
        <f t="shared" ref="E20:E21" si="0">F2</f>
        <v>Lycée</v>
      </c>
      <c r="F20" s="143" t="str">
        <f t="shared" ref="F20:F21" si="1">H2</f>
        <v>Lycée</v>
      </c>
      <c r="G20" s="143" t="str">
        <f t="shared" ref="G20:G21" si="2">J2</f>
        <v>Lycée</v>
      </c>
      <c r="H20" s="143" t="str">
        <f t="shared" ref="H20:H21" si="3">L2</f>
        <v>Lycée</v>
      </c>
      <c r="I20" s="143" t="str">
        <f t="shared" ref="I20:I21" si="4">N2</f>
        <v>Lycée</v>
      </c>
      <c r="J20" s="143" t="str">
        <f t="shared" ref="J20:J21" si="5">P2</f>
        <v>Lycée</v>
      </c>
      <c r="K20" s="143" t="str">
        <f t="shared" ref="K20:K21" si="6">R2</f>
        <v>Lycée</v>
      </c>
      <c r="L20" s="143" t="str">
        <f>T2</f>
        <v>Lycée</v>
      </c>
      <c r="M20" s="179" t="str">
        <f t="shared" ref="M20:M21" si="7">V2</f>
        <v>Lycée</v>
      </c>
      <c r="AB20" s="142"/>
      <c r="AC20" s="142"/>
      <c r="AD20" s="142"/>
      <c r="AE20" s="142"/>
    </row>
    <row r="21" spans="2:31" ht="38.15" customHeight="1" x14ac:dyDescent="0.35">
      <c r="B21" s="232" t="s">
        <v>50</v>
      </c>
      <c r="C21" s="233"/>
      <c r="D21" s="193" t="str">
        <f>D3</f>
        <v>Maurice Genevoix</v>
      </c>
      <c r="E21" s="143" t="str">
        <f t="shared" si="0"/>
        <v>Edouard Branly</v>
      </c>
      <c r="F21" s="143" t="str">
        <f t="shared" si="1"/>
        <v>Bernard Palissy</v>
      </c>
      <c r="G21" s="143" t="str">
        <f t="shared" si="2"/>
        <v>Bernard Palissy</v>
      </c>
      <c r="H21" s="143" t="str">
        <f t="shared" si="3"/>
        <v>Bernard Palissy</v>
      </c>
      <c r="I21" s="143" t="str">
        <f t="shared" si="4"/>
        <v>Bernard Palissy</v>
      </c>
      <c r="J21" s="143" t="str">
        <f t="shared" si="5"/>
        <v>Maurice Genevoix</v>
      </c>
      <c r="K21" s="143" t="str">
        <f t="shared" si="6"/>
        <v>Bernard Palissy</v>
      </c>
      <c r="L21" s="143" t="str">
        <f>T3</f>
        <v>Maurice Genevoix</v>
      </c>
      <c r="M21" s="179" t="str">
        <f t="shared" si="7"/>
        <v>Bernard Palissy</v>
      </c>
      <c r="AB21" s="142"/>
      <c r="AC21" s="142"/>
      <c r="AD21" s="142"/>
      <c r="AE21" s="142"/>
    </row>
    <row r="22" spans="2:31" ht="44.15" customHeight="1" x14ac:dyDescent="0.35">
      <c r="B22" s="225" t="s">
        <v>14</v>
      </c>
      <c r="C22" s="188" t="s">
        <v>12</v>
      </c>
      <c r="D22" s="186" t="s">
        <v>301</v>
      </c>
      <c r="E22" s="168" t="s">
        <v>311</v>
      </c>
      <c r="F22" s="168" t="s">
        <v>332</v>
      </c>
      <c r="G22" s="168" t="s">
        <v>323</v>
      </c>
      <c r="H22" s="168" t="s">
        <v>325</v>
      </c>
      <c r="I22" s="168" t="s">
        <v>326</v>
      </c>
      <c r="J22" s="168" t="s">
        <v>303</v>
      </c>
      <c r="K22" s="214" t="s">
        <v>327</v>
      </c>
      <c r="L22" s="168" t="s">
        <v>322</v>
      </c>
      <c r="M22" s="180" t="s">
        <v>330</v>
      </c>
      <c r="AB22" s="142"/>
      <c r="AC22" s="142"/>
      <c r="AD22" s="142"/>
      <c r="AE22" s="142"/>
    </row>
    <row r="23" spans="2:31" ht="44.15" customHeight="1" thickBot="1" x14ac:dyDescent="0.4">
      <c r="B23" s="226"/>
      <c r="C23" s="194" t="s">
        <v>13</v>
      </c>
      <c r="D23" s="187" t="s">
        <v>302</v>
      </c>
      <c r="E23" s="181" t="s">
        <v>312</v>
      </c>
      <c r="F23" s="181" t="s">
        <v>305</v>
      </c>
      <c r="G23" s="181" t="s">
        <v>324</v>
      </c>
      <c r="H23" s="181" t="s">
        <v>329</v>
      </c>
      <c r="I23" s="181" t="s">
        <v>333</v>
      </c>
      <c r="J23" s="181" t="s">
        <v>304</v>
      </c>
      <c r="K23" s="181" t="s">
        <v>328</v>
      </c>
      <c r="L23" s="181" t="s">
        <v>334</v>
      </c>
      <c r="M23" s="215" t="s">
        <v>331</v>
      </c>
      <c r="Q23" s="3" t="s">
        <v>39</v>
      </c>
      <c r="AB23" s="142"/>
      <c r="AC23" s="142"/>
      <c r="AD23" s="142"/>
      <c r="AE23" s="142"/>
    </row>
    <row r="24" spans="2:31" ht="16" thickBot="1" x14ac:dyDescent="0.4">
      <c r="B24" s="1"/>
      <c r="C24" s="1"/>
    </row>
    <row r="25" spans="2:31" x14ac:dyDescent="0.35">
      <c r="B25" s="229" t="s">
        <v>11</v>
      </c>
      <c r="C25" s="230"/>
      <c r="D25" s="192" t="e">
        <f>#REF!</f>
        <v>#REF!</v>
      </c>
      <c r="E25" s="176" t="e">
        <f>#REF!</f>
        <v>#REF!</v>
      </c>
      <c r="F25" s="176" t="e">
        <f>#REF!</f>
        <v>#REF!</v>
      </c>
      <c r="G25" s="176" t="e">
        <f>#REF!</f>
        <v>#REF!</v>
      </c>
      <c r="H25" s="176" t="e">
        <f>#REF!</f>
        <v>#REF!</v>
      </c>
      <c r="I25" s="176" t="e">
        <f>#REF!</f>
        <v>#REF!</v>
      </c>
      <c r="J25" s="176" t="e">
        <f>#REF!</f>
        <v>#REF!</v>
      </c>
      <c r="K25" s="176" t="e">
        <f>#REF!</f>
        <v>#REF!</v>
      </c>
      <c r="L25" s="176" t="e">
        <f>#REF!</f>
        <v>#REF!</v>
      </c>
      <c r="M25" s="176" t="e">
        <f>#REF!</f>
        <v>#REF!</v>
      </c>
      <c r="N25" s="175">
        <v>21</v>
      </c>
    </row>
    <row r="26" spans="2:31" x14ac:dyDescent="0.35">
      <c r="B26" s="225" t="s">
        <v>4</v>
      </c>
      <c r="C26" s="231"/>
      <c r="D26" s="183" t="s">
        <v>2</v>
      </c>
      <c r="E26" s="150" t="s">
        <v>0</v>
      </c>
      <c r="F26" s="150" t="s">
        <v>3</v>
      </c>
      <c r="G26" s="150" t="s">
        <v>1</v>
      </c>
      <c r="H26" s="150" t="s">
        <v>3</v>
      </c>
      <c r="I26" s="150" t="s">
        <v>1</v>
      </c>
      <c r="J26" s="150" t="s">
        <v>3</v>
      </c>
      <c r="K26" s="150" t="s">
        <v>1</v>
      </c>
      <c r="L26" s="150" t="s">
        <v>3</v>
      </c>
      <c r="M26" s="150" t="s">
        <v>1</v>
      </c>
      <c r="N26" s="178" t="s">
        <v>39</v>
      </c>
    </row>
    <row r="27" spans="2:31" ht="31" x14ac:dyDescent="0.35">
      <c r="B27" s="225" t="s">
        <v>8</v>
      </c>
      <c r="C27" s="231"/>
      <c r="D27" s="193" t="str">
        <f>'A compléter'!E8</f>
        <v xml:space="preserve"> L1KORN</v>
      </c>
      <c r="E27" s="143" t="str">
        <f>'A compléter'!G8</f>
        <v>RASTA ROCKET</v>
      </c>
      <c r="F27" s="143" t="str">
        <f>'A compléter'!I8</f>
        <v>DESERT HUNTER</v>
      </c>
      <c r="G27" s="143" t="str">
        <f>'A compléter'!K8</f>
        <v>New Motec</v>
      </c>
      <c r="H27" s="143" t="str">
        <f>'A compléter'!M8</f>
        <v>AEROTEAM</v>
      </c>
      <c r="I27" s="143" t="str">
        <f>'A compléter'!O8</f>
        <v>Team BLEECK</v>
      </c>
      <c r="J27" s="143" t="str">
        <f>'A compléter'!Q8</f>
        <v>LICENCE TO DRIVE</v>
      </c>
      <c r="K27" s="143" t="str">
        <f>'A compléter'!S8</f>
        <v>AURA Fu5ion</v>
      </c>
      <c r="L27" s="143" t="str">
        <f>'A compléter'!U8</f>
        <v>MECHANICS SOLDIERS</v>
      </c>
      <c r="M27" s="143" t="str">
        <f>'A compléter'!W8</f>
        <v>Panda Fall</v>
      </c>
      <c r="N27" s="179" t="s">
        <v>39</v>
      </c>
    </row>
    <row r="28" spans="2:31" ht="26.15" customHeight="1" x14ac:dyDescent="0.35">
      <c r="B28" s="225" t="s">
        <v>51</v>
      </c>
      <c r="C28" s="231"/>
      <c r="D28" s="193" t="str">
        <f>D8</f>
        <v>Pons</v>
      </c>
      <c r="E28" s="143" t="str">
        <f>F8</f>
        <v>Saintes</v>
      </c>
      <c r="F28" s="143" t="str">
        <f>H8</f>
        <v>Bressuire</v>
      </c>
      <c r="G28" s="143" t="str">
        <f>J8</f>
        <v>Châtellerault</v>
      </c>
      <c r="H28" s="143" t="str">
        <f>L8</f>
        <v>Bressuire</v>
      </c>
      <c r="I28" s="143" t="str">
        <f>N8</f>
        <v>Pons</v>
      </c>
      <c r="J28" s="143" t="str">
        <f>P8</f>
        <v>Bressuire</v>
      </c>
      <c r="K28" s="143" t="str">
        <f>R8</f>
        <v>Pons</v>
      </c>
      <c r="L28" s="143" t="str">
        <f>T8</f>
        <v>Bressuire</v>
      </c>
      <c r="M28" s="143" t="str">
        <f>V8</f>
        <v>Pons</v>
      </c>
      <c r="N28" s="179" t="s">
        <v>39</v>
      </c>
    </row>
    <row r="29" spans="2:31" ht="20.149999999999999" customHeight="1" x14ac:dyDescent="0.35">
      <c r="B29" s="232" t="s">
        <v>47</v>
      </c>
      <c r="C29" s="233"/>
      <c r="D29" s="193" t="str">
        <f>D9</f>
        <v>Lycée</v>
      </c>
      <c r="E29" s="143" t="str">
        <f t="shared" ref="E29:E30" si="8">F9</f>
        <v>Lycée</v>
      </c>
      <c r="F29" s="143" t="str">
        <f t="shared" ref="F29:F30" si="9">H9</f>
        <v>Lycée</v>
      </c>
      <c r="G29" s="143" t="str">
        <f t="shared" ref="G29:G30" si="10">J9</f>
        <v>Lycée</v>
      </c>
      <c r="H29" s="143" t="str">
        <f>L9</f>
        <v>Lycée</v>
      </c>
      <c r="I29" s="143" t="str">
        <f t="shared" ref="I29:I30" si="11">N9</f>
        <v>Lycée</v>
      </c>
      <c r="J29" s="143" t="str">
        <f>P9</f>
        <v>Lycée</v>
      </c>
      <c r="K29" s="143" t="str">
        <f t="shared" ref="K29:K30" si="12">R9</f>
        <v>Lycée</v>
      </c>
      <c r="L29" s="143" t="str">
        <f>T9</f>
        <v>Lycée</v>
      </c>
      <c r="M29" s="143" t="str">
        <f t="shared" ref="M29:M30" si="13">V9</f>
        <v>Lycée</v>
      </c>
      <c r="N29" s="179" t="s">
        <v>39</v>
      </c>
    </row>
    <row r="30" spans="2:31" ht="27" customHeight="1" x14ac:dyDescent="0.35">
      <c r="B30" s="232" t="s">
        <v>50</v>
      </c>
      <c r="C30" s="233"/>
      <c r="D30" s="193" t="str">
        <f>D10</f>
        <v>Emile Combes</v>
      </c>
      <c r="E30" s="143" t="str">
        <f t="shared" si="8"/>
        <v>Bernard Palissy</v>
      </c>
      <c r="F30" s="143" t="str">
        <f t="shared" si="9"/>
        <v>Maurice Genevoix</v>
      </c>
      <c r="G30" s="143" t="str">
        <f t="shared" si="10"/>
        <v>Edouard Branly</v>
      </c>
      <c r="H30" s="143" t="str">
        <f>L10</f>
        <v>Maurice Genevoix</v>
      </c>
      <c r="I30" s="143" t="str">
        <f t="shared" si="11"/>
        <v>Emile Combes</v>
      </c>
      <c r="J30" s="143" t="str">
        <f>P10</f>
        <v>Maurice Genevoix</v>
      </c>
      <c r="K30" s="143" t="str">
        <f t="shared" si="12"/>
        <v>Emile Combes</v>
      </c>
      <c r="L30" s="143" t="str">
        <f>T10</f>
        <v>Maurice Genevoix</v>
      </c>
      <c r="M30" s="143" t="str">
        <f t="shared" si="13"/>
        <v>Emile Combes</v>
      </c>
      <c r="N30" s="179"/>
    </row>
    <row r="31" spans="2:31" ht="44.15" customHeight="1" x14ac:dyDescent="0.35">
      <c r="B31" s="225" t="s">
        <v>35</v>
      </c>
      <c r="C31" s="188" t="s">
        <v>12</v>
      </c>
      <c r="D31" s="186" t="s">
        <v>316</v>
      </c>
      <c r="E31" s="168" t="s">
        <v>307</v>
      </c>
      <c r="F31" s="168" t="s">
        <v>314</v>
      </c>
      <c r="G31" s="168" t="s">
        <v>313</v>
      </c>
      <c r="H31" s="168" t="s">
        <v>336</v>
      </c>
      <c r="I31" s="168" t="s">
        <v>338</v>
      </c>
      <c r="J31" s="168" t="s">
        <v>318</v>
      </c>
      <c r="K31" s="168" t="s">
        <v>306</v>
      </c>
      <c r="L31" s="168" t="s">
        <v>320</v>
      </c>
      <c r="M31" s="168" t="s">
        <v>309</v>
      </c>
      <c r="N31" s="180"/>
    </row>
    <row r="32" spans="2:31" ht="44.15" customHeight="1" thickBot="1" x14ac:dyDescent="0.4">
      <c r="B32" s="226"/>
      <c r="C32" s="194" t="s">
        <v>13</v>
      </c>
      <c r="D32" s="187" t="s">
        <v>317</v>
      </c>
      <c r="E32" s="181" t="s">
        <v>308</v>
      </c>
      <c r="F32" s="181" t="s">
        <v>315</v>
      </c>
      <c r="G32" s="181" t="s">
        <v>335</v>
      </c>
      <c r="H32" s="181" t="s">
        <v>337</v>
      </c>
      <c r="I32" s="181" t="s">
        <v>339</v>
      </c>
      <c r="J32" s="181" t="s">
        <v>319</v>
      </c>
      <c r="K32" s="181" t="s">
        <v>340</v>
      </c>
      <c r="L32" s="181" t="s">
        <v>321</v>
      </c>
      <c r="M32" s="181" t="s">
        <v>310</v>
      </c>
      <c r="N32" s="182"/>
    </row>
    <row r="33" spans="2:17" x14ac:dyDescent="0.35">
      <c r="B33" s="1"/>
      <c r="C33" s="1"/>
    </row>
    <row r="34" spans="2:17" ht="16" thickBot="1" x14ac:dyDescent="0.4">
      <c r="B34" s="1"/>
      <c r="C34" s="1"/>
    </row>
    <row r="35" spans="2:17" ht="15" customHeight="1" x14ac:dyDescent="0.35">
      <c r="B35" s="227"/>
      <c r="C35" s="228"/>
      <c r="D35" s="185" t="s">
        <v>15</v>
      </c>
      <c r="E35" s="174" t="s">
        <v>5</v>
      </c>
      <c r="F35" s="174" t="s">
        <v>16</v>
      </c>
      <c r="G35" s="175" t="s">
        <v>10</v>
      </c>
      <c r="H35" s="190"/>
      <c r="I35" s="185" t="s">
        <v>15</v>
      </c>
      <c r="J35" s="174" t="s">
        <v>5</v>
      </c>
      <c r="K35" s="174" t="s">
        <v>16</v>
      </c>
      <c r="L35" s="175" t="s">
        <v>10</v>
      </c>
      <c r="M35" s="3" t="s">
        <v>173</v>
      </c>
      <c r="Q35" s="144"/>
    </row>
    <row r="36" spans="2:17" ht="46" customHeight="1" x14ac:dyDescent="0.35">
      <c r="B36" s="225" t="s">
        <v>34</v>
      </c>
      <c r="C36" s="188" t="s">
        <v>12</v>
      </c>
      <c r="D36" s="186" t="s">
        <v>341</v>
      </c>
      <c r="E36" s="168" t="s">
        <v>342</v>
      </c>
      <c r="F36" s="168" t="s">
        <v>343</v>
      </c>
      <c r="G36" s="180" t="s">
        <v>344</v>
      </c>
      <c r="H36" s="191" t="s">
        <v>38</v>
      </c>
      <c r="I36" s="186" t="s">
        <v>345</v>
      </c>
      <c r="J36" s="168" t="s">
        <v>346</v>
      </c>
      <c r="K36" s="169" t="s">
        <v>347</v>
      </c>
      <c r="L36" s="184" t="s">
        <v>348</v>
      </c>
      <c r="Q36" s="144"/>
    </row>
    <row r="37" spans="2:17" ht="46" customHeight="1" thickBot="1" x14ac:dyDescent="0.4">
      <c r="B37" s="225"/>
      <c r="C37" s="188" t="s">
        <v>13</v>
      </c>
      <c r="D37" s="171" t="s">
        <v>362</v>
      </c>
      <c r="E37" s="171" t="s">
        <v>361</v>
      </c>
      <c r="F37" s="168" t="s">
        <v>349</v>
      </c>
      <c r="G37" s="180" t="s">
        <v>350</v>
      </c>
      <c r="H37" s="191" t="s">
        <v>60</v>
      </c>
      <c r="I37" s="186" t="s">
        <v>351</v>
      </c>
      <c r="J37" s="168" t="s">
        <v>352</v>
      </c>
      <c r="K37" s="168" t="s">
        <v>353</v>
      </c>
      <c r="L37" s="171" t="s">
        <v>363</v>
      </c>
    </row>
    <row r="38" spans="2:17" ht="46" customHeight="1" thickBot="1" x14ac:dyDescent="0.4">
      <c r="B38" s="225"/>
      <c r="C38" s="188" t="s">
        <v>36</v>
      </c>
      <c r="D38" s="186" t="s">
        <v>354</v>
      </c>
      <c r="E38" s="168" t="s">
        <v>355</v>
      </c>
      <c r="F38" s="187" t="s">
        <v>360</v>
      </c>
      <c r="G38" s="184" t="s">
        <v>356</v>
      </c>
      <c r="H38" s="191" t="s">
        <v>61</v>
      </c>
      <c r="I38" s="189" t="s">
        <v>357</v>
      </c>
      <c r="J38" s="168" t="s">
        <v>358</v>
      </c>
      <c r="K38" s="168" t="s">
        <v>359</v>
      </c>
      <c r="L38" s="184" t="s">
        <v>364</v>
      </c>
    </row>
    <row r="39" spans="2:17" ht="46" customHeight="1" thickBot="1" x14ac:dyDescent="0.4">
      <c r="B39" s="226"/>
      <c r="C39" s="194" t="s">
        <v>37</v>
      </c>
      <c r="D39" s="219" t="s">
        <v>391</v>
      </c>
      <c r="E39" s="220" t="s">
        <v>392</v>
      </c>
      <c r="F39" s="220" t="s">
        <v>393</v>
      </c>
      <c r="G39" s="221" t="s">
        <v>394</v>
      </c>
      <c r="H39" s="195" t="s">
        <v>37</v>
      </c>
      <c r="I39" s="219" t="s">
        <v>395</v>
      </c>
      <c r="J39" s="222" t="s">
        <v>396</v>
      </c>
      <c r="K39" s="220" t="s">
        <v>397</v>
      </c>
      <c r="L39" s="221" t="s">
        <v>398</v>
      </c>
    </row>
    <row r="40" spans="2:17" x14ac:dyDescent="0.35">
      <c r="B40" s="2"/>
      <c r="C40" s="2"/>
      <c r="D40" s="145"/>
      <c r="E40" s="145"/>
      <c r="F40" s="144"/>
      <c r="G40" s="144"/>
      <c r="H40" s="145"/>
      <c r="I40" s="145"/>
      <c r="J40" s="145"/>
      <c r="K40" s="145"/>
      <c r="L40" s="145"/>
      <c r="M40" s="145"/>
    </row>
    <row r="41" spans="2:17" ht="16" thickBot="1" x14ac:dyDescent="0.4">
      <c r="B41" s="1"/>
      <c r="C41" s="1"/>
    </row>
    <row r="42" spans="2:17" ht="33" customHeight="1" x14ac:dyDescent="0.35">
      <c r="B42" s="224"/>
      <c r="C42" s="224"/>
      <c r="D42" s="173" t="s">
        <v>17</v>
      </c>
      <c r="E42" s="174" t="s">
        <v>17</v>
      </c>
      <c r="F42" s="174" t="s">
        <v>17</v>
      </c>
      <c r="G42" s="175" t="s">
        <v>17</v>
      </c>
      <c r="H42" s="173" t="s">
        <v>18</v>
      </c>
      <c r="I42" s="175" t="s">
        <v>18</v>
      </c>
      <c r="J42" s="173" t="s">
        <v>7</v>
      </c>
      <c r="K42" s="175" t="s">
        <v>7</v>
      </c>
      <c r="L42" s="177" t="s">
        <v>56</v>
      </c>
      <c r="M42" s="176" t="s">
        <v>56</v>
      </c>
      <c r="N42" s="175" t="s">
        <v>56</v>
      </c>
      <c r="O42" s="177" t="s">
        <v>10</v>
      </c>
      <c r="P42" s="175" t="s">
        <v>10</v>
      </c>
    </row>
    <row r="43" spans="2:17" ht="44.15" customHeight="1" thickBot="1" x14ac:dyDescent="0.4">
      <c r="B43" s="224" t="s">
        <v>31</v>
      </c>
      <c r="C43" s="224"/>
      <c r="D43" s="171" t="s">
        <v>365</v>
      </c>
      <c r="E43" s="171" t="s">
        <v>46</v>
      </c>
      <c r="F43" s="171" t="s">
        <v>288</v>
      </c>
      <c r="G43" s="172" t="s">
        <v>366</v>
      </c>
      <c r="H43" s="170" t="s">
        <v>23</v>
      </c>
      <c r="I43" s="172" t="s">
        <v>21</v>
      </c>
      <c r="J43" s="171" t="s">
        <v>167</v>
      </c>
      <c r="K43" s="201" t="s">
        <v>165</v>
      </c>
      <c r="L43" s="202" t="s">
        <v>181</v>
      </c>
      <c r="M43" s="209" t="s">
        <v>367</v>
      </c>
      <c r="N43" s="201" t="s">
        <v>22</v>
      </c>
      <c r="O43" s="208" t="s">
        <v>166</v>
      </c>
      <c r="P43" s="208"/>
    </row>
    <row r="44" spans="2:17" ht="16" thickBot="1" x14ac:dyDescent="0.4">
      <c r="B44" s="1"/>
      <c r="C44" s="1"/>
      <c r="O44"/>
      <c r="P44"/>
    </row>
    <row r="45" spans="2:17" ht="33" customHeight="1" x14ac:dyDescent="0.35">
      <c r="B45" s="224"/>
      <c r="C45" s="224"/>
      <c r="D45" s="177" t="s">
        <v>40</v>
      </c>
      <c r="E45" s="176" t="s">
        <v>40</v>
      </c>
      <c r="F45" s="176" t="s">
        <v>40</v>
      </c>
      <c r="G45" s="175" t="s">
        <v>40</v>
      </c>
      <c r="H45" s="177" t="s">
        <v>32</v>
      </c>
      <c r="I45" s="176" t="s">
        <v>32</v>
      </c>
      <c r="J45" s="176" t="s">
        <v>32</v>
      </c>
      <c r="K45" s="175" t="s">
        <v>32</v>
      </c>
      <c r="L45" s="177" t="s">
        <v>33</v>
      </c>
      <c r="M45" s="176" t="s">
        <v>33</v>
      </c>
      <c r="N45" s="176" t="s">
        <v>33</v>
      </c>
      <c r="O45" s="175" t="s">
        <v>33</v>
      </c>
      <c r="P45"/>
    </row>
    <row r="46" spans="2:17" ht="44.15" customHeight="1" thickBot="1" x14ac:dyDescent="0.4">
      <c r="B46" s="224" t="s">
        <v>31</v>
      </c>
      <c r="C46" s="224"/>
      <c r="D46" s="170" t="s">
        <v>41</v>
      </c>
      <c r="E46" s="172" t="s">
        <v>29</v>
      </c>
      <c r="F46" s="209" t="s">
        <v>164</v>
      </c>
      <c r="G46" s="172"/>
      <c r="H46" s="170" t="s">
        <v>43</v>
      </c>
      <c r="I46" s="171" t="s">
        <v>44</v>
      </c>
      <c r="J46" s="201" t="s">
        <v>168</v>
      </c>
      <c r="K46" s="171"/>
      <c r="L46" s="170" t="s">
        <v>170</v>
      </c>
      <c r="M46" s="171" t="s">
        <v>42</v>
      </c>
      <c r="N46" s="171" t="s">
        <v>45</v>
      </c>
      <c r="O46" s="201"/>
      <c r="P46"/>
    </row>
    <row r="47" spans="2:17" ht="16" thickBot="1" x14ac:dyDescent="0.4">
      <c r="O47"/>
      <c r="P47"/>
    </row>
    <row r="48" spans="2:17" ht="33" customHeight="1" x14ac:dyDescent="0.35">
      <c r="B48" s="224"/>
      <c r="C48" s="224"/>
      <c r="D48" s="173" t="s">
        <v>19</v>
      </c>
      <c r="E48" s="174" t="s">
        <v>19</v>
      </c>
      <c r="F48" s="175" t="s">
        <v>19</v>
      </c>
      <c r="G48" s="177" t="s">
        <v>20</v>
      </c>
      <c r="H48" s="176" t="s">
        <v>20</v>
      </c>
      <c r="I48" s="175" t="s">
        <v>20</v>
      </c>
      <c r="J48" s="173" t="s">
        <v>55</v>
      </c>
      <c r="K48" s="176" t="s">
        <v>55</v>
      </c>
      <c r="L48" s="175" t="s">
        <v>55</v>
      </c>
      <c r="M48" s="173" t="s">
        <v>161</v>
      </c>
      <c r="N48" s="175" t="s">
        <v>161</v>
      </c>
      <c r="O48"/>
      <c r="P48"/>
    </row>
    <row r="49" spans="2:16" ht="44.15" customHeight="1" thickBot="1" x14ac:dyDescent="0.4">
      <c r="B49" s="224" t="s">
        <v>31</v>
      </c>
      <c r="C49" s="224"/>
      <c r="D49" s="170" t="s">
        <v>27</v>
      </c>
      <c r="E49" s="171" t="s">
        <v>26</v>
      </c>
      <c r="F49" s="201"/>
      <c r="G49" s="171" t="s">
        <v>28</v>
      </c>
      <c r="H49" s="171" t="s">
        <v>169</v>
      </c>
      <c r="I49" s="172" t="s">
        <v>25</v>
      </c>
      <c r="J49" s="170" t="s">
        <v>24</v>
      </c>
      <c r="K49" s="208" t="s">
        <v>30</v>
      </c>
      <c r="L49" s="208"/>
      <c r="M49" s="170" t="s">
        <v>287</v>
      </c>
      <c r="N49" s="172" t="s">
        <v>182</v>
      </c>
      <c r="O49"/>
      <c r="P49"/>
    </row>
    <row r="51" spans="2:16" x14ac:dyDescent="0.35">
      <c r="C51" t="s">
        <v>180</v>
      </c>
      <c r="E51" s="3" t="s">
        <v>39</v>
      </c>
    </row>
  </sheetData>
  <mergeCells count="22">
    <mergeCell ref="B36:B39"/>
    <mergeCell ref="B35:C35"/>
    <mergeCell ref="B16:C16"/>
    <mergeCell ref="B17:C17"/>
    <mergeCell ref="B18:C18"/>
    <mergeCell ref="B19:C19"/>
    <mergeCell ref="B22:B23"/>
    <mergeCell ref="B25:C25"/>
    <mergeCell ref="B26:C26"/>
    <mergeCell ref="B27:C27"/>
    <mergeCell ref="B28:C28"/>
    <mergeCell ref="B31:B32"/>
    <mergeCell ref="B20:C20"/>
    <mergeCell ref="B29:C29"/>
    <mergeCell ref="B21:C21"/>
    <mergeCell ref="B30:C30"/>
    <mergeCell ref="B48:C48"/>
    <mergeCell ref="B49:C49"/>
    <mergeCell ref="B45:C45"/>
    <mergeCell ref="B43:C43"/>
    <mergeCell ref="B42:C42"/>
    <mergeCell ref="B46:C46"/>
  </mergeCells>
  <phoneticPr fontId="7" type="noConversion"/>
  <pageMargins left="0.31" right="0.32" top="0.39500000000000002" bottom="1" header="0.20499999999999999" footer="0.5"/>
  <pageSetup paperSize="9" scale="2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X43"/>
  <sheetViews>
    <sheetView showGridLines="0" view="pageLayout" workbookViewId="0">
      <selection activeCell="C35" sqref="C35"/>
    </sheetView>
  </sheetViews>
  <sheetFormatPr baseColWidth="10" defaultColWidth="10.83203125" defaultRowHeight="18.5" x14ac:dyDescent="0.45"/>
  <cols>
    <col min="1" max="1" width="7.5" style="112" customWidth="1"/>
    <col min="2" max="2" width="22.58203125" style="51" customWidth="1"/>
    <col min="3" max="3" width="22.58203125" style="111" customWidth="1"/>
    <col min="4" max="4" width="22.58203125" style="121" customWidth="1"/>
    <col min="5" max="5" width="22.58203125" style="111" customWidth="1"/>
    <col min="6" max="23" width="22.58203125" style="112" hidden="1" customWidth="1"/>
    <col min="24" max="24" width="21" style="112" hidden="1" customWidth="1"/>
    <col min="25" max="27" width="0" style="112" hidden="1" customWidth="1"/>
    <col min="28" max="28" width="10.83203125" style="112" customWidth="1"/>
    <col min="29" max="16384" width="10.83203125" style="112"/>
  </cols>
  <sheetData>
    <row r="1" spans="2:5" x14ac:dyDescent="0.45">
      <c r="C1" s="294" t="s">
        <v>144</v>
      </c>
      <c r="D1" s="294"/>
    </row>
    <row r="2" spans="2:5" ht="19" thickBot="1" x14ac:dyDescent="0.5">
      <c r="C2" s="294"/>
      <c r="D2" s="294"/>
    </row>
    <row r="3" spans="2:5" ht="20.149999999999999" customHeight="1" x14ac:dyDescent="0.35">
      <c r="B3" s="290" t="s">
        <v>7</v>
      </c>
      <c r="C3" s="113">
        <v>1</v>
      </c>
      <c r="D3" s="113">
        <v>2</v>
      </c>
      <c r="E3" s="114">
        <v>3</v>
      </c>
    </row>
    <row r="4" spans="2:5" ht="20.149999999999999" customHeight="1" x14ac:dyDescent="0.35">
      <c r="B4" s="291"/>
      <c r="C4" s="115" t="str">
        <f>IF('Eval Général'!C$124=1,'Eval Général'!C117,IF('Eval Général'!D$124=1,'Eval Général'!D117,IF('Eval Général'!E$124=1,'Eval Général'!E117,IF('Eval Général'!F$124=1,'Eval Général'!F117,IF('Eval Général'!G$124=1,'Eval Général'!G117,IF('Eval Général'!H$124=1,'Eval Général'!H117,IF('Eval Général'!I$124=1,'Eval Général'!I117,IF('Eval Général'!J$124=1,'Eval Général'!J117,IF('Eval Général'!K$124=1,'Eval Général'!K117,IF('Eval Général'!L$124=1,'Eval Général'!L117,IF('Eval Général'!M$124=1,'Eval Général'!M117,IF('Eval Général'!N$124=1,'Eval Général'!N117,IF('Eval Général'!O$124=1,'Eval Général'!O117,IF('Eval Général'!P$124=1,'Eval Général'!P117,IF('Eval Général'!Q$124=1,'Eval Général'!Q117,IF('Eval Général'!R$124=1,'Eval Général'!R117,IF('Eval Général'!S$124=1,'Eval Général'!S117,IF('Eval Général'!T$124=1,'Eval Général'!T117,IF('Eval Général'!U$124=1,'Eval Général'!U117,IF('Eval Général'!V$124=1,'Eval Général'!V117,IF('Eval Général'!W$124=1,'Eval Général'!W117,0)))))))))))))))))))))</f>
        <v>Matthew Gouin</v>
      </c>
      <c r="D4" s="115" t="str">
        <f>IF('Eval Général'!C$124=2,'Eval Général'!C117,IF('Eval Général'!D$124=2,'Eval Général'!D117,IF('Eval Général'!E$124=2,'Eval Général'!E117,IF('Eval Général'!F$124=2,'Eval Général'!F117,IF('Eval Général'!G$124=2,'Eval Général'!G117,IF('Eval Général'!H$124=2,'Eval Général'!H117,IF('Eval Général'!I$124=2,'Eval Général'!I117,IF('Eval Général'!J$124=2,'Eval Général'!J117,IF('Eval Général'!K$124=2,'Eval Général'!K117,IF('Eval Général'!L$124=2,'Eval Général'!L117,IF('Eval Général'!M$124=2,'Eval Général'!M117,IF('Eval Général'!N$124=2,'Eval Général'!N117,IF('Eval Général'!O$124=2,'Eval Général'!O117,IF('Eval Général'!P$124=2,'Eval Général'!P117,IF('Eval Général'!Q$124=2,'Eval Général'!Q117,IF('Eval Général'!R$124=2,'Eval Général'!R117,IF('Eval Général'!S$124=2,'Eval Général'!S117,IF('Eval Général'!T$124=2,'Eval Général'!T117,IF('Eval Général'!U$124=2,'Eval Général'!U117,IF('Eval Général'!V$124=2,'Eval Général'!V117,IF('Eval Général'!W$124=2,'Eval Général'!W117,0)))))))))))))))))))))</f>
        <v>Quentin Marchand</v>
      </c>
      <c r="E4" s="116" t="str">
        <f>IF('Eval Général'!C$124=3,'Eval Général'!C117,IF('Eval Général'!D$124=3,'Eval Général'!D117,IF('Eval Général'!E$124=3,'Eval Général'!E117,IF('Eval Général'!F$124=3,'Eval Général'!F117,IF('Eval Général'!G$124=3,'Eval Général'!G117,IF('Eval Général'!H$124=3,'Eval Général'!H117,IF('Eval Général'!I$124=3,'Eval Général'!I117,IF('Eval Général'!J$124=3,'Eval Général'!J117,IF('Eval Général'!K$124=3,'Eval Général'!K117,IF('Eval Général'!L$124=3,'Eval Général'!L117,IF('Eval Général'!M$124=3,'Eval Général'!M117,IF('Eval Général'!N$124=3,'Eval Général'!N117,IF('Eval Général'!O$124=3,'Eval Général'!O117,IF('Eval Général'!P$124=3,'Eval Général'!P117,IF('Eval Général'!Q$124=3,'Eval Général'!Q117,IF('Eval Général'!R$124=3,'Eval Général'!R117,IF('Eval Général'!S$124=3,'Eval Général'!S117,IF('Eval Général'!T$124=3,'Eval Général'!T117,IF('Eval Général'!U$124=3,'Eval Général'!U117,IF('Eval Général'!V$124=3,'Eval Général'!V117,IF('Eval Général'!W$124=3,'Eval Général'!W117,0)))))))))))))))))))))</f>
        <v>Amael Dupas</v>
      </c>
    </row>
    <row r="5" spans="2:5" ht="20.149999999999999" customHeight="1" x14ac:dyDescent="0.35">
      <c r="B5" s="291"/>
      <c r="C5" s="115" t="str">
        <f>IF('Eval Général'!C$124=1,'Eval Général'!C118,IF('Eval Général'!D$124=1,'Eval Général'!D118,IF('Eval Général'!E$124=1,'Eval Général'!E118,IF('Eval Général'!F$124=1,'Eval Général'!F118,IF('Eval Général'!G$124=1,'Eval Général'!G118,IF('Eval Général'!H$124=1,'Eval Général'!H118,IF('Eval Général'!I$124=1,'Eval Général'!I118,IF('Eval Général'!J$124=1,'Eval Général'!J118,IF('Eval Général'!K$124=1,'Eval Général'!K118,IF('Eval Général'!L$124=1,'Eval Général'!L118,IF('Eval Général'!M$124=1,'Eval Général'!M118,IF('Eval Général'!N$124=1,'Eval Général'!N118,IF('Eval Général'!O$124=1,'Eval Général'!O118,IF('Eval Général'!P$124=1,'Eval Général'!P118,IF('Eval Général'!Q$124=1,'Eval Général'!Q118,IF('Eval Général'!R$124=1,'Eval Général'!R118,IF('Eval Général'!S$124=1,'Eval Général'!S118,IF('Eval Général'!T$124=1,'Eval Général'!T118,IF('Eval Général'!U$124=1,'Eval Général'!U118,IF('Eval Général'!V$124=1,'Eval Général'!V118,IF('Eval Général'!W$124=1,'Eval Général'!W118,0)))))))))))))))))))))</f>
        <v>AEROTEAM</v>
      </c>
      <c r="D5" s="115" t="str">
        <f>IF('Eval Général'!C$124=2,'Eval Général'!C118,IF('Eval Général'!D$124=2,'Eval Général'!D118,IF('Eval Général'!E$124=2,'Eval Général'!E118,IF('Eval Général'!F$124=2,'Eval Général'!F118,IF('Eval Général'!G$124=2,'Eval Général'!G118,IF('Eval Général'!H$124=2,'Eval Général'!H118,IF('Eval Général'!I$124=2,'Eval Général'!I118,IF('Eval Général'!J$124=2,'Eval Général'!J118,IF('Eval Général'!K$124=2,'Eval Général'!K118,IF('Eval Général'!L$124=2,'Eval Général'!L118,IF('Eval Général'!M$124=2,'Eval Général'!M118,IF('Eval Général'!N$124=2,'Eval Général'!N118,IF('Eval Général'!O$124=2,'Eval Général'!O118,IF('Eval Général'!P$124=2,'Eval Général'!P118,IF('Eval Général'!Q$124=2,'Eval Général'!Q118,IF('Eval Général'!R$124=2,'Eval Général'!R118,IF('Eval Général'!S$124=2,'Eval Général'!S118,IF('Eval Général'!T$124=2,'Eval Général'!T118,IF('Eval Général'!U$124=2,'Eval Général'!U118,IF('Eval Général'!V$124=2,'Eval Général'!V118,IF('Eval Général'!W$124=2,'Eval Général'!W118,0)))))))))))))))))))))</f>
        <v>FAST ROAD</v>
      </c>
      <c r="E5" s="116" t="str">
        <f>IF('Eval Général'!C$124=3,'Eval Général'!C118,IF('Eval Général'!D$124=3,'Eval Général'!D118,IF('Eval Général'!E$124=3,'Eval Général'!E118,IF('Eval Général'!F$124=3,'Eval Général'!F118,IF('Eval Général'!G$124=3,'Eval Général'!G118,IF('Eval Général'!H$124=3,'Eval Général'!H118,IF('Eval Général'!I$124=3,'Eval Général'!I118,IF('Eval Général'!J$124=3,'Eval Général'!J118,IF('Eval Général'!K$124=3,'Eval Général'!K118,IF('Eval Général'!L$124=3,'Eval Général'!L118,IF('Eval Général'!M$124=3,'Eval Général'!M118,IF('Eval Général'!N$124=3,'Eval Général'!N118,IF('Eval Général'!O$124=3,'Eval Général'!O118,IF('Eval Général'!P$124=3,'Eval Général'!P118,IF('Eval Général'!Q$124=3,'Eval Général'!Q118,IF('Eval Général'!R$124=3,'Eval Général'!R118,IF('Eval Général'!S$124=3,'Eval Général'!S118,IF('Eval Général'!T$124=3,'Eval Général'!T118,IF('Eval Général'!U$124=3,'Eval Général'!U118,IF('Eval Général'!V$124=3,'Eval Général'!V118,IF('Eval Général'!W$124=3,'Eval Général'!W118,0)))))))))))))))))))))</f>
        <v>Panda Fall</v>
      </c>
    </row>
    <row r="6" spans="2:5" ht="20.149999999999999" customHeight="1" x14ac:dyDescent="0.35">
      <c r="B6" s="291"/>
      <c r="C6" s="115" t="str">
        <f>IF('Eval Général'!C$124=1,'Eval Général'!C119,IF('Eval Général'!D$124=1,'Eval Général'!D119,IF('Eval Général'!E$124=1,'Eval Général'!E119,IF('Eval Général'!F$124=1,'Eval Général'!F119,IF('Eval Général'!G$124=1,'Eval Général'!G119,IF('Eval Général'!H$124=1,'Eval Général'!H119,IF('Eval Général'!I$124=1,'Eval Général'!I119,IF('Eval Général'!J$124=1,'Eval Général'!J119,IF('Eval Général'!K$124=1,'Eval Général'!K119,IF('Eval Général'!L$124=1,'Eval Général'!L119,IF('Eval Général'!M$124=1,'Eval Général'!M119,IF('Eval Général'!N$124=1,'Eval Général'!N119,IF('Eval Général'!O$124=1,'Eval Général'!O119,IF('Eval Général'!P$124=1,'Eval Général'!P119,IF('Eval Général'!Q$124=1,'Eval Général'!Q119,IF('Eval Général'!R$124=1,'Eval Général'!R119,IF('Eval Général'!S$124=1,'Eval Général'!S119,IF('Eval Général'!T$124=1,'Eval Général'!T119,IF('Eval Général'!U$124=1,'Eval Général'!U119,IF('Eval Général'!V$124=1,'Eval Général'!V119,IF('Eval Général'!W$124=1,'Eval Général'!W119,0)))))))))))))))))))))</f>
        <v>Lycée</v>
      </c>
      <c r="D6" s="115" t="str">
        <f>IF('Eval Général'!C$124=2,'Eval Général'!C119,IF('Eval Général'!D$124=2,'Eval Général'!D119,IF('Eval Général'!E$124=2,'Eval Général'!E119,IF('Eval Général'!F$124=2,'Eval Général'!F119,IF('Eval Général'!G$124=2,'Eval Général'!G119,IF('Eval Général'!H$124=2,'Eval Général'!H119,IF('Eval Général'!I$124=2,'Eval Général'!I119,IF('Eval Général'!J$124=2,'Eval Général'!J119,IF('Eval Général'!K$124=2,'Eval Général'!K119,IF('Eval Général'!L$124=2,'Eval Général'!L119,IF('Eval Général'!M$124=2,'Eval Général'!M119,IF('Eval Général'!N$124=2,'Eval Général'!N119,IF('Eval Général'!O$124=2,'Eval Général'!O119,IF('Eval Général'!P$124=2,'Eval Général'!P119,IF('Eval Général'!Q$124=2,'Eval Général'!Q119,IF('Eval Général'!R$124=2,'Eval Général'!R119,IF('Eval Général'!S$124=2,'Eval Général'!S119,IF('Eval Général'!T$124=2,'Eval Général'!T119,IF('Eval Général'!U$124=2,'Eval Général'!U119,IF('Eval Général'!V$124=2,'Eval Général'!V119,IF('Eval Général'!W$124=2,'Eval Général'!W119,0)))))))))))))))))))))</f>
        <v>Lycée</v>
      </c>
      <c r="E6" s="116" t="str">
        <f>IF('Eval Général'!C$124=3,'Eval Général'!C119,IF('Eval Général'!D$124=3,'Eval Général'!D119,IF('Eval Général'!E$124=3,'Eval Général'!E119,IF('Eval Général'!F$124=3,'Eval Général'!F119,IF('Eval Général'!G$124=3,'Eval Général'!G119,IF('Eval Général'!H$124=3,'Eval Général'!H119,IF('Eval Général'!I$124=3,'Eval Général'!I119,IF('Eval Général'!J$124=3,'Eval Général'!J119,IF('Eval Général'!K$124=3,'Eval Général'!K119,IF('Eval Général'!L$124=3,'Eval Général'!L119,IF('Eval Général'!M$124=3,'Eval Général'!M119,IF('Eval Général'!N$124=3,'Eval Général'!N119,IF('Eval Général'!O$124=3,'Eval Général'!O119,IF('Eval Général'!P$124=3,'Eval Général'!P119,IF('Eval Général'!Q$124=3,'Eval Général'!Q119,IF('Eval Général'!R$124=3,'Eval Général'!R119,IF('Eval Général'!S$124=3,'Eval Général'!S119,IF('Eval Général'!T$124=3,'Eval Général'!T119,IF('Eval Général'!U$124=3,'Eval Général'!U119,IF('Eval Général'!V$124=3,'Eval Général'!V119,IF('Eval Général'!W$124=3,'Eval Général'!W119,0)))))))))))))))))))))</f>
        <v>Lycée</v>
      </c>
    </row>
    <row r="7" spans="2:5" ht="20.149999999999999" customHeight="1" x14ac:dyDescent="0.35">
      <c r="B7" s="291"/>
      <c r="C7" s="115" t="str">
        <f>IF('Eval Général'!C$124=1,'Eval Général'!C120,IF('Eval Général'!D$124=1,'Eval Général'!D120,IF('Eval Général'!E$124=1,'Eval Général'!E120,IF('Eval Général'!F$124=1,'Eval Général'!F120,IF('Eval Général'!G$124=1,'Eval Général'!G120,IF('Eval Général'!H$124=1,'Eval Général'!H120,IF('Eval Général'!I$124=1,'Eval Général'!I120,IF('Eval Général'!J$124=1,'Eval Général'!J120,IF('Eval Général'!K$124=1,'Eval Général'!K120,IF('Eval Général'!L$124=1,'Eval Général'!L120,IF('Eval Général'!M$124=1,'Eval Général'!M120,IF('Eval Général'!N$124=1,'Eval Général'!N120,IF('Eval Général'!O$124=1,'Eval Général'!O120,IF('Eval Général'!P$124=1,'Eval Général'!P120,IF('Eval Général'!Q$124=1,'Eval Général'!Q120,IF('Eval Général'!R$124=1,'Eval Général'!R120,IF('Eval Général'!S$124=1,'Eval Général'!S120,IF('Eval Général'!T$124=1,'Eval Général'!T120,IF('Eval Général'!U$124=1,'Eval Général'!U120,IF('Eval Général'!V$124=1,'Eval Général'!V120,IF('Eval Général'!W$124=1,'Eval Général'!W120,0)))))))))))))))))))))</f>
        <v>Maurice Genevoix</v>
      </c>
      <c r="D7" s="115" t="str">
        <f>IF('Eval Général'!C$124=2,'Eval Général'!C120,IF('Eval Général'!D$124=2,'Eval Général'!D120,IF('Eval Général'!E$124=2,'Eval Général'!E120,IF('Eval Général'!F$124=2,'Eval Général'!F120,IF('Eval Général'!G$124=2,'Eval Général'!G120,IF('Eval Général'!H$124=2,'Eval Général'!H120,IF('Eval Général'!I$124=2,'Eval Général'!I120,IF('Eval Général'!J$124=2,'Eval Général'!J120,IF('Eval Général'!K$124=2,'Eval Général'!K120,IF('Eval Général'!L$124=2,'Eval Général'!L120,IF('Eval Général'!M$124=2,'Eval Général'!M120,IF('Eval Général'!N$124=2,'Eval Général'!N120,IF('Eval Général'!O$124=2,'Eval Général'!O120,IF('Eval Général'!P$124=2,'Eval Général'!P120,IF('Eval Général'!Q$124=2,'Eval Général'!Q120,IF('Eval Général'!R$124=2,'Eval Général'!R120,IF('Eval Général'!S$124=2,'Eval Général'!S120,IF('Eval Général'!T$124=2,'Eval Général'!T120,IF('Eval Général'!U$124=2,'Eval Général'!U120,IF('Eval Général'!V$124=2,'Eval Général'!V120,IF('Eval Général'!W$124=2,'Eval Général'!W120,0)))))))))))))))))))))</f>
        <v>Bernard Palissy</v>
      </c>
      <c r="E7" s="116" t="str">
        <f>IF('Eval Général'!C$124=3,'Eval Général'!C120,IF('Eval Général'!D$124=3,'Eval Général'!D120,IF('Eval Général'!E$124=3,'Eval Général'!E120,IF('Eval Général'!F$124=3,'Eval Général'!F120,IF('Eval Général'!G$124=3,'Eval Général'!G120,IF('Eval Général'!H$124=3,'Eval Général'!H120,IF('Eval Général'!I$124=3,'Eval Général'!I120,IF('Eval Général'!J$124=3,'Eval Général'!J120,IF('Eval Général'!K$124=3,'Eval Général'!K120,IF('Eval Général'!L$124=3,'Eval Général'!L120,IF('Eval Général'!M$124=3,'Eval Général'!M120,IF('Eval Général'!N$124=3,'Eval Général'!N120,IF('Eval Général'!O$124=3,'Eval Général'!O120,IF('Eval Général'!P$124=3,'Eval Général'!P120,IF('Eval Général'!Q$124=3,'Eval Général'!Q120,IF('Eval Général'!R$124=3,'Eval Général'!R120,IF('Eval Général'!S$124=3,'Eval Général'!S120,IF('Eval Général'!T$124=3,'Eval Général'!T120,IF('Eval Général'!U$124=3,'Eval Général'!U120,IF('Eval Général'!V$124=3,'Eval Général'!V120,IF('Eval Général'!W$124=3,'Eval Général'!W120,0)))))))))))))))))))))</f>
        <v>Emile Combes</v>
      </c>
    </row>
    <row r="8" spans="2:5" ht="20.149999999999999" customHeight="1" thickBot="1" x14ac:dyDescent="0.4">
      <c r="B8" s="293"/>
      <c r="C8" s="117" t="str">
        <f>IF('Eval Général'!C$124=1,'Eval Général'!C121,IF('Eval Général'!D$124=1,'Eval Général'!D121,IF('Eval Général'!E$124=1,'Eval Général'!E121,IF('Eval Général'!F$124=1,'Eval Général'!F121,IF('Eval Général'!G$124=1,'Eval Général'!G121,IF('Eval Général'!H$124=1,'Eval Général'!H121,IF('Eval Général'!I$124=1,'Eval Général'!I121,IF('Eval Général'!J$124=1,'Eval Général'!J121,IF('Eval Général'!K$124=1,'Eval Général'!K121,IF('Eval Général'!L$124=1,'Eval Général'!L121,IF('Eval Général'!M$124=1,'Eval Général'!M121,IF('Eval Général'!N$124=1,'Eval Général'!N121,IF('Eval Général'!O$124=1,'Eval Général'!O121,IF('Eval Général'!P$124=1,'Eval Général'!P121,IF('Eval Général'!Q$124=1,'Eval Général'!Q121,IF('Eval Général'!R$124=1,'Eval Général'!R121,IF('Eval Général'!S$124=1,'Eval Général'!S121,IF('Eval Général'!T$124=1,'Eval Général'!T121,IF('Eval Général'!U$124=1,'Eval Général'!U121,IF('Eval Général'!V$124=1,'Eval Général'!V121,IF('Eval Général'!W$124=1,'Eval Général'!W121,0)))))))))))))))))))))</f>
        <v>Bressuire</v>
      </c>
      <c r="D8" s="117" t="str">
        <f>IF('Eval Général'!C$124=2,'Eval Général'!C121,IF('Eval Général'!D$124=2,'Eval Général'!D121,IF('Eval Général'!E$124=2,'Eval Général'!E121,IF('Eval Général'!F$124=2,'Eval Général'!F121,IF('Eval Général'!G$124=2,'Eval Général'!G121,IF('Eval Général'!H$124=2,'Eval Général'!H121,IF('Eval Général'!I$124=2,'Eval Général'!I121,IF('Eval Général'!J$124=2,'Eval Général'!J121,IF('Eval Général'!K$124=2,'Eval Général'!K121,IF('Eval Général'!L$124=2,'Eval Général'!L121,IF('Eval Général'!M$124=2,'Eval Général'!M121,IF('Eval Général'!N$124=2,'Eval Général'!N121,IF('Eval Général'!O$124=2,'Eval Général'!O121,IF('Eval Général'!P$124=2,'Eval Général'!P121,IF('Eval Général'!Q$124=2,'Eval Général'!Q121,IF('Eval Général'!R$124=2,'Eval Général'!R121,IF('Eval Général'!S$124=2,'Eval Général'!S121,IF('Eval Général'!T$124=2,'Eval Général'!T121,IF('Eval Général'!U$124=2,'Eval Général'!U121,IF('Eval Général'!V$124=2,'Eval Général'!V121,IF('Eval Général'!W$124=2,'Eval Général'!W121,0)))))))))))))))))))))</f>
        <v>Saintes</v>
      </c>
      <c r="E8" s="118" t="str">
        <f>IF('Eval Général'!C$124=3,'Eval Général'!C121,IF('Eval Général'!D$124=3,'Eval Général'!D121,IF('Eval Général'!E$124=3,'Eval Général'!E121,IF('Eval Général'!F$124=3,'Eval Général'!F121,IF('Eval Général'!G$124=3,'Eval Général'!G121,IF('Eval Général'!H$124=3,'Eval Général'!H121,IF('Eval Général'!I$124=3,'Eval Général'!I121,IF('Eval Général'!J$124=3,'Eval Général'!J121,IF('Eval Général'!K$124=3,'Eval Général'!K121,IF('Eval Général'!L$124=3,'Eval Général'!L121,IF('Eval Général'!M$124=3,'Eval Général'!M121,IF('Eval Général'!N$124=3,'Eval Général'!N121,IF('Eval Général'!O$124=3,'Eval Général'!O121,IF('Eval Général'!P$124=3,'Eval Général'!P121,IF('Eval Général'!Q$124=3,'Eval Général'!Q121,IF('Eval Général'!R$124=3,'Eval Général'!R121,IF('Eval Général'!S$124=3,'Eval Général'!S121,IF('Eval Général'!T$124=3,'Eval Général'!T121,IF('Eval Général'!U$124=3,'Eval Général'!U121,IF('Eval Général'!V$124=3,'Eval Général'!V121,IF('Eval Général'!W$124=3,'Eval Général'!W121,0)))))))))))))))))))))</f>
        <v>Pons</v>
      </c>
    </row>
    <row r="9" spans="2:5" ht="20.149999999999999" customHeight="1" x14ac:dyDescent="0.35">
      <c r="B9" s="290" t="s">
        <v>139</v>
      </c>
      <c r="C9" s="113">
        <v>1</v>
      </c>
      <c r="D9" s="113">
        <v>2</v>
      </c>
      <c r="E9" s="114">
        <v>3</v>
      </c>
    </row>
    <row r="10" spans="2:5" ht="20.149999999999999" customHeight="1" x14ac:dyDescent="0.35">
      <c r="B10" s="291"/>
      <c r="C10" s="115" t="str">
        <f>IF('Eval Général'!C$137=1,'Eval Général'!C131,IF('Eval Général'!D$137=1,'Eval Général'!D131,IF('Eval Général'!E$137=1,'Eval Général'!E131,IF('Eval Général'!F$137=1,'Eval Général'!F131,IF('Eval Général'!G$137=1,'Eval Général'!G131,IF('Eval Général'!H$137=1,'Eval Général'!H131,IF('Eval Général'!I$137=1,'Eval Général'!I131,IF('Eval Général'!J$137=1,'Eval Général'!J131,IF('Eval Général'!K$137=1,'Eval Général'!K131,IF('Eval Général'!L$137=1,'Eval Général'!L131,IF('Eval Général'!M$137=1,'Eval Général'!M131,IF('Eval Général'!N$137=1,'Eval Général'!N131,IF('Eval Général'!O$137=1,'Eval Général'!O131,IF('Eval Général'!P$137=1,'Eval Général'!P131,IF('Eval Général'!Q$137=1,'Eval Général'!Q131,IF('Eval Général'!R$137=1,'Eval Général'!R131,IF('Eval Général'!S$137=1,'Eval Général'!S131,IF('Eval Général'!T$137=1,'Eval Général'!T131,IF('Eval Général'!U$137=1,'Eval Général'!U131,IF('Eval Général'!V$137=1,'Eval Général'!V131,IF('Eval Général'!W$137=1,'Eval Général'!W131,0)))))))))))))))))))))</f>
        <v>RUBY SCREECH</v>
      </c>
      <c r="D10" s="115" t="str">
        <f>IF('Eval Général'!C$137=2,'Eval Général'!C131,IF('Eval Général'!D$137=2,'Eval Général'!D131,IF('Eval Général'!E$137=2,'Eval Général'!E131,IF('Eval Général'!F$137=2,'Eval Général'!F131,IF('Eval Général'!G$137=2,'Eval Général'!G131,IF('Eval Général'!H$137=2,'Eval Général'!H131,IF('Eval Général'!I$137=2,'Eval Général'!I131,IF('Eval Général'!J$137=2,'Eval Général'!J131,IF('Eval Général'!K$137=2,'Eval Général'!K131,IF('Eval Général'!L$137=2,'Eval Général'!L131,IF('Eval Général'!M$137=2,'Eval Général'!M131,IF('Eval Général'!N$137=2,'Eval Général'!N131,IF('Eval Général'!O$137=2,'Eval Général'!O131,IF('Eval Général'!P$137=2,'Eval Général'!P131,IF('Eval Général'!Q$137=2,'Eval Général'!Q131,IF('Eval Général'!R$137=2,'Eval Général'!R131,IF('Eval Général'!S$137=2,'Eval Général'!S131,IF('Eval Général'!T$137=2,'Eval Général'!T131,IF('Eval Général'!U$137=2,'Eval Général'!U131,IF('Eval Général'!V$137=2,'Eval Général'!V131,IF('Eval Général'!W$137=2,'Eval Général'!W131,0)))))))))))))))))))))</f>
        <v>RASTA ROCKET</v>
      </c>
      <c r="E10" s="116" t="str">
        <f>IF('Eval Général'!C$137=3,'Eval Général'!C131,IF('Eval Général'!D$137=3,'Eval Général'!D131,IF('Eval Général'!E$137=3,'Eval Général'!E131,IF('Eval Général'!F$137=3,'Eval Général'!F131,IF('Eval Général'!G$137=3,'Eval Général'!G131,IF('Eval Général'!H$137=3,'Eval Général'!H131,IF('Eval Général'!I$137=3,'Eval Général'!I131,IF('Eval Général'!J$137=3,'Eval Général'!J131,IF('Eval Général'!K$137=3,'Eval Général'!K131,IF('Eval Général'!L$137=3,'Eval Général'!L131,IF('Eval Général'!M$137=3,'Eval Général'!M131,IF('Eval Général'!N$137=3,'Eval Général'!N131,IF('Eval Général'!O$137=3,'Eval Général'!O131,IF('Eval Général'!P$137=3,'Eval Général'!P131,IF('Eval Général'!Q$137=3,'Eval Général'!Q131,IF('Eval Général'!R$137=3,'Eval Général'!R131,IF('Eval Général'!S$137=3,'Eval Général'!S131,IF('Eval Général'!T$137=3,'Eval Général'!T131,IF('Eval Général'!U$137=3,'Eval Général'!U131,IF('Eval Général'!V$137=3,'Eval Général'!V131,IF('Eval Général'!W$137=3,'Eval Général'!W131,0)))))))))))))))))))))</f>
        <v>SUPERMOTWHEEL</v>
      </c>
    </row>
    <row r="11" spans="2:5" ht="20.149999999999999" customHeight="1" x14ac:dyDescent="0.35">
      <c r="B11" s="291"/>
      <c r="C11" s="115" t="str">
        <f>IF('Eval Général'!C$137=1,'Eval Général'!C132,IF('Eval Général'!D$137=1,'Eval Général'!D132,IF('Eval Général'!E$137=1,'Eval Général'!E132,IF('Eval Général'!F$137=1,'Eval Général'!F132,IF('Eval Général'!G$137=1,'Eval Général'!G132,IF('Eval Général'!H$137=1,'Eval Général'!H132,IF('Eval Général'!I$137=1,'Eval Général'!I132,IF('Eval Général'!J$137=1,'Eval Général'!J132,IF('Eval Général'!K$137=1,'Eval Général'!K132,IF('Eval Général'!L$137=1,'Eval Général'!L132,IF('Eval Général'!M$137=1,'Eval Général'!M132,IF('Eval Général'!N$137=1,'Eval Général'!N132,IF('Eval Général'!O$137=1,'Eval Général'!O132,IF('Eval Général'!P$137=1,'Eval Général'!P132,IF('Eval Général'!Q$137=1,'Eval Général'!Q132,IF('Eval Général'!R$137=1,'Eval Général'!R132,IF('Eval Général'!S$137=1,'Eval Général'!S132,IF('Eval Général'!T$137=1,'Eval Général'!T132,IF('Eval Général'!U$137=1,'Eval Général'!U132,IF('Eval Général'!V$137=1,'Eval Général'!V132,IF('Eval Général'!W$137=1,'Eval Général'!W132,0)))))))))))))))))))))</f>
        <v>Lycée</v>
      </c>
      <c r="D11" s="115" t="str">
        <f>IF('Eval Général'!C$137=2,'Eval Général'!C132,IF('Eval Général'!D$137=2,'Eval Général'!D132,IF('Eval Général'!E$137=2,'Eval Général'!E132,IF('Eval Général'!F$137=2,'Eval Général'!F132,IF('Eval Général'!G$137=2,'Eval Général'!G132,IF('Eval Général'!H$137=2,'Eval Général'!H132,IF('Eval Général'!I$137=2,'Eval Général'!I132,IF('Eval Général'!J$137=2,'Eval Général'!J132,IF('Eval Général'!K$137=2,'Eval Général'!K132,IF('Eval Général'!L$137=2,'Eval Général'!L132,IF('Eval Général'!M$137=2,'Eval Général'!M132,IF('Eval Général'!N$137=2,'Eval Général'!N132,IF('Eval Général'!O$137=2,'Eval Général'!O132,IF('Eval Général'!P$137=2,'Eval Général'!P132,IF('Eval Général'!Q$137=2,'Eval Général'!Q132,IF('Eval Général'!R$137=2,'Eval Général'!R132,IF('Eval Général'!S$137=2,'Eval Général'!S132,IF('Eval Général'!T$137=2,'Eval Général'!T132,IF('Eval Général'!U$137=2,'Eval Général'!U132,IF('Eval Général'!V$137=2,'Eval Général'!V132,IF('Eval Général'!W$137=2,'Eval Général'!W132,0)))))))))))))))))))))</f>
        <v>Lycée</v>
      </c>
      <c r="E11" s="116" t="str">
        <f>IF('Eval Général'!C$137=3,'Eval Général'!C132,IF('Eval Général'!D$137=3,'Eval Général'!D132,IF('Eval Général'!E$137=3,'Eval Général'!E132,IF('Eval Général'!F$137=3,'Eval Général'!F132,IF('Eval Général'!G$137=3,'Eval Général'!G132,IF('Eval Général'!H$137=3,'Eval Général'!H132,IF('Eval Général'!I$137=3,'Eval Général'!I132,IF('Eval Général'!J$137=3,'Eval Général'!J132,IF('Eval Général'!K$137=3,'Eval Général'!K132,IF('Eval Général'!L$137=3,'Eval Général'!L132,IF('Eval Général'!M$137=3,'Eval Général'!M132,IF('Eval Général'!N$137=3,'Eval Général'!N132,IF('Eval Général'!O$137=3,'Eval Général'!O132,IF('Eval Général'!P$137=3,'Eval Général'!P132,IF('Eval Général'!Q$137=3,'Eval Général'!Q132,IF('Eval Général'!R$137=3,'Eval Général'!R132,IF('Eval Général'!S$137=3,'Eval Général'!S132,IF('Eval Général'!T$137=3,'Eval Général'!T132,IF('Eval Général'!U$137=3,'Eval Général'!U132,IF('Eval Général'!V$137=3,'Eval Général'!V132,IF('Eval Général'!W$137=3,'Eval Général'!W132,0)))))))))))))))))))))</f>
        <v>Lycée</v>
      </c>
    </row>
    <row r="12" spans="2:5" ht="20.149999999999999" customHeight="1" x14ac:dyDescent="0.35">
      <c r="B12" s="291"/>
      <c r="C12" s="115" t="str">
        <f>IF('Eval Général'!C$137=1,'Eval Général'!C133,IF('Eval Général'!D$137=1,'Eval Général'!D133,IF('Eval Général'!E$137=1,'Eval Général'!E133,IF('Eval Général'!F$137=1,'Eval Général'!F133,IF('Eval Général'!G$137=1,'Eval Général'!G133,IF('Eval Général'!H$137=1,'Eval Général'!H133,IF('Eval Général'!I$137=1,'Eval Général'!I133,IF('Eval Général'!J$137=1,'Eval Général'!J133,IF('Eval Général'!K$137=1,'Eval Général'!K133,IF('Eval Général'!L$137=1,'Eval Général'!L133,IF('Eval Général'!M$137=1,'Eval Général'!M133,IF('Eval Général'!N$137=1,'Eval Général'!N133,IF('Eval Général'!O$137=1,'Eval Général'!O133,IF('Eval Général'!P$137=1,'Eval Général'!P133,IF('Eval Général'!Q$137=1,'Eval Général'!Q133,IF('Eval Général'!R$137=1,'Eval Général'!R133,IF('Eval Général'!S$137=1,'Eval Général'!S133,IF('Eval Général'!T$137=1,'Eval Général'!T133,IF('Eval Général'!U$137=1,'Eval Général'!U133,IF('Eval Général'!V$137=1,'Eval Général'!V133,IF('Eval Général'!W$137=1,'Eval Général'!W133,0)))))))))))))))))))))</f>
        <v>Bernard Palissy</v>
      </c>
      <c r="D12" s="115" t="str">
        <f>IF('Eval Général'!C$137=2,'Eval Général'!C133,IF('Eval Général'!D$137=2,'Eval Général'!D133,IF('Eval Général'!E$137=2,'Eval Général'!E133,IF('Eval Général'!F$137=2,'Eval Général'!F133,IF('Eval Général'!G$137=2,'Eval Général'!G133,IF('Eval Général'!H$137=2,'Eval Général'!H133,IF('Eval Général'!I$137=2,'Eval Général'!I133,IF('Eval Général'!J$137=2,'Eval Général'!J133,IF('Eval Général'!K$137=2,'Eval Général'!K133,IF('Eval Général'!L$137=2,'Eval Général'!L133,IF('Eval Général'!M$137=2,'Eval Général'!M133,IF('Eval Général'!N$137=2,'Eval Général'!N133,IF('Eval Général'!O$137=2,'Eval Général'!O133,IF('Eval Général'!P$137=2,'Eval Général'!P133,IF('Eval Général'!Q$137=2,'Eval Général'!Q133,IF('Eval Général'!R$137=2,'Eval Général'!R133,IF('Eval Général'!S$137=2,'Eval Général'!S133,IF('Eval Général'!T$137=2,'Eval Général'!T133,IF('Eval Général'!U$137=2,'Eval Général'!U133,IF('Eval Général'!V$137=2,'Eval Général'!V133,IF('Eval Général'!W$137=2,'Eval Général'!W133,0)))))))))))))))))))))</f>
        <v>Bernard Palissy</v>
      </c>
      <c r="E12" s="116" t="str">
        <f>IF('Eval Général'!C$137=3,'Eval Général'!C133,IF('Eval Général'!D$137=3,'Eval Général'!D133,IF('Eval Général'!E$137=3,'Eval Général'!E133,IF('Eval Général'!F$137=3,'Eval Général'!F133,IF('Eval Général'!G$137=3,'Eval Général'!G133,IF('Eval Général'!H$137=3,'Eval Général'!H133,IF('Eval Général'!I$137=3,'Eval Général'!I133,IF('Eval Général'!J$137=3,'Eval Général'!J133,IF('Eval Général'!K$137=3,'Eval Général'!K133,IF('Eval Général'!L$137=3,'Eval Général'!L133,IF('Eval Général'!M$137=3,'Eval Général'!M133,IF('Eval Général'!N$137=3,'Eval Général'!N133,IF('Eval Général'!O$137=3,'Eval Général'!O133,IF('Eval Général'!P$137=3,'Eval Général'!P133,IF('Eval Général'!Q$137=3,'Eval Général'!Q133,IF('Eval Général'!R$137=3,'Eval Général'!R133,IF('Eval Général'!S$137=3,'Eval Général'!S133,IF('Eval Général'!T$137=3,'Eval Général'!T133,IF('Eval Général'!U$137=3,'Eval Général'!U133,IF('Eval Général'!V$137=3,'Eval Général'!V133,IF('Eval Général'!W$137=3,'Eval Général'!W133,0)))))))))))))))))))))</f>
        <v>Bernard Palissy</v>
      </c>
    </row>
    <row r="13" spans="2:5" ht="20.149999999999999" customHeight="1" thickBot="1" x14ac:dyDescent="0.4">
      <c r="B13" s="293"/>
      <c r="C13" s="117" t="str">
        <f>IF('Eval Général'!C$137=1,'Eval Général'!C134,IF('Eval Général'!D$137=1,'Eval Général'!D134,IF('Eval Général'!E$137=1,'Eval Général'!E134,IF('Eval Général'!F$137=1,'Eval Général'!F134,IF('Eval Général'!G$137=1,'Eval Général'!G134,IF('Eval Général'!H$137=1,'Eval Général'!H134,IF('Eval Général'!I$137=1,'Eval Général'!I134,IF('Eval Général'!J$137=1,'Eval Général'!J134,IF('Eval Général'!K$137=1,'Eval Général'!K134,IF('Eval Général'!L$137=1,'Eval Général'!L134,IF('Eval Général'!M$137=1,'Eval Général'!M134,IF('Eval Général'!N$137=1,'Eval Général'!N134,IF('Eval Général'!O$137=1,'Eval Général'!O134,IF('Eval Général'!P$137=1,'Eval Général'!P134,IF('Eval Général'!Q$137=1,'Eval Général'!Q134,IF('Eval Général'!R$137=1,'Eval Général'!R134,IF('Eval Général'!S$137=1,'Eval Général'!S134,IF('Eval Général'!T$137=1,'Eval Général'!T134,IF('Eval Général'!U$137=1,'Eval Général'!U134,IF('Eval Général'!V$137=1,'Eval Général'!V134,IF('Eval Général'!W$137=1,'Eval Général'!W134,0)))))))))))))))))))))</f>
        <v>Saintes</v>
      </c>
      <c r="D13" s="117" t="str">
        <f>IF('Eval Général'!C$137=2,'Eval Général'!C134,IF('Eval Général'!D$137=2,'Eval Général'!D134,IF('Eval Général'!E$137=2,'Eval Général'!E134,IF('Eval Général'!F$137=2,'Eval Général'!F134,IF('Eval Général'!G$137=2,'Eval Général'!G134,IF('Eval Général'!H$137=2,'Eval Général'!H134,IF('Eval Général'!I$137=2,'Eval Général'!I134,IF('Eval Général'!J$137=2,'Eval Général'!J134,IF('Eval Général'!K$137=2,'Eval Général'!K134,IF('Eval Général'!L$137=2,'Eval Général'!L134,IF('Eval Général'!M$137=2,'Eval Général'!M134,IF('Eval Général'!N$137=2,'Eval Général'!N134,IF('Eval Général'!O$137=2,'Eval Général'!O134,IF('Eval Général'!P$137=2,'Eval Général'!P134,IF('Eval Général'!Q$137=2,'Eval Général'!Q134,IF('Eval Général'!R$137=2,'Eval Général'!R134,IF('Eval Général'!S$137=2,'Eval Général'!S134,IF('Eval Général'!T$137=2,'Eval Général'!T134,IF('Eval Général'!U$137=2,'Eval Général'!U134,IF('Eval Général'!V$137=2,'Eval Général'!V134,IF('Eval Général'!W$137=2,'Eval Général'!W134,0)))))))))))))))))))))</f>
        <v>Saintes</v>
      </c>
      <c r="E13" s="118" t="str">
        <f>IF('Eval Général'!C$137=3,'Eval Général'!C134,IF('Eval Général'!D$137=3,'Eval Général'!D134,IF('Eval Général'!E$137=3,'Eval Général'!E134,IF('Eval Général'!F$137=3,'Eval Général'!F134,IF('Eval Général'!G$137=3,'Eval Général'!G134,IF('Eval Général'!H$137=3,'Eval Général'!H134,IF('Eval Général'!I$137=3,'Eval Général'!I134,IF('Eval Général'!J$137=3,'Eval Général'!J134,IF('Eval Général'!K$137=3,'Eval Général'!K134,IF('Eval Général'!L$137=3,'Eval Général'!L134,IF('Eval Général'!M$137=3,'Eval Général'!M134,IF('Eval Général'!N$137=3,'Eval Général'!N134,IF('Eval Général'!O$137=3,'Eval Général'!O134,IF('Eval Général'!P$137=3,'Eval Général'!P134,IF('Eval Général'!Q$137=3,'Eval Général'!Q134,IF('Eval Général'!R$137=3,'Eval Général'!R134,IF('Eval Général'!S$137=3,'Eval Général'!S134,IF('Eval Général'!T$137=3,'Eval Général'!T134,IF('Eval Général'!U$137=3,'Eval Général'!U134,IF('Eval Général'!V$137=3,'Eval Général'!V134,IF('Eval Général'!W$137=3,'Eval Général'!W134,0)))))))))))))))))))))</f>
        <v>Saintes</v>
      </c>
    </row>
    <row r="14" spans="2:5" ht="20.149999999999999" customHeight="1" x14ac:dyDescent="0.35">
      <c r="B14" s="290" t="s">
        <v>140</v>
      </c>
      <c r="C14" s="113">
        <v>1</v>
      </c>
      <c r="D14" s="113">
        <v>2</v>
      </c>
      <c r="E14" s="114">
        <v>3</v>
      </c>
    </row>
    <row r="15" spans="2:5" ht="20.149999999999999" customHeight="1" x14ac:dyDescent="0.35">
      <c r="B15" s="291"/>
      <c r="C15" s="115" t="str">
        <f>IF('Eval Général'!C$110=1,'Eval Général'!C91,IF('Eval Général'!D$110=1,'Eval Général'!D91,IF('Eval Général'!E$110=1,'Eval Général'!E91,IF('Eval Général'!F$110=1,'Eval Général'!F91,IF('Eval Général'!G$110=1,'Eval Général'!G91,IF('Eval Général'!H$110=1,'Eval Général'!H91,IF('Eval Général'!I$110=1,'Eval Général'!I91,IF('Eval Général'!J$110=1,'Eval Général'!J91,IF('Eval Général'!K$110=1,'Eval Général'!K91,IF('Eval Général'!L$110=1,'Eval Général'!L91,IF('Eval Général'!M$110=1,'Eval Général'!M91,IF('Eval Général'!N$110=1,'Eval Général'!N91,IF('Eval Général'!O$110=1,'Eval Général'!O91,IF('Eval Général'!P$110=1,'Eval Général'!P91,IF('Eval Général'!Q$110=1,'Eval Général'!Q91,IF('Eval Général'!R$110=1,'Eval Général'!R91,IF('Eval Général'!S$110=1,'Eval Général'!S91,IF('Eval Général'!T$110=1,'Eval Général'!T91,IF('Eval Général'!U$110=1,'Eval Général'!U91,IF('Eval Général'!V$110=1,'Eval Général'!V91,IF('Eval Général'!W$110=1,'Eval Général'!W91,0)))))))))))))))))))))</f>
        <v>TALKING CAR</v>
      </c>
      <c r="D15" s="115" t="str">
        <f>IF('Eval Général'!C$110=2,'Eval Général'!C91,IF('Eval Général'!D$110=2,'Eval Général'!D91,IF('Eval Général'!E$110=2,'Eval Général'!E91,IF('Eval Général'!F$110=2,'Eval Général'!F91,IF('Eval Général'!G$110=2,'Eval Général'!G91,IF('Eval Général'!H$110=2,'Eval Général'!H91,IF('Eval Général'!I$110=2,'Eval Général'!I91,IF('Eval Général'!J$110=2,'Eval Général'!J91,IF('Eval Général'!K$110=2,'Eval Général'!K91,IF('Eval Général'!L$110=2,'Eval Général'!L91,IF('Eval Général'!M$110=2,'Eval Général'!M91,IF('Eval Général'!N$110=2,'Eval Général'!N91,IF('Eval Général'!O$110=2,'Eval Général'!O91,IF('Eval Général'!P$110=2,'Eval Général'!P91,IF('Eval Général'!Q$110=2,'Eval Général'!Q91,IF('Eval Général'!R$110=2,'Eval Général'!R91,IF('Eval Général'!S$110=2,'Eval Général'!S91,IF('Eval Général'!T$110=2,'Eval Général'!T91,IF('Eval Général'!U$110=2,'Eval Général'!U91,IF('Eval Général'!V$110=2,'Eval Général'!V91,IF('Eval Général'!W$110=2,'Eval Général'!W91,0)))))))))))))))))))))</f>
        <v>OCEAN DEPTH</v>
      </c>
      <c r="E15" s="116" t="str">
        <f>IF('Eval Général'!C$110=3,'Eval Général'!C91,IF('Eval Général'!D$110=3,'Eval Général'!D91,IF('Eval Général'!E$110=3,'Eval Général'!E91,IF('Eval Général'!F$110=3,'Eval Général'!F91,IF('Eval Général'!G$110=3,'Eval Général'!G91,IF('Eval Général'!H$110=3,'Eval Général'!H91,IF('Eval Général'!I$110=3,'Eval Général'!I91,IF('Eval Général'!J$110=3,'Eval Général'!J91,IF('Eval Général'!K$110=3,'Eval Général'!K91,IF('Eval Général'!L$110=3,'Eval Général'!L91,IF('Eval Général'!M$110=3,'Eval Général'!M91,IF('Eval Général'!N$110=3,'Eval Général'!N91,IF('Eval Général'!O$110=3,'Eval Général'!O91,IF('Eval Général'!P$110=3,'Eval Général'!P91,IF('Eval Général'!Q$110=3,'Eval Général'!Q91,IF('Eval Général'!R$110=3,'Eval Général'!R91,IF('Eval Général'!S$110=3,'Eval Général'!S91,IF('Eval Général'!T$110=3,'Eval Général'!T91,IF('Eval Général'!U$110=3,'Eval Général'!U91,IF('Eval Général'!V$110=3,'Eval Général'!V91,IF('Eval Général'!W$110=3,'Eval Général'!W91,0)))))))))))))))))))))</f>
        <v>TEAM MOTOR SPEED</v>
      </c>
    </row>
    <row r="16" spans="2:5" ht="20.149999999999999" customHeight="1" x14ac:dyDescent="0.35">
      <c r="B16" s="291"/>
      <c r="C16" s="115" t="str">
        <f>IF('Eval Général'!C$110=1,'Eval Général'!C92,IF('Eval Général'!D$110=1,'Eval Général'!D92,IF('Eval Général'!E$110=1,'Eval Général'!E92,IF('Eval Général'!F$110=1,'Eval Général'!F92,IF('Eval Général'!G$110=1,'Eval Général'!G92,IF('Eval Général'!H$110=1,'Eval Général'!H92,IF('Eval Général'!I$110=1,'Eval Général'!I92,IF('Eval Général'!J$110=1,'Eval Général'!J92,IF('Eval Général'!K$110=1,'Eval Général'!K92,IF('Eval Général'!L$110=1,'Eval Général'!L92,IF('Eval Général'!M$110=1,'Eval Général'!M92,IF('Eval Général'!N$110=1,'Eval Général'!N92,IF('Eval Général'!O$110=1,'Eval Général'!O92,IF('Eval Général'!P$110=1,'Eval Général'!P92,IF('Eval Général'!Q$110=1,'Eval Général'!Q92,IF('Eval Général'!R$110=1,'Eval Général'!R92,IF('Eval Général'!S$110=1,'Eval Général'!S92,IF('Eval Général'!T$110=1,'Eval Général'!T92,IF('Eval Général'!U$110=1,'Eval Général'!U92,IF('Eval Général'!V$110=1,'Eval Général'!V92,IF('Eval Général'!W$110=1,'Eval Général'!W92,0)))))))))))))))))))))</f>
        <v>Lycée</v>
      </c>
      <c r="D16" s="115" t="str">
        <f>IF('Eval Général'!C$110=2,'Eval Général'!C92,IF('Eval Général'!D$110=2,'Eval Général'!D92,IF('Eval Général'!E$110=2,'Eval Général'!E92,IF('Eval Général'!F$110=2,'Eval Général'!F92,IF('Eval Général'!G$110=2,'Eval Général'!G92,IF('Eval Général'!H$110=2,'Eval Général'!H92,IF('Eval Général'!I$110=2,'Eval Général'!I92,IF('Eval Général'!J$110=2,'Eval Général'!J92,IF('Eval Général'!K$110=2,'Eval Général'!K92,IF('Eval Général'!L$110=2,'Eval Général'!L92,IF('Eval Général'!M$110=2,'Eval Général'!M92,IF('Eval Général'!N$110=2,'Eval Général'!N92,IF('Eval Général'!O$110=2,'Eval Général'!O92,IF('Eval Général'!P$110=2,'Eval Général'!P92,IF('Eval Général'!Q$110=2,'Eval Général'!Q92,IF('Eval Général'!R$110=2,'Eval Général'!R92,IF('Eval Général'!S$110=2,'Eval Général'!S92,IF('Eval Général'!T$110=2,'Eval Général'!T92,IF('Eval Général'!U$110=2,'Eval Général'!U92,IF('Eval Général'!V$110=2,'Eval Général'!V92,IF('Eval Général'!W$110=2,'Eval Général'!W92,0)))))))))))))))))))))</f>
        <v>Lycée</v>
      </c>
      <c r="E16" s="116" t="str">
        <f>IF('Eval Général'!C$110=3,'Eval Général'!C92,IF('Eval Général'!D$110=3,'Eval Général'!D92,IF('Eval Général'!E$110=3,'Eval Général'!E92,IF('Eval Général'!F$110=3,'Eval Général'!F92,IF('Eval Général'!G$110=3,'Eval Général'!G92,IF('Eval Général'!H$110=3,'Eval Général'!H92,IF('Eval Général'!I$110=3,'Eval Général'!I92,IF('Eval Général'!J$110=3,'Eval Général'!J92,IF('Eval Général'!K$110=3,'Eval Général'!K92,IF('Eval Général'!L$110=3,'Eval Général'!L92,IF('Eval Général'!M$110=3,'Eval Général'!M92,IF('Eval Général'!N$110=3,'Eval Général'!N92,IF('Eval Général'!O$110=3,'Eval Général'!O92,IF('Eval Général'!P$110=3,'Eval Général'!P92,IF('Eval Général'!Q$110=3,'Eval Général'!Q92,IF('Eval Général'!R$110=3,'Eval Général'!R92,IF('Eval Général'!S$110=3,'Eval Général'!S92,IF('Eval Général'!T$110=3,'Eval Général'!T92,IF('Eval Général'!U$110=3,'Eval Général'!U92,IF('Eval Général'!V$110=3,'Eval Général'!V92,IF('Eval Général'!W$110=3,'Eval Général'!W92,0)))))))))))))))))))))</f>
        <v>Lycée</v>
      </c>
    </row>
    <row r="17" spans="2:5" ht="20.149999999999999" customHeight="1" x14ac:dyDescent="0.35">
      <c r="B17" s="291"/>
      <c r="C17" s="115" t="str">
        <f>IF('Eval Général'!C$110=1,'Eval Général'!C93,IF('Eval Général'!D$110=1,'Eval Général'!D93,IF('Eval Général'!E$110=1,'Eval Général'!E93,IF('Eval Général'!F$110=1,'Eval Général'!F93,IF('Eval Général'!G$110=1,'Eval Général'!G93,IF('Eval Général'!H$110=1,'Eval Général'!H93,IF('Eval Général'!I$110=1,'Eval Général'!I93,IF('Eval Général'!J$110=1,'Eval Général'!J93,IF('Eval Général'!K$110=1,'Eval Général'!K93,IF('Eval Général'!L$110=1,'Eval Général'!L93,IF('Eval Général'!M$110=1,'Eval Général'!M93,IF('Eval Général'!N$110=1,'Eval Général'!N93,IF('Eval Général'!O$110=1,'Eval Général'!O93,IF('Eval Général'!P$110=1,'Eval Général'!P93,IF('Eval Général'!Q$110=1,'Eval Général'!Q93,IF('Eval Général'!R$110=1,'Eval Général'!R93,IF('Eval Général'!S$110=1,'Eval Général'!S93,IF('Eval Général'!T$110=1,'Eval Général'!T93,IF('Eval Général'!U$110=1,'Eval Général'!U93,IF('Eval Général'!V$110=1,'Eval Général'!V93,IF('Eval Général'!W$110=1,'Eval Général'!W93,0)))))))))))))))))))))</f>
        <v>Maurice Genevoix</v>
      </c>
      <c r="D17" s="115" t="str">
        <f>IF('Eval Général'!C$110=2,'Eval Général'!C93,IF('Eval Général'!D$110=2,'Eval Général'!D93,IF('Eval Général'!E$110=2,'Eval Général'!E93,IF('Eval Général'!F$110=2,'Eval Général'!F93,IF('Eval Général'!G$110=2,'Eval Général'!G93,IF('Eval Général'!H$110=2,'Eval Général'!H93,IF('Eval Général'!I$110=2,'Eval Général'!I93,IF('Eval Général'!J$110=2,'Eval Général'!J93,IF('Eval Général'!K$110=2,'Eval Général'!K93,IF('Eval Général'!L$110=2,'Eval Général'!L93,IF('Eval Général'!M$110=2,'Eval Général'!M93,IF('Eval Général'!N$110=2,'Eval Général'!N93,IF('Eval Général'!O$110=2,'Eval Général'!O93,IF('Eval Général'!P$110=2,'Eval Général'!P93,IF('Eval Général'!Q$110=2,'Eval Général'!Q93,IF('Eval Général'!R$110=2,'Eval Général'!R93,IF('Eval Général'!S$110=2,'Eval Général'!S93,IF('Eval Général'!T$110=2,'Eval Général'!T93,IF('Eval Général'!U$110=2,'Eval Général'!U93,IF('Eval Général'!V$110=2,'Eval Général'!V93,IF('Eval Général'!W$110=2,'Eval Général'!W93,0)))))))))))))))))))))</f>
        <v>Maurice Genevoix</v>
      </c>
      <c r="E17" s="116" t="str">
        <f>IF('Eval Général'!C$110=3,'Eval Général'!C93,IF('Eval Général'!D$110=3,'Eval Général'!D93,IF('Eval Général'!E$110=3,'Eval Général'!E93,IF('Eval Général'!F$110=3,'Eval Général'!F93,IF('Eval Général'!G$110=3,'Eval Général'!G93,IF('Eval Général'!H$110=3,'Eval Général'!H93,IF('Eval Général'!I$110=3,'Eval Général'!I93,IF('Eval Général'!J$110=3,'Eval Général'!J93,IF('Eval Général'!K$110=3,'Eval Général'!K93,IF('Eval Général'!L$110=3,'Eval Général'!L93,IF('Eval Général'!M$110=3,'Eval Général'!M93,IF('Eval Général'!N$110=3,'Eval Général'!N93,IF('Eval Général'!O$110=3,'Eval Général'!O93,IF('Eval Général'!P$110=3,'Eval Général'!P93,IF('Eval Général'!Q$110=3,'Eval Général'!Q93,IF('Eval Général'!R$110=3,'Eval Général'!R93,IF('Eval Général'!S$110=3,'Eval Général'!S93,IF('Eval Général'!T$110=3,'Eval Général'!T93,IF('Eval Général'!U$110=3,'Eval Général'!U93,IF('Eval Général'!V$110=3,'Eval Général'!V93,IF('Eval Général'!W$110=3,'Eval Général'!W93,0)))))))))))))))))))))</f>
        <v>Bernard Palissy</v>
      </c>
    </row>
    <row r="18" spans="2:5" ht="20.149999999999999" customHeight="1" thickBot="1" x14ac:dyDescent="0.4">
      <c r="B18" s="293"/>
      <c r="C18" s="117" t="str">
        <f>IF('Eval Général'!C$110=1,'Eval Général'!C94,IF('Eval Général'!D$110=1,'Eval Général'!D94,IF('Eval Général'!E$110=1,'Eval Général'!E94,IF('Eval Général'!F$110=1,'Eval Général'!F94,IF('Eval Général'!G$110=1,'Eval Général'!G94,IF('Eval Général'!H$110=1,'Eval Général'!H94,IF('Eval Général'!I$110=1,'Eval Général'!I94,IF('Eval Général'!J$110=1,'Eval Général'!J94,IF('Eval Général'!K$110=1,'Eval Général'!K94,IF('Eval Général'!L$110=1,'Eval Général'!L94,IF('Eval Général'!M$110=1,'Eval Général'!M94,IF('Eval Général'!N$110=1,'Eval Général'!N94,IF('Eval Général'!O$110=1,'Eval Général'!O94,IF('Eval Général'!P$110=1,'Eval Général'!P94,IF('Eval Général'!Q$110=1,'Eval Général'!Q94,IF('Eval Général'!R$110=1,'Eval Général'!R94,IF('Eval Général'!S$110=1,'Eval Général'!S94,IF('Eval Général'!T$110=1,'Eval Général'!T94,IF('Eval Général'!U$110=1,'Eval Général'!U94,IF('Eval Général'!V$110=1,'Eval Général'!V94,IF('Eval Général'!W$110=1,'Eval Général'!W94,0)))))))))))))))))))))</f>
        <v>Bressuire</v>
      </c>
      <c r="D18" s="115" t="str">
        <f>IF('Eval Général'!C$110=2,'Eval Général'!C94,IF('Eval Général'!D$110=2,'Eval Général'!D94,IF('Eval Général'!E$110=2,'Eval Général'!E94,IF('Eval Général'!F$110=2,'Eval Général'!F94,IF('Eval Général'!G$110=2,'Eval Général'!G94,IF('Eval Général'!H$110=2,'Eval Général'!H94,IF('Eval Général'!I$110=2,'Eval Général'!I94,IF('Eval Général'!J$110=2,'Eval Général'!J94,IF('Eval Général'!K$110=2,'Eval Général'!K94,IF('Eval Général'!L$110=2,'Eval Général'!L94,IF('Eval Général'!M$110=2,'Eval Général'!M94,IF('Eval Général'!N$110=2,'Eval Général'!N94,IF('Eval Général'!O$110=2,'Eval Général'!O94,IF('Eval Général'!P$110=2,'Eval Général'!P94,IF('Eval Général'!Q$110=2,'Eval Général'!Q94,IF('Eval Général'!R$110=2,'Eval Général'!R94,IF('Eval Général'!S$110=2,'Eval Général'!S94,IF('Eval Général'!T$110=2,'Eval Général'!T94,IF('Eval Général'!U$110=2,'Eval Général'!U94,IF('Eval Général'!V$110=2,'Eval Général'!V94,IF('Eval Général'!W$110=2,'Eval Général'!W94,0)))))))))))))))))))))</f>
        <v>Bressuire</v>
      </c>
      <c r="E18" s="118" t="str">
        <f>IF('Eval Général'!C$110=3,'Eval Général'!C94,IF('Eval Général'!D$110=3,'Eval Général'!D94,IF('Eval Général'!E$110=3,'Eval Général'!E94,IF('Eval Général'!F$110=3,'Eval Général'!F94,IF('Eval Général'!G$110=3,'Eval Général'!G94,IF('Eval Général'!H$110=3,'Eval Général'!H94,IF('Eval Général'!I$110=3,'Eval Général'!I94,IF('Eval Général'!J$110=3,'Eval Général'!J94,IF('Eval Général'!K$110=3,'Eval Général'!K94,IF('Eval Général'!L$110=3,'Eval Général'!L94,IF('Eval Général'!M$110=3,'Eval Général'!M94,IF('Eval Général'!N$110=3,'Eval Général'!N94,IF('Eval Général'!O$110=3,'Eval Général'!O94,IF('Eval Général'!P$110=3,'Eval Général'!P94,IF('Eval Général'!Q$110=3,'Eval Général'!Q94,IF('Eval Général'!R$110=3,'Eval Général'!R94,IF('Eval Général'!S$110=3,'Eval Général'!S94,IF('Eval Général'!T$110=3,'Eval Général'!T94,IF('Eval Général'!U$110=3,'Eval Général'!U94,IF('Eval Général'!V$110=3,'Eval Général'!V94,IF('Eval Général'!W$110=3,'Eval Général'!W94,0)))))))))))))))))))))</f>
        <v>Saintes</v>
      </c>
    </row>
    <row r="19" spans="2:5" ht="20.149999999999999" customHeight="1" x14ac:dyDescent="0.35">
      <c r="B19" s="290" t="s">
        <v>130</v>
      </c>
      <c r="C19" s="113">
        <v>1</v>
      </c>
      <c r="D19" s="113">
        <v>2</v>
      </c>
      <c r="E19" s="114">
        <v>3</v>
      </c>
    </row>
    <row r="20" spans="2:5" ht="20.149999999999999" customHeight="1" x14ac:dyDescent="0.35">
      <c r="B20" s="291"/>
      <c r="C20" s="115" t="str">
        <f>IF('Eval Général'!C$84=1,'Eval Général'!C57,IF('Eval Général'!D$84=1,'Eval Général'!D57,IF('Eval Général'!E$84=1,'Eval Général'!E57,IF('Eval Général'!F$84=1,'Eval Général'!F57,IF('Eval Général'!G$84=1,'Eval Général'!G57,IF('Eval Général'!H$84=1,'Eval Général'!H57,IF('Eval Général'!I$84=1,'Eval Général'!I57,IF('Eval Général'!J$84=1,'Eval Général'!J57,IF('Eval Général'!K$84=1,'Eval Général'!K57,IF('Eval Général'!L$84=1,'Eval Général'!L57,IF('Eval Général'!M$84=1,'Eval Général'!M57,IF('Eval Général'!N$84=1,'Eval Général'!N57,IF('Eval Général'!O$84=1,'Eval Général'!O57,IF('Eval Général'!P$84=1,'Eval Général'!P57,IF('Eval Général'!Q$84=1,'Eval Général'!Q57,IF('Eval Général'!R$84=1,'Eval Général'!R57,IF('Eval Général'!S$84=1,'Eval Général'!S57,IF('Eval Général'!T$84=1,'Eval Général'!T57,IF('Eval Général'!U$84=1,'Eval Général'!U57,IF('Eval Général'!V$84=1,'Eval Général'!V57,IF('Eval Général'!W$84=1,'Eval Général'!W57,0)))))))))))))))))))))</f>
        <v>AEROTEAM</v>
      </c>
      <c r="D20" s="115" t="str">
        <f>IF('Eval Général'!C$84=2,'Eval Général'!C57,IF('Eval Général'!D$84=2,'Eval Général'!D57,IF('Eval Général'!E$84=2,'Eval Général'!E57,IF('Eval Général'!F$84=2,'Eval Général'!F57,IF('Eval Général'!G$84=2,'Eval Général'!G57,IF('Eval Général'!H$84=2,'Eval Général'!H57,IF('Eval Général'!I$84=2,'Eval Général'!I57,IF('Eval Général'!J$84=2,'Eval Général'!J57,IF('Eval Général'!K$84=2,'Eval Général'!K57,IF('Eval Général'!L$84=2,'Eval Général'!L57,IF('Eval Général'!M$84=2,'Eval Général'!M57,IF('Eval Général'!N$84=2,'Eval Général'!N57,IF('Eval Général'!O$84=2,'Eval Général'!O57,IF('Eval Général'!P$84=2,'Eval Général'!P57,IF('Eval Général'!Q$84=2,'Eval Général'!Q57,IF('Eval Général'!R$84=2,'Eval Général'!R57,IF('Eval Général'!S$84=2,'Eval Général'!S57,IF('Eval Général'!T$84=2,'Eval Général'!T57,IF('Eval Général'!U$84=2,'Eval Général'!U57,IF('Eval Général'!V$84=2,'Eval Général'!V57,IF('Eval Général'!W$84=2,'Eval Général'!W57,0)))))))))))))))))))))</f>
        <v>Martians</v>
      </c>
      <c r="E20" s="116">
        <f>IF('Eval Général'!C$84=3,'Eval Général'!C57,IF('Eval Général'!D$84=3,'Eval Général'!D57,IF('Eval Général'!E$84=3,'Eval Général'!E57,IF('Eval Général'!F$84=3,'Eval Général'!F57,IF('Eval Général'!G$84=3,'Eval Général'!G57,IF('Eval Général'!H$84=3,'Eval Général'!H57,IF('Eval Général'!I$84=3,'Eval Général'!I57,IF('Eval Général'!J$84=3,'Eval Général'!J57,IF('Eval Général'!K$84=3,'Eval Général'!K57,IF('Eval Général'!L$84=3,'Eval Général'!L57,IF('Eval Général'!M$84=3,'Eval Général'!M57,IF('Eval Général'!N$84=3,'Eval Général'!N57,IF('Eval Général'!O$84=3,'Eval Général'!O57,IF('Eval Général'!P$84=3,'Eval Général'!P57,IF('Eval Général'!Q$84=3,'Eval Général'!Q57,IF('Eval Général'!R$84=3,'Eval Général'!R57,IF('Eval Général'!S$84=3,'Eval Général'!S57,IF('Eval Général'!T$84=3,'Eval Général'!T57,IF('Eval Général'!U$84=3,'Eval Général'!U57,IF('Eval Général'!V$84=3,'Eval Général'!V57,IF('Eval Général'!W$84=3,'Eval Général'!W57,0)))))))))))))))))))))</f>
        <v>0</v>
      </c>
    </row>
    <row r="21" spans="2:5" ht="20.149999999999999" customHeight="1" x14ac:dyDescent="0.35">
      <c r="B21" s="291"/>
      <c r="C21" s="115" t="str">
        <f>IF('Eval Général'!C$84=1,'Eval Général'!C58,IF('Eval Général'!D$84=1,'Eval Général'!D58,IF('Eval Général'!E$84=1,'Eval Général'!E58,IF('Eval Général'!F$84=1,'Eval Général'!F58,IF('Eval Général'!G$84=1,'Eval Général'!G58,IF('Eval Général'!H$84=1,'Eval Général'!H58,IF('Eval Général'!I$84=1,'Eval Général'!I58,IF('Eval Général'!J$84=1,'Eval Général'!J58,IF('Eval Général'!K$84=1,'Eval Général'!K58,IF('Eval Général'!L$84=1,'Eval Général'!L58,IF('Eval Général'!M$84=1,'Eval Général'!M58,IF('Eval Général'!N$84=1,'Eval Général'!N58,IF('Eval Général'!O$84=1,'Eval Général'!O58,IF('Eval Général'!P$84=1,'Eval Général'!P58,IF('Eval Général'!Q$84=1,'Eval Général'!Q58,IF('Eval Général'!R$84=1,'Eval Général'!R58,IF('Eval Général'!S$84=1,'Eval Général'!S58,IF('Eval Général'!T$84=1,'Eval Général'!T58,IF('Eval Général'!U$84=1,'Eval Général'!U58,IF('Eval Général'!V$84=1,'Eval Général'!V58,IF('Eval Général'!W$84=1,'Eval Général'!W58,0)))))))))))))))))))))</f>
        <v>Lycée</v>
      </c>
      <c r="D21" s="115" t="str">
        <f>IF('Eval Général'!C$84=2,'Eval Général'!C58,IF('Eval Général'!D$84=2,'Eval Général'!D58,IF('Eval Général'!E$84=2,'Eval Général'!E58,IF('Eval Général'!F$84=2,'Eval Général'!F58,IF('Eval Général'!G$84=2,'Eval Général'!G58,IF('Eval Général'!H$84=2,'Eval Général'!H58,IF('Eval Général'!I$84=2,'Eval Général'!I58,IF('Eval Général'!J$84=2,'Eval Général'!J58,IF('Eval Général'!K$84=2,'Eval Général'!K58,IF('Eval Général'!L$84=2,'Eval Général'!L58,IF('Eval Général'!M$84=2,'Eval Général'!M58,IF('Eval Général'!N$84=2,'Eval Général'!N58,IF('Eval Général'!O$84=2,'Eval Général'!O58,IF('Eval Général'!P$84=2,'Eval Général'!P58,IF('Eval Général'!Q$84=2,'Eval Général'!Q58,IF('Eval Général'!R$84=2,'Eval Général'!R58,IF('Eval Général'!S$84=2,'Eval Général'!S58,IF('Eval Général'!T$84=2,'Eval Général'!T58,IF('Eval Général'!U$84=2,'Eval Général'!U58,IF('Eval Général'!V$84=2,'Eval Général'!V58,IF('Eval Général'!W$84=2,'Eval Général'!W58,0)))))))))))))))))))))</f>
        <v>Lycée</v>
      </c>
      <c r="E21" s="116">
        <f>IF('Eval Général'!C$84=3,'Eval Général'!C58,IF('Eval Général'!D$84=3,'Eval Général'!D58,IF('Eval Général'!E$84=3,'Eval Général'!E58,IF('Eval Général'!F$84=3,'Eval Général'!F58,IF('Eval Général'!G$84=3,'Eval Général'!G58,IF('Eval Général'!H$84=3,'Eval Général'!H58,IF('Eval Général'!I$84=3,'Eval Général'!I58,IF('Eval Général'!J$84=3,'Eval Général'!J58,IF('Eval Général'!K$84=3,'Eval Général'!K58,IF('Eval Général'!L$84=3,'Eval Général'!L58,IF('Eval Général'!M$84=3,'Eval Général'!M58,IF('Eval Général'!N$84=3,'Eval Général'!N58,IF('Eval Général'!O$84=3,'Eval Général'!O58,IF('Eval Général'!P$84=3,'Eval Général'!P58,IF('Eval Général'!Q$84=3,'Eval Général'!Q58,IF('Eval Général'!R$84=3,'Eval Général'!R58,IF('Eval Général'!S$84=3,'Eval Général'!S58,IF('Eval Général'!T$84=3,'Eval Général'!T58,IF('Eval Général'!U$84=3,'Eval Général'!U58,IF('Eval Général'!V$84=3,'Eval Général'!V58,IF('Eval Général'!W$84=3,'Eval Général'!W58,0)))))))))))))))))))))</f>
        <v>0</v>
      </c>
    </row>
    <row r="22" spans="2:5" ht="20.149999999999999" customHeight="1" x14ac:dyDescent="0.35">
      <c r="B22" s="291"/>
      <c r="C22" s="115" t="str">
        <f>IF('Eval Général'!C$84=1,'Eval Général'!C59,IF('Eval Général'!D$84=1,'Eval Général'!D59,IF('Eval Général'!E$84=1,'Eval Général'!E59,IF('Eval Général'!F$84=1,'Eval Général'!F59,IF('Eval Général'!G$84=1,'Eval Général'!G59,IF('Eval Général'!H$84=1,'Eval Général'!H59,IF('Eval Général'!I$84=1,'Eval Général'!I59,IF('Eval Général'!J$84=1,'Eval Général'!J59,IF('Eval Général'!K$84=1,'Eval Général'!K59,IF('Eval Général'!L$84=1,'Eval Général'!L59,IF('Eval Général'!M$84=1,'Eval Général'!M59,IF('Eval Général'!N$84=1,'Eval Général'!N59,IF('Eval Général'!O$84=1,'Eval Général'!O59,IF('Eval Général'!P$84=1,'Eval Général'!P59,IF('Eval Général'!Q$84=1,'Eval Général'!Q59,IF('Eval Général'!R$84=1,'Eval Général'!R59,IF('Eval Général'!S$84=1,'Eval Général'!S59,IF('Eval Général'!T$84=1,'Eval Général'!T59,IF('Eval Général'!U$84=1,'Eval Général'!U59,IF('Eval Général'!V$84=1,'Eval Général'!V59,IF('Eval Général'!W$84=1,'Eval Général'!W59,0)))))))))))))))))))))</f>
        <v>Maurice Genevoix</v>
      </c>
      <c r="D22" s="115" t="str">
        <f>IF('Eval Général'!C$84=2,'Eval Général'!C59,IF('Eval Général'!D$84=2,'Eval Général'!D59,IF('Eval Général'!E$84=2,'Eval Général'!E59,IF('Eval Général'!F$84=2,'Eval Général'!F59,IF('Eval Général'!G$84=2,'Eval Général'!G59,IF('Eval Général'!H$84=2,'Eval Général'!H59,IF('Eval Général'!I$84=2,'Eval Général'!I59,IF('Eval Général'!J$84=2,'Eval Général'!J59,IF('Eval Général'!K$84=2,'Eval Général'!K59,IF('Eval Général'!L$84=2,'Eval Général'!L59,IF('Eval Général'!M$84=2,'Eval Général'!M59,IF('Eval Général'!N$84=2,'Eval Général'!N59,IF('Eval Général'!O$84=2,'Eval Général'!O59,IF('Eval Général'!P$84=2,'Eval Général'!P59,IF('Eval Général'!Q$84=2,'Eval Général'!Q59,IF('Eval Général'!R$84=2,'Eval Général'!R59,IF('Eval Général'!S$84=2,'Eval Général'!S59,IF('Eval Général'!T$84=2,'Eval Général'!T59,IF('Eval Général'!U$84=2,'Eval Général'!U59,IF('Eval Général'!V$84=2,'Eval Général'!V59,IF('Eval Général'!W$84=2,'Eval Général'!W59,0)))))))))))))))))))))</f>
        <v>Maurice Genevoix</v>
      </c>
      <c r="E22" s="116">
        <f>IF('Eval Général'!C$84=3,'Eval Général'!C59,IF('Eval Général'!D$84=3,'Eval Général'!D59,IF('Eval Général'!E$84=3,'Eval Général'!E59,IF('Eval Général'!F$84=3,'Eval Général'!F59,IF('Eval Général'!G$84=3,'Eval Général'!G59,IF('Eval Général'!H$84=3,'Eval Général'!H59,IF('Eval Général'!I$84=3,'Eval Général'!I59,IF('Eval Général'!J$84=3,'Eval Général'!J59,IF('Eval Général'!K$84=3,'Eval Général'!K59,IF('Eval Général'!L$84=3,'Eval Général'!L59,IF('Eval Général'!M$84=3,'Eval Général'!M59,IF('Eval Général'!N$84=3,'Eval Général'!N59,IF('Eval Général'!O$84=3,'Eval Général'!O59,IF('Eval Général'!P$84=3,'Eval Général'!P59,IF('Eval Général'!Q$84=3,'Eval Général'!Q59,IF('Eval Général'!R$84=3,'Eval Général'!R59,IF('Eval Général'!S$84=3,'Eval Général'!S59,IF('Eval Général'!T$84=3,'Eval Général'!T59,IF('Eval Général'!U$84=3,'Eval Général'!U59,IF('Eval Général'!V$84=3,'Eval Général'!V59,IF('Eval Général'!W$84=3,'Eval Général'!W59,0)))))))))))))))))))))</f>
        <v>0</v>
      </c>
    </row>
    <row r="23" spans="2:5" ht="20.149999999999999" customHeight="1" thickBot="1" x14ac:dyDescent="0.4">
      <c r="B23" s="293"/>
      <c r="C23" s="117" t="str">
        <f>IF('Eval Général'!C$84=1,'Eval Général'!C60,IF('Eval Général'!D$84=1,'Eval Général'!D60,IF('Eval Général'!E$84=1,'Eval Général'!E60,IF('Eval Général'!F$84=1,'Eval Général'!F60,IF('Eval Général'!G$84=1,'Eval Général'!G60,IF('Eval Général'!H$84=1,'Eval Général'!H60,IF('Eval Général'!I$84=1,'Eval Général'!I60,IF('Eval Général'!J$84=1,'Eval Général'!J60,IF('Eval Général'!K$84=1,'Eval Général'!K60,IF('Eval Général'!L$84=1,'Eval Général'!L60,IF('Eval Général'!M$84=1,'Eval Général'!M60,IF('Eval Général'!N$84=1,'Eval Général'!N60,IF('Eval Général'!O$84=1,'Eval Général'!O60,IF('Eval Général'!P$84=1,'Eval Général'!P60,IF('Eval Général'!Q$84=1,'Eval Général'!Q60,IF('Eval Général'!R$84=1,'Eval Général'!R60,IF('Eval Général'!S$84=1,'Eval Général'!S60,IF('Eval Général'!T$84=1,'Eval Général'!T60,IF('Eval Général'!U$84=1,'Eval Général'!U60,IF('Eval Général'!V$84=1,'Eval Général'!V60,IF('Eval Général'!W$84=1,'Eval Général'!W60,0)))))))))))))))))))))</f>
        <v>Bressuire</v>
      </c>
      <c r="D23" s="117" t="str">
        <f>IF('Eval Général'!C$84=2,'Eval Général'!C60,IF('Eval Général'!D$84=2,'Eval Général'!D60,IF('Eval Général'!E$84=2,'Eval Général'!E60,IF('Eval Général'!F$84=2,'Eval Général'!F60,IF('Eval Général'!G$84=2,'Eval Général'!G60,IF('Eval Général'!H$84=2,'Eval Général'!H60,IF('Eval Général'!I$84=2,'Eval Général'!I60,IF('Eval Général'!J$84=2,'Eval Général'!J60,IF('Eval Général'!K$84=2,'Eval Général'!K60,IF('Eval Général'!L$84=2,'Eval Général'!L60,IF('Eval Général'!M$84=2,'Eval Général'!M60,IF('Eval Général'!N$84=2,'Eval Général'!N60,IF('Eval Général'!O$84=2,'Eval Général'!O60,IF('Eval Général'!P$84=2,'Eval Général'!P60,IF('Eval Général'!Q$84=2,'Eval Général'!Q60,IF('Eval Général'!R$84=2,'Eval Général'!R60,IF('Eval Général'!S$84=2,'Eval Général'!S60,IF('Eval Général'!T$84=2,'Eval Général'!T60,IF('Eval Général'!U$84=2,'Eval Général'!U60,IF('Eval Général'!V$84=2,'Eval Général'!V60,IF('Eval Général'!W$84=2,'Eval Général'!W60,0)))))))))))))))))))))</f>
        <v>Bressuire</v>
      </c>
      <c r="E23" s="118">
        <f>IF('Eval Général'!C$84=3,'Eval Général'!C60,IF('Eval Général'!D$84=3,'Eval Général'!D60,IF('Eval Général'!E$84=3,'Eval Général'!E60,IF('Eval Général'!F$84=3,'Eval Général'!F60,IF('Eval Général'!G$84=3,'Eval Général'!G60,IF('Eval Général'!H$84=3,'Eval Général'!H60,IF('Eval Général'!I$84=3,'Eval Général'!I60,IF('Eval Général'!J$84=3,'Eval Général'!J60,IF('Eval Général'!K$84=3,'Eval Général'!K60,IF('Eval Général'!L$84=3,'Eval Général'!L60,IF('Eval Général'!M$84=3,'Eval Général'!M60,IF('Eval Général'!N$84=3,'Eval Général'!N60,IF('Eval Général'!O$84=3,'Eval Général'!O60,IF('Eval Général'!P$84=3,'Eval Général'!P60,IF('Eval Général'!Q$84=3,'Eval Général'!Q60,IF('Eval Général'!R$84=3,'Eval Général'!R60,IF('Eval Général'!S$84=3,'Eval Général'!S60,IF('Eval Général'!T$84=3,'Eval Général'!T60,IF('Eval Général'!U$84=3,'Eval Général'!U60,IF('Eval Général'!V$84=3,'Eval Général'!V60,IF('Eval Général'!W$84=3,'Eval Général'!W60,0)))))))))))))))))))))</f>
        <v>0</v>
      </c>
    </row>
    <row r="24" spans="2:5" ht="20.149999999999999" customHeight="1" x14ac:dyDescent="0.35">
      <c r="B24" s="290" t="s">
        <v>141</v>
      </c>
      <c r="C24" s="113">
        <v>1</v>
      </c>
      <c r="D24" s="113">
        <v>2</v>
      </c>
      <c r="E24" s="114">
        <v>3</v>
      </c>
    </row>
    <row r="25" spans="2:5" ht="20.149999999999999" customHeight="1" x14ac:dyDescent="0.35">
      <c r="B25" s="291"/>
      <c r="C25" s="115" t="str">
        <f>IF('Eval Général'!C$50=1,'Eval Général'!C27,IF('Eval Général'!D$50=1,'Eval Général'!D27,IF('Eval Général'!E$50=1,'Eval Général'!E27,IF('Eval Général'!F$50=1,'Eval Général'!F27,IF('Eval Général'!G$50=1,'Eval Général'!G27,IF('Eval Général'!H$50=1,'Eval Général'!H27,IF('Eval Général'!I$50=1,'Eval Général'!I27,IF('Eval Général'!J$50=1,'Eval Général'!J27,IF('Eval Général'!K$50=1,'Eval Général'!K27,IF('Eval Général'!L$50=1,'Eval Général'!L27,IF('Eval Général'!M$50=1,'Eval Général'!M27,IF('Eval Général'!N$50=1,'Eval Général'!N27,IF('Eval Général'!O$50=1,'Eval Général'!O27,IF('Eval Général'!P$50=1,'Eval Général'!P27,IF('Eval Général'!Q$50=1,'Eval Général'!Q27,IF('Eval Général'!R$50=1,'Eval Général'!R27,IF('Eval Général'!S$50=1,'Eval Général'!S27,IF('Eval Général'!T$50=1,'Eval Général'!T27,IF('Eval Général'!U$50=1,'Eval Général'!U27,IF('Eval Général'!V$50=1,'Eval Général'!V27,IF('Eval Général'!W$50=1,'Eval Général'!W27,0)))))))))))))))))))))</f>
        <v>TALKING CAR</v>
      </c>
      <c r="D25" s="115" t="str">
        <f>IF('Eval Général'!C$50=2,'Eval Général'!C27,IF('Eval Général'!D$50=2,'Eval Général'!D27,IF('Eval Général'!E$50=2,'Eval Général'!E27,IF('Eval Général'!F$50=2,'Eval Général'!F27,IF('Eval Général'!G$50=2,'Eval Général'!G27,IF('Eval Général'!H$50=2,'Eval Général'!H27,IF('Eval Général'!I$50=2,'Eval Général'!I27,IF('Eval Général'!J$50=2,'Eval Général'!J27,IF('Eval Général'!K$50=2,'Eval Général'!K27,IF('Eval Général'!L$50=2,'Eval Général'!L27,IF('Eval Général'!M$50=2,'Eval Général'!M27,IF('Eval Général'!N$50=2,'Eval Général'!N27,IF('Eval Général'!O$50=2,'Eval Général'!O27,IF('Eval Général'!P$50=2,'Eval Général'!P27,IF('Eval Général'!Q$50=2,'Eval Général'!Q27,IF('Eval Général'!R$50=2,'Eval Général'!R27,IF('Eval Général'!S$50=2,'Eval Général'!S27,IF('Eval Général'!T$50=2,'Eval Général'!T27,IF('Eval Général'!U$50=2,'Eval Général'!U27,IF('Eval Général'!V$50=2,'Eval Général'!V27,IF('Eval Général'!W$50=2,'Eval Général'!W27,0)))))))))))))))))))))</f>
        <v>RUBY SCREECH</v>
      </c>
      <c r="E25" s="116" t="str">
        <f>IF('Eval Général'!C$50=3,'Eval Général'!C27,IF('Eval Général'!D$50=3,'Eval Général'!D27,IF('Eval Général'!E$50=3,'Eval Général'!E27,IF('Eval Général'!F$50=3,'Eval Général'!F27,IF('Eval Général'!G$50=3,'Eval Général'!G27,IF('Eval Général'!H$50=3,'Eval Général'!H27,IF('Eval Général'!I$50=3,'Eval Général'!I27,IF('Eval Général'!J$50=3,'Eval Général'!J27,IF('Eval Général'!K$50=3,'Eval Général'!K27,IF('Eval Général'!L$50=3,'Eval Général'!L27,IF('Eval Général'!M$50=3,'Eval Général'!M27,IF('Eval Général'!N$50=3,'Eval Général'!N27,IF('Eval Général'!O$50=3,'Eval Général'!O27,IF('Eval Général'!P$50=3,'Eval Général'!P27,IF('Eval Général'!Q$50=3,'Eval Général'!Q27,IF('Eval Général'!R$50=3,'Eval Général'!R27,IF('Eval Général'!S$50=3,'Eval Général'!S27,IF('Eval Général'!T$50=3,'Eval Général'!T27,IF('Eval Général'!U$50=3,'Eval Général'!U27,IF('Eval Général'!V$50=3,'Eval Général'!V27,IF('Eval Général'!W$50=3,'Eval Général'!W27,0)))))))))))))))))))))</f>
        <v>AEROTEAM</v>
      </c>
    </row>
    <row r="26" spans="2:5" ht="20.149999999999999" customHeight="1" x14ac:dyDescent="0.35">
      <c r="B26" s="291"/>
      <c r="C26" s="115" t="str">
        <f>IF('Eval Général'!C$50=1,'Eval Général'!C28,IF('Eval Général'!D$50=1,'Eval Général'!D28,IF('Eval Général'!E$50=1,'Eval Général'!E28,IF('Eval Général'!F$50=1,'Eval Général'!F28,IF('Eval Général'!G$50=1,'Eval Général'!G28,IF('Eval Général'!H$50=1,'Eval Général'!H28,IF('Eval Général'!I$50=1,'Eval Général'!I28,IF('Eval Général'!J$50=1,'Eval Général'!J28,IF('Eval Général'!K$50=1,'Eval Général'!K28,IF('Eval Général'!L$50=1,'Eval Général'!L28,IF('Eval Général'!M$50=1,'Eval Général'!M28,IF('Eval Général'!N$50=1,'Eval Général'!N28,IF('Eval Général'!O$50=1,'Eval Général'!O28,IF('Eval Général'!P$50=1,'Eval Général'!P28,IF('Eval Général'!Q$50=1,'Eval Général'!Q28,IF('Eval Général'!R$50=1,'Eval Général'!R28,IF('Eval Général'!S$50=1,'Eval Général'!S28,IF('Eval Général'!T$50=1,'Eval Général'!T28,IF('Eval Général'!U$50=1,'Eval Général'!U28,IF('Eval Général'!V$50=1,'Eval Général'!V28,IF('Eval Général'!W$50=1,'Eval Général'!W28,0)))))))))))))))))))))</f>
        <v>Lycée</v>
      </c>
      <c r="D26" s="115" t="str">
        <f>IF('Eval Général'!C$50=2,'Eval Général'!C28,IF('Eval Général'!D$50=2,'Eval Général'!D28,IF('Eval Général'!E$50=2,'Eval Général'!E28,IF('Eval Général'!F$50=2,'Eval Général'!F28,IF('Eval Général'!G$50=2,'Eval Général'!G28,IF('Eval Général'!H$50=2,'Eval Général'!H28,IF('Eval Général'!I$50=2,'Eval Général'!I28,IF('Eval Général'!J$50=2,'Eval Général'!J28,IF('Eval Général'!K$50=2,'Eval Général'!K28,IF('Eval Général'!L$50=2,'Eval Général'!L28,IF('Eval Général'!M$50=2,'Eval Général'!M28,IF('Eval Général'!N$50=2,'Eval Général'!N28,IF('Eval Général'!O$50=2,'Eval Général'!O28,IF('Eval Général'!P$50=2,'Eval Général'!P28,IF('Eval Général'!Q$50=2,'Eval Général'!Q28,IF('Eval Général'!R$50=2,'Eval Général'!R28,IF('Eval Général'!S$50=2,'Eval Général'!S28,IF('Eval Général'!T$50=2,'Eval Général'!T28,IF('Eval Général'!U$50=2,'Eval Général'!U28,IF('Eval Général'!V$50=2,'Eval Général'!V28,IF('Eval Général'!W$50=2,'Eval Général'!W28,0)))))))))))))))))))))</f>
        <v>Lycée</v>
      </c>
      <c r="E26" s="116" t="str">
        <f>IF('Eval Général'!C$50=3,'Eval Général'!C28,IF('Eval Général'!D$50=3,'Eval Général'!D28,IF('Eval Général'!E$50=3,'Eval Général'!E28,IF('Eval Général'!F$50=3,'Eval Général'!F28,IF('Eval Général'!G$50=3,'Eval Général'!G28,IF('Eval Général'!H$50=3,'Eval Général'!H28,IF('Eval Général'!I$50=3,'Eval Général'!I28,IF('Eval Général'!J$50=3,'Eval Général'!J28,IF('Eval Général'!K$50=3,'Eval Général'!K28,IF('Eval Général'!L$50=3,'Eval Général'!L28,IF('Eval Général'!M$50=3,'Eval Général'!M28,IF('Eval Général'!N$50=3,'Eval Général'!N28,IF('Eval Général'!O$50=3,'Eval Général'!O28,IF('Eval Général'!P$50=3,'Eval Général'!P28,IF('Eval Général'!Q$50=3,'Eval Général'!Q28,IF('Eval Général'!R$50=3,'Eval Général'!R28,IF('Eval Général'!S$50=3,'Eval Général'!S28,IF('Eval Général'!T$50=3,'Eval Général'!T28,IF('Eval Général'!U$50=3,'Eval Général'!U28,IF('Eval Général'!V$50=3,'Eval Général'!V28,IF('Eval Général'!W$50=3,'Eval Général'!W28,0)))))))))))))))))))))</f>
        <v>Lycée</v>
      </c>
    </row>
    <row r="27" spans="2:5" ht="20.149999999999999" customHeight="1" x14ac:dyDescent="0.35">
      <c r="B27" s="291"/>
      <c r="C27" s="115" t="str">
        <f>IF('Eval Général'!C$50=1,'Eval Général'!C29,IF('Eval Général'!D$50=1,'Eval Général'!D29,IF('Eval Général'!E$50=1,'Eval Général'!E29,IF('Eval Général'!F$50=1,'Eval Général'!F29,IF('Eval Général'!G$50=1,'Eval Général'!G29,IF('Eval Général'!H$50=1,'Eval Général'!H29,IF('Eval Général'!I$50=1,'Eval Général'!I29,IF('Eval Général'!J$50=1,'Eval Général'!J29,IF('Eval Général'!K$50=1,'Eval Général'!K29,IF('Eval Général'!L$50=1,'Eval Général'!L29,IF('Eval Général'!M$50=1,'Eval Général'!M29,IF('Eval Général'!N$50=1,'Eval Général'!N29,IF('Eval Général'!O$50=1,'Eval Général'!O29,IF('Eval Général'!P$50=1,'Eval Général'!P29,IF('Eval Général'!Q$50=1,'Eval Général'!Q29,IF('Eval Général'!R$50=1,'Eval Général'!R29,IF('Eval Général'!S$50=1,'Eval Général'!S29,IF('Eval Général'!T$50=1,'Eval Général'!T29,IF('Eval Général'!U$50=1,'Eval Général'!U29,IF('Eval Général'!V$50=1,'Eval Général'!V29,IF('Eval Général'!W$50=1,'Eval Général'!W29,0)))))))))))))))))))))</f>
        <v>Maurice Genevoix</v>
      </c>
      <c r="D27" s="115" t="str">
        <f>IF('Eval Général'!C$50=2,'Eval Général'!C29,IF('Eval Général'!D$50=2,'Eval Général'!D29,IF('Eval Général'!E$50=2,'Eval Général'!E29,IF('Eval Général'!F$50=2,'Eval Général'!F29,IF('Eval Général'!G$50=2,'Eval Général'!G29,IF('Eval Général'!H$50=2,'Eval Général'!H29,IF('Eval Général'!I$50=2,'Eval Général'!I29,IF('Eval Général'!J$50=2,'Eval Général'!J29,IF('Eval Général'!K$50=2,'Eval Général'!K29,IF('Eval Général'!L$50=2,'Eval Général'!L29,IF('Eval Général'!M$50=2,'Eval Général'!M29,IF('Eval Général'!N$50=2,'Eval Général'!N29,IF('Eval Général'!O$50=2,'Eval Général'!O29,IF('Eval Général'!P$50=2,'Eval Général'!P29,IF('Eval Général'!Q$50=2,'Eval Général'!Q29,IF('Eval Général'!R$50=2,'Eval Général'!R29,IF('Eval Général'!S$50=2,'Eval Général'!S29,IF('Eval Général'!T$50=2,'Eval Général'!T29,IF('Eval Général'!U$50=2,'Eval Général'!U29,IF('Eval Général'!V$50=2,'Eval Général'!V29,IF('Eval Général'!W$50=2,'Eval Général'!W29,0)))))))))))))))))))))</f>
        <v>Bernard Palissy</v>
      </c>
      <c r="E27" s="116" t="str">
        <f>IF('Eval Général'!C$50=3,'Eval Général'!C29,IF('Eval Général'!D$50=3,'Eval Général'!D29,IF('Eval Général'!E$50=3,'Eval Général'!E29,IF('Eval Général'!F$50=3,'Eval Général'!F29,IF('Eval Général'!G$50=3,'Eval Général'!G29,IF('Eval Général'!H$50=3,'Eval Général'!H29,IF('Eval Général'!I$50=3,'Eval Général'!I29,IF('Eval Général'!J$50=3,'Eval Général'!J29,IF('Eval Général'!K$50=3,'Eval Général'!K29,IF('Eval Général'!L$50=3,'Eval Général'!L29,IF('Eval Général'!M$50=3,'Eval Général'!M29,IF('Eval Général'!N$50=3,'Eval Général'!N29,IF('Eval Général'!O$50=3,'Eval Général'!O29,IF('Eval Général'!P$50=3,'Eval Général'!P29,IF('Eval Général'!Q$50=3,'Eval Général'!Q29,IF('Eval Général'!R$50=3,'Eval Général'!R29,IF('Eval Général'!S$50=3,'Eval Général'!S29,IF('Eval Général'!T$50=3,'Eval Général'!T29,IF('Eval Général'!U$50=3,'Eval Général'!U29,IF('Eval Général'!V$50=3,'Eval Général'!V29,IF('Eval Général'!W$50=3,'Eval Général'!W29,0)))))))))))))))))))))</f>
        <v>Maurice Genevoix</v>
      </c>
    </row>
    <row r="28" spans="2:5" ht="20.149999999999999" customHeight="1" thickBot="1" x14ac:dyDescent="0.4">
      <c r="B28" s="293"/>
      <c r="C28" s="117" t="str">
        <f>IF('Eval Général'!C$50=1,'Eval Général'!C30,IF('Eval Général'!D$50=1,'Eval Général'!D30,IF('Eval Général'!E$50=1,'Eval Général'!E30,IF('Eval Général'!F$50=1,'Eval Général'!F30,IF('Eval Général'!G$50=1,'Eval Général'!G30,IF('Eval Général'!H$50=1,'Eval Général'!H30,IF('Eval Général'!I$50=1,'Eval Général'!I30,IF('Eval Général'!J$50=1,'Eval Général'!J30,IF('Eval Général'!K$50=1,'Eval Général'!K30,IF('Eval Général'!L$50=1,'Eval Général'!L30,IF('Eval Général'!M$50=1,'Eval Général'!M30,IF('Eval Général'!N$50=1,'Eval Général'!N30,IF('Eval Général'!O$50=1,'Eval Général'!O30,IF('Eval Général'!P$50=1,'Eval Général'!P30,IF('Eval Général'!Q$50=1,'Eval Général'!Q30,IF('Eval Général'!R$50=1,'Eval Général'!R30,IF('Eval Général'!S$50=1,'Eval Général'!S30,IF('Eval Général'!T$50=1,'Eval Général'!T30,IF('Eval Général'!U$50=1,'Eval Général'!U30,IF('Eval Général'!V$50=1,'Eval Général'!V30,IF('Eval Général'!W$50=1,'Eval Général'!W30,0)))))))))))))))))))))</f>
        <v>Bressuire</v>
      </c>
      <c r="D28" s="117" t="str">
        <f>IF('Eval Général'!C$50=2,'Eval Général'!C30,IF('Eval Général'!D$50=2,'Eval Général'!D30,IF('Eval Général'!E$50=2,'Eval Général'!E30,IF('Eval Général'!F$50=2,'Eval Général'!F30,IF('Eval Général'!G$50=2,'Eval Général'!G30,IF('Eval Général'!H$50=2,'Eval Général'!H30,IF('Eval Général'!I$50=2,'Eval Général'!I30,IF('Eval Général'!J$50=2,'Eval Général'!J30,IF('Eval Général'!K$50=2,'Eval Général'!K30,IF('Eval Général'!L$50=2,'Eval Général'!L30,IF('Eval Général'!M$50=2,'Eval Général'!M30,IF('Eval Général'!N$50=2,'Eval Général'!N30,IF('Eval Général'!O$50=2,'Eval Général'!O30,IF('Eval Général'!P$50=2,'Eval Général'!P30,IF('Eval Général'!Q$50=2,'Eval Général'!Q30,IF('Eval Général'!R$50=2,'Eval Général'!R30,IF('Eval Général'!S$50=2,'Eval Général'!S30,IF('Eval Général'!T$50=2,'Eval Général'!T30,IF('Eval Général'!U$50=2,'Eval Général'!U30,IF('Eval Général'!V$50=2,'Eval Général'!V30,IF('Eval Général'!W$50=2,'Eval Général'!W30,0)))))))))))))))))))))</f>
        <v>Saintes</v>
      </c>
      <c r="E28" s="118" t="str">
        <f>IF('Eval Général'!C$50=3,'Eval Général'!C30,IF('Eval Général'!D$50=3,'Eval Général'!D30,IF('Eval Général'!E$50=3,'Eval Général'!E30,IF('Eval Général'!F$50=3,'Eval Général'!F30,IF('Eval Général'!G$50=3,'Eval Général'!G30,IF('Eval Général'!H$50=3,'Eval Général'!H30,IF('Eval Général'!I$50=3,'Eval Général'!I30,IF('Eval Général'!J$50=3,'Eval Général'!J30,IF('Eval Général'!K$50=3,'Eval Général'!K30,IF('Eval Général'!L$50=3,'Eval Général'!L30,IF('Eval Général'!M$50=3,'Eval Général'!M30,IF('Eval Général'!N$50=3,'Eval Général'!N30,IF('Eval Général'!O$50=3,'Eval Général'!O30,IF('Eval Général'!P$50=3,'Eval Général'!P30,IF('Eval Général'!Q$50=3,'Eval Général'!Q30,IF('Eval Général'!R$50=3,'Eval Général'!R30,IF('Eval Général'!S$50=3,'Eval Général'!S30,IF('Eval Général'!T$50=3,'Eval Général'!T30,IF('Eval Général'!U$50=3,'Eval Général'!U30,IF('Eval Général'!V$50=3,'Eval Général'!V30,IF('Eval Général'!W$50=3,'Eval Général'!W30,0)))))))))))))))))))))</f>
        <v>Bressuire</v>
      </c>
    </row>
    <row r="29" spans="2:5" ht="20.149999999999999" customHeight="1" x14ac:dyDescent="0.35">
      <c r="B29" s="290" t="s">
        <v>142</v>
      </c>
      <c r="C29" s="113">
        <f>IF(F$40=1,F34,IF(G$40=1,G34,IF(H$40=1,H34,IF(I$40=1,I34,IF(J$40=1,J34,IF(K$40=1,K34,IF(L$40=1,L34,IF(M$40=1,M34,IF(N$40=1,N34,IF(O$40=1,O34,IF(P$40=1,P34,IF(Q$40=1,Q34,IF(R$40=1,R34,IF(S$40=1,S34,IF(T$40=1,T34,IF(U$40=1,U34,IF(V$40=1,V34,IF(W$40=1,W34,0))))))))))))))))))</f>
        <v>0</v>
      </c>
      <c r="D29" s="113">
        <f>IF(F$41=1,F34,IF(G$41=1,G34,IF(H$41=1,H34,IF(I$41=1,I34,IF(J$41=1,J34,IF(K$41=1,K34,IF(L$41=1,L34,IF(M$41=1,M34,IF(N$41=1,N34,IF(O$41=1,O34,IF(P$41=1,P34,IF(Q$41=1,Q34,IF(R$41=1,R34,IF(S$41=1,S34,IF(T$41=1,T34,IF(U$41=1,U34,IF(V$41=1,V34,IF(W$41=1,W34,0))))))))))))))))))</f>
        <v>0</v>
      </c>
      <c r="E29" s="114">
        <f>IF(F$42=1,F34,IF(G$42=1,G34,IF(H$42=1,H34,IF(I$42=1,I34,IF(J$42=1,J34,IF(K$42=1,K34,IF(L$42=1,L34,IF(M$42=1,M34,IF(N$42=1,N34,IF(O$42=1,O34,IF(P$42=1,P34,IF(Q$42=1,Q34,IF(R$42=1,R34,IF(S$42=1,S34,IF(T$42=1,T34,IF(U$42=1,U34,IF(V$42=1,V34,IF(W$42=1,W34,0))))))))))))))))))</f>
        <v>0</v>
      </c>
    </row>
    <row r="30" spans="2:5" ht="20.149999999999999" customHeight="1" x14ac:dyDescent="0.35">
      <c r="B30" s="291"/>
      <c r="C30" s="115">
        <f>IF(F$40=1,F35,IF(G$40=1,G35,IF(H$40=1,H35,IF(I$40=1,I35,IF(J$40=1,J35,IF(K$40=1,K35,IF(L$40=1,L35,IF(M$40=1,M35,IF(N$40=1,N35,IF(O$40=1,O35,IF(P$40=1,P35,IF(Q$40=1,Q35,IF(R$40=1,R35,IF(S$40=1,S35,IF(T$40=1,T35,IF(U$40=1,U35,IF(V$40=1,V35,IF(W$40=1,W35,0))))))))))))))))))</f>
        <v>0</v>
      </c>
      <c r="D30" s="115">
        <f>IF(F$41=1,F35,IF(G$41=1,G35,IF(H$41=1,H35,IF(I$41=1,I35,IF(J$41=1,J35,IF(K$41=1,K35,IF(L$41=1,L35,IF(M$41=1,M35,IF(N$41=1,N35,IF(O$41=1,O35,IF(P$41=1,P35,IF(Q$41=1,Q35,IF(R$41=1,R35,IF(S$41=1,S35,IF(T$41=1,T35,IF(U$41=1,U35,IF(V$41=1,V35,IF(W$41=1,W35,0))))))))))))))))))</f>
        <v>0</v>
      </c>
      <c r="E30" s="116">
        <f>IF(F$42=1,F35,IF(G$42=1,G35,IF(H$42=1,H35,IF(I$42=1,I35,IF(J$42=1,J35,IF(K$42=1,K35,IF(L$42=1,L35,IF(M$42=1,M35,IF(N$42=1,N35,IF(O$42=1,O35,IF(P$42=1,P35,IF(Q$42=1,Q35,IF(R$42=1,R35,IF(S$42=1,S35,IF(T$42=1,T35,IF(U$42=1,U35,IF(V$42=1,V35,IF(W$42=1,W35,0))))))))))))))))))</f>
        <v>0</v>
      </c>
    </row>
    <row r="31" spans="2:5" ht="20.149999999999999" customHeight="1" x14ac:dyDescent="0.35">
      <c r="B31" s="291"/>
      <c r="C31" s="115">
        <f>IF(F$40=1,F36,IF(G$40=1,G36,IF(H$40=1,H36,IF(I$40=1,I36,IF(J$40=1,J36,IF(K$40=1,K36,IF(L$40=1,L36,IF(M$40=1,M36,IF(N$40=1,N36,IF(O$40=1,O36,IF(P$40=1,P36,IF(Q$40=1,Q36,IF(R$40=1,R36,IF(S$40=1,S36,IF(T$40=1,T36,IF(U$40=1,U36,IF(V$40=1,V36,IF(W$40=1,W36,0))))))))))))))))))</f>
        <v>0</v>
      </c>
      <c r="D31" s="115">
        <f>IF(F$41=1,F36,IF(G$41=1,G36,IF(H$41=1,H36,IF(I$41=1,I36,IF(J$41=1,J36,IF(K$41=1,K36,IF(L$41=1,L36,IF(M$41=1,M36,IF(N$41=1,N36,IF(O$41=1,O36,IF(P$41=1,P36,IF(Q$41=1,Q36,IF(R$41=1,R36,IF(S$41=1,S36,IF(T$41=1,T36,IF(U$41=1,U36,IF(V$41=1,V36,IF(W$41=1,W36,0))))))))))))))))))</f>
        <v>0</v>
      </c>
      <c r="E31" s="116">
        <f>IF(F$42=1,F36,IF(G$42=1,G36,IF(H$42=1,H36,IF(I$42=1,I36,IF(J$42=1,J36,IF(K$42=1,K36,IF(L$42=1,L36,IF(M$42=1,M36,IF(N$42=1,N36,IF(O$42=1,O36,IF(P$42=1,P36,IF(Q$42=1,Q36,IF(R$42=1,R36,IF(S$42=1,S36,IF(T$42=1,T36,IF(U$42=1,U36,IF(V$42=1,V36,IF(W$42=1,W36,0))))))))))))))))))</f>
        <v>0</v>
      </c>
    </row>
    <row r="32" spans="2:5" ht="20.149999999999999" customHeight="1" x14ac:dyDescent="0.35">
      <c r="B32" s="291"/>
      <c r="C32" s="115">
        <f>IF(F$40=1,F37,IF(G$40=1,G37,IF(H$40=1,H37,IF(I$40=1,I37,IF(J$40=1,J37,IF(K$40=1,K37,IF(L$40=1,L37,IF(M$40=1,M37,IF(N$40=1,N37,IF(O$40=1,O37,IF(P$40=1,P37,IF(Q$40=1,Q37,IF(R$40=1,R37,IF(S$40=1,S37,IF(T$40=1,T37,IF(U$40=1,U37,IF(V$40=1,V37,IF(W$40=1,W37,0))))))))))))))))))</f>
        <v>0</v>
      </c>
      <c r="D32" s="115">
        <f>IF(F$41=1,F37,IF(G$41=1,G37,IF(H$41=1,H37,IF(I$41=1,I37,IF(J$41=1,J37,IF(K$41=1,K37,IF(L$41=1,L37,IF(M$41=1,M37,IF(N$41=1,N37,IF(O$41=1,O37,IF(P$41=1,P37,IF(Q$41=1,Q37,IF(R$41=1,R37,IF(S$41=1,S37,IF(T$41=1,T37,IF(U$41=1,U37,IF(V$41=1,V37,IF(W$41=1,W37,0))))))))))))))))))</f>
        <v>0</v>
      </c>
      <c r="E32" s="116">
        <f>IF(F$42=1,F37,IF(G$42=1,G37,IF(H$42=1,H37,IF(I$42=1,I37,IF(J$42=1,J37,IF(K$42=1,K37,IF(L$42=1,L37,IF(M$42=1,M37,IF(N$42=1,N37,IF(O$42=1,O37,IF(P$42=1,P37,IF(Q$42=1,Q37,IF(R$42=1,R37,IF(S$42=1,S37,IF(T$42=1,T37,IF(U$42=1,U37,IF(V$42=1,V37,IF(W$42=1,W37,0))))))))))))))))))</f>
        <v>0</v>
      </c>
    </row>
    <row r="33" spans="2:23" ht="20.149999999999999" customHeight="1" thickBot="1" x14ac:dyDescent="0.4">
      <c r="B33" s="293"/>
      <c r="C33" s="117">
        <f>IF(F$40=1,F38,IF(G$40=1,G38,IF(H$40=1,H38,IF(I$40=1,I38,IF(J$40=1,J38,IF(K$40=1,K38,IF(L$40=1,L38,IF(M$40=1,M38,IF(N$40=1,N38,IF(O$40=1,O38,IF(P$40=1,P38,IF(Q$40=1,Q38,IF(R$40=1,R38,IF(S$40=1,S38,IF(T$40=1,T38,IF(U$40=1,U38,IF(V$40=1,V38,IF(W$40=1,W38,0))))))))))))))))))</f>
        <v>0</v>
      </c>
      <c r="D33" s="117">
        <f>IF(F$41=1,F38,IF(G$41=1,G38,IF(H$41=1,H38,IF(I$41=1,I38,IF(J$41=1,J38,IF(K$41=1,K38,IF(L$41=1,L38,IF(M$41=1,M38,IF(N$41=1,N38,IF(O$41=1,O38,IF(P$41=1,P38,IF(Q$41=1,Q38,IF(R$41=1,R38,IF(S$41=1,S38,IF(T$41=1,T38,IF(U$41=1,U38,IF(V$41=1,V38,IF(W$41=1,W38,0))))))))))))))))))</f>
        <v>0</v>
      </c>
      <c r="E33" s="118">
        <f>IF(F$42=1,F38,IF(G$42=1,G38,IF(H$42=1,H38,IF(I$42=1,I38,IF(J$42=1,J38,IF(K$42=1,K38,IF(L$42=1,L38,IF(M$42=1,M38,IF(N$42=1,N38,IF(O$42=1,O38,IF(P$42=1,P38,IF(Q$42=1,Q38,IF(R$42=1,R38,IF(S$42=1,S38,IF(T$42=1,T38,IF(U$42=1,U38,IF(V$42=1,V38,IF(W$42=1,W38,0))))))))))))))))))</f>
        <v>0</v>
      </c>
    </row>
    <row r="34" spans="2:23" ht="20.149999999999999" customHeight="1" x14ac:dyDescent="0.35">
      <c r="B34" s="290" t="s">
        <v>143</v>
      </c>
      <c r="C34" s="113">
        <v>1</v>
      </c>
      <c r="D34" s="113">
        <v>2</v>
      </c>
      <c r="E34" s="114">
        <v>3</v>
      </c>
      <c r="F34" s="112">
        <v>4</v>
      </c>
      <c r="G34" s="112">
        <v>5</v>
      </c>
      <c r="H34" s="112">
        <v>6</v>
      </c>
      <c r="I34" s="112">
        <v>7</v>
      </c>
      <c r="J34" s="112">
        <v>8</v>
      </c>
      <c r="K34" s="112">
        <v>9</v>
      </c>
      <c r="L34" s="112">
        <v>10</v>
      </c>
      <c r="M34" s="112">
        <v>11</v>
      </c>
      <c r="N34" s="112">
        <v>12</v>
      </c>
      <c r="O34" s="112">
        <v>13</v>
      </c>
      <c r="P34" s="112">
        <v>14</v>
      </c>
      <c r="Q34" s="112">
        <v>15</v>
      </c>
      <c r="R34" s="112">
        <v>16</v>
      </c>
      <c r="S34" s="112">
        <v>17</v>
      </c>
      <c r="T34" s="112">
        <v>18</v>
      </c>
      <c r="U34" s="112">
        <v>19</v>
      </c>
      <c r="V34" s="112">
        <v>20</v>
      </c>
      <c r="W34" s="112">
        <v>21</v>
      </c>
    </row>
    <row r="35" spans="2:23" ht="20.149999999999999" customHeight="1" x14ac:dyDescent="0.35">
      <c r="B35" s="291"/>
      <c r="C35" s="115" t="str">
        <f>IF('Eval Général'!C$20=1,'Eval Général'!C5,IF('Eval Général'!D$20=1,'Eval Général'!D5,IF('Eval Général'!E$20=1,'Eval Général'!E5,IF('Eval Général'!F$20=1,'Eval Général'!F5,IF('Eval Général'!G$20=1,'Eval Général'!G5,IF('Eval Général'!H$20=1,'Eval Général'!H5,IF('Eval Général'!I$20=1,'Eval Général'!I5,IF('Eval Général'!J$20=1,'Eval Général'!J5,IF('Eval Général'!K$20=1,'Eval Général'!K5,IF('Eval Général'!L$20=1,'Eval Général'!L5,IF('Eval Général'!M$20=1,'Eval Général'!M5,IF('Eval Général'!N$20=1,'Eval Général'!N5,IF('Eval Général'!O$20=1,'Eval Général'!O5,IF('Eval Général'!P$20=1,'Eval Général'!P5,IF('Eval Général'!Q$20=1,'Eval Général'!Q5,IF('Eval Général'!R$20=1,'Eval Général'!R5,IF('Eval Général'!S$20=1,'Eval Général'!S5,IF('Eval Général'!T$20=1,'Eval Général'!T5,IF('Eval Général'!U$20=1,'Eval Général'!U5,IF('Eval Général'!V$20=1,'Eval Général'!V5,IF('Eval Général'!W$20=1,'Eval Général'!W5,0)))))))))))))))))))))</f>
        <v>SUPERMOTWHEEL</v>
      </c>
      <c r="D35" s="115" t="str">
        <f>IF('Eval Général'!C$20=2,'Eval Général'!C5,IF('Eval Général'!D$20=2,'Eval Général'!D5,IF('Eval Général'!E$20=2,'Eval Général'!E5,IF('Eval Général'!F$20=2,'Eval Général'!F5,IF('Eval Général'!G$20=2,'Eval Général'!G5,IF('Eval Général'!H$20=2,'Eval Général'!H5,IF('Eval Général'!I$20=2,'Eval Général'!I5,IF('Eval Général'!J$20=2,'Eval Général'!J5,IF('Eval Général'!K$20=2,'Eval Général'!K5,IF('Eval Général'!L$20=2,'Eval Général'!L5,IF('Eval Général'!M$20=2,'Eval Général'!M5,IF('Eval Général'!N$20=2,'Eval Général'!N5,IF('Eval Général'!O$20=2,'Eval Général'!O5,IF('Eval Général'!P$20=2,'Eval Général'!P5,IF('Eval Général'!Q$20=2,'Eval Général'!Q5,IF('Eval Général'!R$20=2,'Eval Général'!R5,IF('Eval Général'!S$20=2,'Eval Général'!S5,IF('Eval Général'!T$20=2,'Eval Général'!T5,IF('Eval Général'!U$20=2,'Eval Général'!U5,IF('Eval Général'!V$20=2,'Eval Général'!V5,IF('Eval Général'!W$20=2,'Eval Général'!W5,0)))))))))))))))))))))</f>
        <v>TALKING CAR</v>
      </c>
      <c r="E35" s="116" t="str">
        <f>IF('Eval Général'!C$20=3,'Eval Général'!C5,IF('Eval Général'!D$20=3,'Eval Général'!D5,IF('Eval Général'!E$20=3,'Eval Général'!E5,IF('Eval Général'!F$20=3,'Eval Général'!F5,IF('Eval Général'!G$20=3,'Eval Général'!G5,IF('Eval Général'!H$20=3,'Eval Général'!H5,IF('Eval Général'!I$20=3,'Eval Général'!I5,IF('Eval Général'!J$20=3,'Eval Général'!J5,IF('Eval Général'!K$20=3,'Eval Général'!K5,IF('Eval Général'!L$20=3,'Eval Général'!L5,IF('Eval Général'!M$20=3,'Eval Général'!M5,IF('Eval Général'!N$20=3,'Eval Général'!N5,IF('Eval Général'!O$20=3,'Eval Général'!O5,IF('Eval Général'!P$20=3,'Eval Général'!P5,IF('Eval Général'!Q$20=3,'Eval Général'!Q5,IF('Eval Général'!R$20=3,'Eval Général'!R5,IF('Eval Général'!S$20=3,'Eval Général'!S5,IF('Eval Général'!T$20=3,'Eval Général'!T5,IF('Eval Général'!U$20=3,'Eval Général'!U5,IF('Eval Général'!V$20=3,'Eval Général'!V5,IF('Eval Général'!W$20=3,'Eval Général'!W5,0)))))))))))))))))))))</f>
        <v>OCEAN DEPTH</v>
      </c>
      <c r="F35" s="112" t="str">
        <f>IF('Eval Général'!C$20=4,'Eval Général'!C5,IF('Eval Général'!D$20=4,'Eval Général'!D5,IF('Eval Général'!E$20=4,'Eval Général'!E5,IF('Eval Général'!F$20=4,'Eval Général'!F5,IF('Eval Général'!G$20=4,'Eval Général'!G5,IF('Eval Général'!H$20=4,'Eval Général'!H5,IF('Eval Général'!I$20=4,'Eval Général'!I5,IF('Eval Général'!J$20=4,'Eval Général'!J5,IF('Eval Général'!K$20=4,'Eval Général'!K5,IF('Eval Général'!L$20=4,'Eval Général'!L5,IF('Eval Général'!M$20=4,'Eval Général'!M5,IF('Eval Général'!N$20=4,'Eval Général'!N5,IF('Eval Général'!O$20=4,'Eval Général'!O5,IF('Eval Général'!P$20=4,'Eval Général'!P5,IF('Eval Général'!Q$20=4,'Eval Général'!Q5,IF('Eval Général'!R$20=4,'Eval Général'!R5,IF('Eval Général'!S$20=4,'Eval Général'!S5,IF('Eval Général'!T$20=4,'Eval Général'!T5,IF('Eval Général'!U$20=4,'Eval Général'!U5,IF('Eval Général'!V$20=4,'Eval Général'!V5,IF('Eval Général'!W$20=4,'Eval Général'!W5,0)))))))))))))))))))))</f>
        <v>DESERT HUNTER</v>
      </c>
      <c r="G35" s="112" t="str">
        <f>IF('Eval Général'!C$20=5,'Eval Général'!C5,IF('Eval Général'!D$20=5,'Eval Général'!D5,IF('Eval Général'!E$20=5,'Eval Général'!E5,IF('Eval Général'!F$20=5,'Eval Général'!F5,IF('Eval Général'!G$20=5,'Eval Général'!G5,IF('Eval Général'!H$20=5,'Eval Général'!H5,IF('Eval Général'!I$20=5,'Eval Général'!I5,IF('Eval Général'!J$20=5,'Eval Général'!J5,IF('Eval Général'!K$20=5,'Eval Général'!K5,IF('Eval Général'!L$20=5,'Eval Général'!L5,IF('Eval Général'!M$20=5,'Eval Général'!M5,IF('Eval Général'!N$20=5,'Eval Général'!N5,IF('Eval Général'!O$20=5,'Eval Général'!O5,IF('Eval Général'!P$20=5,'Eval Général'!P5,IF('Eval Général'!Q$20=5,'Eval Général'!Q5,IF('Eval Général'!R$20=5,'Eval Général'!R5,IF('Eval Général'!S$20=5,'Eval Général'!S5,IF('Eval Général'!T$20=5,'Eval Général'!T5,IF('Eval Général'!U$20=5,'Eval Général'!U5,IF('Eval Général'!V$20=5,'Eval Général'!V5,IF('Eval Général'!W$20=5,'Eval Général'!W5,0)))))))))))))))))))))</f>
        <v>AEROTEAM</v>
      </c>
      <c r="H35" s="112" t="str">
        <f>IF('Eval Général'!C$20=6,'Eval Général'!C5,IF('Eval Général'!D$20=6,'Eval Général'!D5,IF('Eval Général'!E$20=6,'Eval Général'!E5,IF('Eval Général'!F$20=6,'Eval Général'!F5,IF('Eval Général'!G$20=6,'Eval Général'!G5,IF('Eval Général'!H$20=6,'Eval Général'!H5,IF('Eval Général'!I$20=6,'Eval Général'!I5,IF('Eval Général'!J$20=6,'Eval Général'!J5,IF('Eval Général'!K$20=6,'Eval Général'!K5,IF('Eval Général'!L$20=6,'Eval Général'!L5,IF('Eval Général'!M$20=6,'Eval Général'!M5,IF('Eval Général'!N$20=6,'Eval Général'!N5,IF('Eval Général'!O$20=6,'Eval Général'!O5,IF('Eval Général'!P$20=6,'Eval Général'!P5,IF('Eval Général'!Q$20=6,'Eval Général'!Q5,IF('Eval Général'!R$20=6,'Eval Général'!R5,IF('Eval Général'!S$20=6,'Eval Général'!S5,IF('Eval Général'!T$20=6,'Eval Général'!T5,IF('Eval Général'!U$20=6,'Eval Général'!U5,IF('Eval Général'!V$20=6,'Eval Général'!V5,IF('Eval Général'!W$20=6,'Eval Général'!W5,0)))))))))))))))))))))</f>
        <v xml:space="preserve"> L1KORN</v>
      </c>
      <c r="I35" s="112" t="str">
        <f>IF('Eval Général'!C$20=7,'Eval Général'!C5,IF('Eval Général'!D$20=7,'Eval Général'!D5,IF('Eval Général'!E$20=7,'Eval Général'!E5,IF('Eval Général'!F$20=7,'Eval Général'!F5,IF('Eval Général'!G$20=7,'Eval Général'!G5,IF('Eval Général'!H$20=7,'Eval Général'!H5,IF('Eval Général'!I$20=7,'Eval Général'!I5,IF('Eval Général'!J$20=7,'Eval Général'!J5,IF('Eval Général'!K$20=7,'Eval Général'!K5,IF('Eval Général'!L$20=7,'Eval Général'!L5,IF('Eval Général'!M$20=7,'Eval Général'!M5,IF('Eval Général'!N$20=7,'Eval Général'!N5,IF('Eval Général'!O$20=7,'Eval Général'!O5,IF('Eval Général'!P$20=7,'Eval Général'!P5,IF('Eval Général'!Q$20=7,'Eval Général'!Q5,IF('Eval Général'!R$20=7,'Eval Général'!R5,IF('Eval Général'!S$20=7,'Eval Général'!S5,IF('Eval Général'!T$20=7,'Eval Général'!T5,IF('Eval Général'!U$20=7,'Eval Général'!U5,IF('Eval Général'!V$20=7,'Eval Général'!V5,IF('Eval Général'!W$20=7,'Eval Général'!W5,0)))))))))))))))))))))</f>
        <v>TEAM MOTOR SPEED</v>
      </c>
      <c r="J35" s="112" t="str">
        <f>IF('Eval Général'!C$20=8,'Eval Général'!C5,IF('Eval Général'!D$20=8,'Eval Général'!D5,IF('Eval Général'!E$20=8,'Eval Général'!E5,IF('Eval Général'!F$20=8,'Eval Général'!F5,IF('Eval Général'!G$20=8,'Eval Général'!G5,IF('Eval Général'!H$20=8,'Eval Général'!H5,IF('Eval Général'!I$20=8,'Eval Général'!I5,IF('Eval Général'!J$20=8,'Eval Général'!J5,IF('Eval Général'!K$20=8,'Eval Général'!K5,IF('Eval Général'!L$20=8,'Eval Général'!L5,IF('Eval Général'!M$20=8,'Eval Général'!M5,IF('Eval Général'!N$20=8,'Eval Général'!N5,IF('Eval Général'!O$20=8,'Eval Général'!O5,IF('Eval Général'!P$20=8,'Eval Général'!P5,IF('Eval Général'!Q$20=8,'Eval Général'!Q5,IF('Eval Général'!R$20=8,'Eval Général'!R5,IF('Eval Général'!S$20=8,'Eval Général'!S5,IF('Eval Général'!T$20=8,'Eval Général'!T5,IF('Eval Général'!U$20=8,'Eval Général'!U5,IF('Eval Général'!V$20=8,'Eval Général'!V5,IF('Eval Général'!W$20=8,'Eval Général'!W5,0)))))))))))))))))))))</f>
        <v>LICENCE TO DRIVE</v>
      </c>
      <c r="K35" s="112" t="str">
        <f>IF('Eval Général'!C$20=9,'Eval Général'!C5,IF('Eval Général'!D$20=9,'Eval Général'!D5,IF('Eval Général'!E$20=9,'Eval Général'!E5,IF('Eval Général'!F$20=9,'Eval Général'!F5,IF('Eval Général'!G$20=9,'Eval Général'!G5,IF('Eval Général'!H$20=9,'Eval Général'!H5,IF('Eval Général'!I$20=9,'Eval Général'!I5,IF('Eval Général'!J$20=9,'Eval Général'!J5,IF('Eval Général'!K$20=9,'Eval Général'!K5,IF('Eval Général'!L$20=9,'Eval Général'!L5,IF('Eval Général'!M$20=9,'Eval Général'!M5,IF('Eval Général'!N$20=9,'Eval Général'!N5,IF('Eval Général'!O$20=9,'Eval Général'!O5,IF('Eval Général'!P$20=9,'Eval Général'!P5,IF('Eval Général'!Q$20=9,'Eval Général'!Q5,IF('Eval Général'!R$20=9,'Eval Général'!R5,IF('Eval Général'!S$20=9,'Eval Général'!S5,IF('Eval Général'!T$20=9,'Eval Général'!T5,IF('Eval Général'!U$20=9,'Eval Général'!U5,IF('Eval Général'!V$20=9,'Eval Général'!V5,IF('Eval Général'!W$20=9,'Eval Général'!W5,0)))))))))))))))))))))</f>
        <v>Martians</v>
      </c>
      <c r="L35" s="112" t="str">
        <f>IF('Eval Général'!C$20=10,'Eval Général'!C5,IF('Eval Général'!D$20=10,'Eval Général'!D5,IF('Eval Général'!E$20=10,'Eval Général'!E5,IF('Eval Général'!F$20=10,'Eval Général'!F5,IF('Eval Général'!G$20=10,'Eval Général'!G5,IF('Eval Général'!H$20=10,'Eval Général'!H5,IF('Eval Général'!I$20=10,'Eval Général'!I5,IF('Eval Général'!J$20=10,'Eval Général'!J5,IF('Eval Général'!K$20=10,'Eval Général'!K5,IF('Eval Général'!L$20=10,'Eval Général'!L5,IF('Eval Général'!M$20=10,'Eval Général'!M5,IF('Eval Général'!N$20=10,'Eval Général'!N5,IF('Eval Général'!O$20=10,'Eval Général'!O5,IF('Eval Général'!P$20=10,'Eval Général'!P5,IF('Eval Général'!Q$20=10,'Eval Général'!Q5,IF('Eval Général'!R$20=10,'Eval Général'!R5,IF('Eval Général'!S$20=10,'Eval Général'!S5,IF('Eval Général'!T$20=10,'Eval Général'!T5,IF('Eval Général'!U$20=10,'Eval Général'!U5,IF('Eval Général'!V$20=10,'Eval Général'!V5,IF('Eval Général'!W$20=10,'Eval Général'!W5,0)))))))))))))))))))))</f>
        <v>RUBY SCREECH</v>
      </c>
      <c r="M35" s="112" t="str">
        <f>IF('Eval Général'!C$20=11,'Eval Général'!C5,IF('Eval Général'!D$20=11,'Eval Général'!D5,IF('Eval Général'!E$20=11,'Eval Général'!E5,IF('Eval Général'!F$20=11,'Eval Général'!F5,IF('Eval Général'!G$20=11,'Eval Général'!G5,IF('Eval Général'!H$20=11,'Eval Général'!H5,IF('Eval Général'!I$20=11,'Eval Général'!I5,IF('Eval Général'!J$20=11,'Eval Général'!J5,IF('Eval Général'!K$20=11,'Eval Général'!K5,IF('Eval Général'!L$20=11,'Eval Général'!L5,IF('Eval Général'!M$20=11,'Eval Général'!M5,IF('Eval Général'!N$20=11,'Eval Général'!N5,IF('Eval Général'!O$20=11,'Eval Général'!O5,IF('Eval Général'!P$20=11,'Eval Général'!P5,IF('Eval Général'!Q$20=11,'Eval Général'!Q5,IF('Eval Général'!R$20=11,'Eval Général'!R5,IF('Eval Général'!S$20=11,'Eval Général'!S5,IF('Eval Général'!T$20=11,'Eval Général'!T5,IF('Eval Général'!U$20=11,'Eval Général'!U5,IF('Eval Général'!V$20=11,'Eval Général'!V5,IF('Eval Général'!W$20=11,'Eval Général'!W5,0)))))))))))))))))))))</f>
        <v>Oktoteak</v>
      </c>
      <c r="N35" s="112">
        <f>IF('Eval Général'!C$20=12,'Eval Général'!C5,IF('Eval Général'!D$20=12,'Eval Général'!D5,IF('Eval Général'!E$20=12,'Eval Général'!E5,IF('Eval Général'!F$20=12,'Eval Général'!F5,IF('Eval Général'!G$20=12,'Eval Général'!G5,IF('Eval Général'!H$20=12,'Eval Général'!H5,IF('Eval Général'!I$20=12,'Eval Général'!I5,IF('Eval Général'!J$20=12,'Eval Général'!J5,IF('Eval Général'!K$20=12,'Eval Général'!K5,IF('Eval Général'!L$20=12,'Eval Général'!L5,IF('Eval Général'!M$20=12,'Eval Général'!M5,IF('Eval Général'!N$20=12,'Eval Général'!N5,IF('Eval Général'!O$20=12,'Eval Général'!O5,IF('Eval Général'!P$20=12,'Eval Général'!P5,IF('Eval Général'!Q$20=12,'Eval Général'!Q5,IF('Eval Général'!R$20=12,'Eval Général'!R5,IF('Eval Général'!S$20=12,'Eval Général'!S5,IF('Eval Général'!T$20=12,'Eval Général'!T5,IF('Eval Général'!U$20=12,'Eval Général'!U5,IF('Eval Général'!V$20=12,'Eval Général'!V5,IF('Eval Général'!W$20=12,'Eval Général'!W5,0)))))))))))))))))))))</f>
        <v>0</v>
      </c>
      <c r="O35" s="112" t="str">
        <f>IF('Eval Général'!C$20=13,'Eval Général'!C5,IF('Eval Général'!D$20=13,'Eval Général'!D5,IF('Eval Général'!E$20=13,'Eval Général'!E5,IF('Eval Général'!F$20=13,'Eval Général'!F5,IF('Eval Général'!G$20=13,'Eval Général'!G5,IF('Eval Général'!H$20=13,'Eval Général'!H5,IF('Eval Général'!I$20=13,'Eval Général'!I5,IF('Eval Général'!J$20=13,'Eval Général'!J5,IF('Eval Général'!K$20=13,'Eval Général'!K5,IF('Eval Général'!L$20=13,'Eval Général'!L5,IF('Eval Général'!M$20=13,'Eval Général'!M5,IF('Eval Général'!N$20=13,'Eval Général'!N5,IF('Eval Général'!O$20=13,'Eval Général'!O5,IF('Eval Général'!P$20=13,'Eval Général'!P5,IF('Eval Général'!Q$20=13,'Eval Général'!Q5,IF('Eval Général'!R$20=13,'Eval Général'!R5,IF('Eval Général'!S$20=13,'Eval Général'!S5,IF('Eval Général'!T$20=13,'Eval Général'!T5,IF('Eval Général'!U$20=13,'Eval Général'!U5,IF('Eval Général'!V$20=13,'Eval Général'!V5,IF('Eval Général'!W$20=13,'Eval Général'!W5,0)))))))))))))))))))))</f>
        <v>AURA Fu5ion</v>
      </c>
      <c r="P35" s="112" t="str">
        <f>IF('Eval Général'!C$20=14,'Eval Général'!C5,IF('Eval Général'!D$20=14,'Eval Général'!D5,IF('Eval Général'!E$20=14,'Eval Général'!E5,IF('Eval Général'!F$20=14,'Eval Général'!F5,IF('Eval Général'!G$20=14,'Eval Général'!G5,IF('Eval Général'!H$20=14,'Eval Général'!H5,IF('Eval Général'!I$20=14,'Eval Général'!I5,IF('Eval Général'!J$20=14,'Eval Général'!J5,IF('Eval Général'!K$20=14,'Eval Général'!K5,IF('Eval Général'!L$20=14,'Eval Général'!L5,IF('Eval Général'!M$20=14,'Eval Général'!M5,IF('Eval Général'!N$20=14,'Eval Général'!N5,IF('Eval Général'!O$20=14,'Eval Général'!O5,IF('Eval Général'!P$20=14,'Eval Général'!P5,IF('Eval Général'!Q$20=14,'Eval Général'!Q5,IF('Eval Général'!R$20=14,'Eval Général'!R5,IF('Eval Général'!S$20=14,'Eval Général'!S5,IF('Eval Général'!T$20=14,'Eval Général'!T5,IF('Eval Général'!U$20=14,'Eval Général'!U5,IF('Eval Général'!V$20=14,'Eval Général'!V5,IF('Eval Général'!W$20=14,'Eval Général'!W5,0)))))))))))))))))))))</f>
        <v>Team BLEECK</v>
      </c>
      <c r="Q35" s="112" t="str">
        <f>IF('Eval Général'!C$20=15,'Eval Général'!C5,IF('Eval Général'!D$20=15,'Eval Général'!D5,IF('Eval Général'!E$20=15,'Eval Général'!E5,IF('Eval Général'!F$20=15,'Eval Général'!F5,IF('Eval Général'!G$20=15,'Eval Général'!G5,IF('Eval Général'!H$20=15,'Eval Général'!H5,IF('Eval Général'!I$20=15,'Eval Général'!I5,IF('Eval Général'!J$20=15,'Eval Général'!J5,IF('Eval Général'!K$20=15,'Eval Général'!K5,IF('Eval Général'!L$20=15,'Eval Général'!L5,IF('Eval Général'!M$20=15,'Eval Général'!M5,IF('Eval Général'!N$20=15,'Eval Général'!N5,IF('Eval Général'!O$20=15,'Eval Général'!O5,IF('Eval Général'!P$20=15,'Eval Général'!P5,IF('Eval Général'!Q$20=15,'Eval Général'!Q5,IF('Eval Général'!R$20=15,'Eval Général'!R5,IF('Eval Général'!S$20=15,'Eval Général'!S5,IF('Eval Général'!T$20=15,'Eval Général'!T5,IF('Eval Général'!U$20=15,'Eval Général'!U5,IF('Eval Général'!V$20=15,'Eval Général'!V5,IF('Eval Général'!W$20=15,'Eval Général'!W5,0)))))))))))))))))))))</f>
        <v>Panda Fall</v>
      </c>
      <c r="R35" s="112" t="str">
        <f>IF('Eval Général'!C$20=16,'Eval Général'!C5,IF('Eval Général'!D$20=16,'Eval Général'!D5,IF('Eval Général'!E$20=16,'Eval Général'!E5,IF('Eval Général'!F$20=16,'Eval Général'!F5,IF('Eval Général'!G$20=16,'Eval Général'!G5,IF('Eval Général'!H$20=16,'Eval Général'!H5,IF('Eval Général'!I$20=16,'Eval Général'!I5,IF('Eval Général'!J$20=16,'Eval Général'!J5,IF('Eval Général'!K$20=16,'Eval Général'!K5,IF('Eval Général'!L$20=16,'Eval Général'!L5,IF('Eval Général'!M$20=16,'Eval Général'!M5,IF('Eval Général'!N$20=16,'Eval Général'!N5,IF('Eval Général'!O$20=16,'Eval Général'!O5,IF('Eval Général'!P$20=16,'Eval Général'!P5,IF('Eval Général'!Q$20=16,'Eval Général'!Q5,IF('Eval Général'!R$20=16,'Eval Général'!R5,IF('Eval Général'!S$20=16,'Eval Général'!S5,IF('Eval Général'!T$20=16,'Eval Général'!T5,IF('Eval Général'!U$20=16,'Eval Général'!U5,IF('Eval Général'!V$20=16,'Eval Général'!V5,IF('Eval Général'!W$20=16,'Eval Général'!W5,0)))))))))))))))))))))</f>
        <v>QLF RACING</v>
      </c>
      <c r="S35" s="112" t="str">
        <f>IF('Eval Général'!C$20=17,'Eval Général'!C5,IF('Eval Général'!D$20=17,'Eval Général'!D5,IF('Eval Général'!E$20=17,'Eval Général'!E5,IF('Eval Général'!F$20=17,'Eval Général'!F5,IF('Eval Général'!G$20=17,'Eval Général'!G5,IF('Eval Général'!H$20=17,'Eval Général'!H5,IF('Eval Général'!I$20=17,'Eval Général'!I5,IF('Eval Général'!J$20=17,'Eval Général'!J5,IF('Eval Général'!K$20=17,'Eval Général'!K5,IF('Eval Général'!L$20=17,'Eval Général'!L5,IF('Eval Général'!M$20=17,'Eval Général'!M5,IF('Eval Général'!N$20=17,'Eval Général'!N5,IF('Eval Général'!O$20=17,'Eval Général'!O5,IF('Eval Général'!P$20=17,'Eval Général'!P5,IF('Eval Général'!Q$20=17,'Eval Général'!Q5,IF('Eval Général'!R$20=17,'Eval Général'!R5,IF('Eval Général'!S$20=17,'Eval Général'!S5,IF('Eval Général'!T$20=17,'Eval Général'!T5,IF('Eval Général'!U$20=17,'Eval Général'!U5,IF('Eval Général'!V$20=17,'Eval Général'!V5,IF('Eval Général'!W$20=17,'Eval Général'!W5,0)))))))))))))))))))))</f>
        <v>MECHANICS SOLDIERS</v>
      </c>
      <c r="T35" s="112" t="str">
        <f>IF('Eval Général'!C$20=18,'Eval Général'!C5,IF('Eval Général'!D$20=18,'Eval Général'!D5,IF('Eval Général'!E$20=18,'Eval Général'!E5,IF('Eval Général'!F$20=18,'Eval Général'!F5,IF('Eval Général'!G$20=18,'Eval Général'!G5,IF('Eval Général'!H$20=18,'Eval Général'!H5,IF('Eval Général'!I$20=18,'Eval Général'!I5,IF('Eval Général'!J$20=18,'Eval Général'!J5,IF('Eval Général'!K$20=18,'Eval Général'!K5,IF('Eval Général'!L$20=18,'Eval Général'!L5,IF('Eval Général'!M$20=18,'Eval Général'!M5,IF('Eval Général'!N$20=18,'Eval Général'!N5,IF('Eval Général'!O$20=18,'Eval Général'!O5,IF('Eval Général'!P$20=18,'Eval Général'!P5,IF('Eval Général'!Q$20=18,'Eval Général'!Q5,IF('Eval Général'!R$20=18,'Eval Général'!R5,IF('Eval Général'!S$20=18,'Eval Général'!S5,IF('Eval Général'!T$20=18,'Eval Général'!T5,IF('Eval Général'!U$20=18,'Eval Général'!U5,IF('Eval Général'!V$20=18,'Eval Général'!V5,IF('Eval Général'!W$20=18,'Eval Général'!W5,0)))))))))))))))))))))</f>
        <v>New Motec</v>
      </c>
      <c r="U35" s="112" t="str">
        <f>IF('Eval Général'!C$20=19,'Eval Général'!C5,IF('Eval Général'!D$20=19,'Eval Général'!D5,IF('Eval Général'!E$20=19,'Eval Général'!E5,IF('Eval Général'!F$20=19,'Eval Général'!F5,IF('Eval Général'!G$20=19,'Eval Général'!G5,IF('Eval Général'!H$20=19,'Eval Général'!H5,IF('Eval Général'!I$20=19,'Eval Général'!I5,IF('Eval Général'!J$20=19,'Eval Général'!J5,IF('Eval Général'!K$20=19,'Eval Général'!K5,IF('Eval Général'!L$20=19,'Eval Général'!L5,IF('Eval Général'!M$20=19,'Eval Général'!M5,IF('Eval Général'!N$20=19,'Eval Général'!N5,IF('Eval Général'!O$20=19,'Eval Général'!O5,IF('Eval Général'!P$20=19,'Eval Général'!P5,IF('Eval Général'!Q$20=19,'Eval Général'!Q5,IF('Eval Général'!R$20=19,'Eval Général'!R5,IF('Eval Général'!S$20=19,'Eval Général'!S5,IF('Eval Général'!T$20=19,'Eval Général'!T5,IF('Eval Général'!U$20=19,'Eval Général'!U5,IF('Eval Général'!V$20=19,'Eval Général'!V5,IF('Eval Général'!W$20=19,'Eval Général'!W5,0)))))))))))))))))))))</f>
        <v>RASTA ROCKET</v>
      </c>
      <c r="V35" s="112" t="str">
        <f>IF('Eval Général'!C$20=20,'Eval Général'!C5,IF('Eval Général'!D$20=20,'Eval Général'!D5,IF('Eval Général'!E$20=20,'Eval Général'!E5,IF('Eval Général'!F$20=20,'Eval Général'!F5,IF('Eval Général'!G$20=20,'Eval Général'!G5,IF('Eval Général'!H$20=20,'Eval Général'!H5,IF('Eval Général'!I$20=20,'Eval Général'!I5,IF('Eval Général'!J$20=20,'Eval Général'!J5,IF('Eval Général'!K$20=20,'Eval Général'!K5,IF('Eval Général'!L$20=20,'Eval Général'!L5,IF('Eval Général'!M$20=20,'Eval Général'!M5,IF('Eval Général'!N$20=20,'Eval Général'!N5,IF('Eval Général'!O$20=20,'Eval Général'!O5,IF('Eval Général'!P$20=20,'Eval Général'!P5,IF('Eval Général'!Q$20=20,'Eval Général'!Q5,IF('Eval Général'!R$20=20,'Eval Général'!R5,IF('Eval Général'!S$20=20,'Eval Général'!S5,IF('Eval Général'!T$20=20,'Eval Général'!T5,IF('Eval Général'!U$20=20,'Eval Général'!U5,IF('Eval Général'!V$20=20,'Eval Général'!V5,IF('Eval Général'!W$20=20,'Eval Général'!W5,0)))))))))))))))))))))</f>
        <v>SANS CHICANES</v>
      </c>
      <c r="W35" s="112" t="str">
        <f>IF('Eval Général'!C$20=21,'Eval Général'!C5,IF('Eval Général'!D$20=21,'Eval Général'!D5,IF('Eval Général'!E$20=21,'Eval Général'!E5,IF('Eval Général'!F$20=21,'Eval Général'!F5,IF('Eval Général'!G$20=21,'Eval Général'!G5,IF('Eval Général'!H$20=21,'Eval Général'!H5,IF('Eval Général'!I$20=21,'Eval Général'!I5,IF('Eval Général'!J$20=21,'Eval Général'!J5,IF('Eval Général'!K$20=21,'Eval Général'!K5,IF('Eval Général'!L$20=21,'Eval Général'!L5,IF('Eval Général'!M$20=21,'Eval Général'!M5,IF('Eval Général'!N$20=21,'Eval Général'!N5,IF('Eval Général'!O$20=21,'Eval Général'!O5,IF('Eval Général'!P$20=21,'Eval Général'!P5,IF('Eval Général'!Q$20=21,'Eval Général'!Q5,IF('Eval Général'!R$20=21,'Eval Général'!R5,IF('Eval Général'!S$20=21,'Eval Général'!S5,IF('Eval Général'!T$20=21,'Eval Général'!T5,IF('Eval Général'!U$20=21,'Eval Général'!U5,IF('Eval Général'!V$20=21,'Eval Général'!V5,IF('Eval Général'!W$20=21,'Eval Général'!W5,0)))))))))))))))))))))</f>
        <v xml:space="preserve"> </v>
      </c>
    </row>
    <row r="36" spans="2:23" ht="20.149999999999999" customHeight="1" x14ac:dyDescent="0.35">
      <c r="B36" s="291"/>
      <c r="C36" s="115" t="str">
        <f>IF('Eval Général'!C$20=1,'Eval Général'!C6,IF('Eval Général'!D$20=1,'Eval Général'!D6,IF('Eval Général'!E$20=1,'Eval Général'!E6,IF('Eval Général'!F$20=1,'Eval Général'!F6,IF('Eval Général'!G$20=1,'Eval Général'!G6,IF('Eval Général'!H$20=1,'Eval Général'!H6,IF('Eval Général'!I$20=1,'Eval Général'!I6,IF('Eval Général'!J$20=1,'Eval Général'!J6,IF('Eval Général'!K$20=1,'Eval Général'!K6,IF('Eval Général'!L$20=1,'Eval Général'!L6,IF('Eval Général'!M$20=1,'Eval Général'!M6,IF('Eval Général'!N$20=1,'Eval Général'!N6,IF('Eval Général'!O$20=1,'Eval Général'!O6,IF('Eval Général'!P$20=1,'Eval Général'!P6,IF('Eval Général'!Q$20=1,'Eval Général'!Q6,IF('Eval Général'!R$20=1,'Eval Général'!R6,IF('Eval Général'!S$20=1,'Eval Général'!S6,IF('Eval Général'!T$20=1,'Eval Général'!T6,IF('Eval Général'!U$20=1,'Eval Général'!U6,IF('Eval Général'!V$20=1,'Eval Général'!V6,IF('Eval Général'!W$20=1,'Eval Général'!W6,0)))))))))))))))))))))</f>
        <v>Lycée</v>
      </c>
      <c r="D36" s="115" t="str">
        <f>IF('Eval Général'!C$20=2,'Eval Général'!C6,IF('Eval Général'!D$20=2,'Eval Général'!D6,IF('Eval Général'!E$20=2,'Eval Général'!E6,IF('Eval Général'!F$20=2,'Eval Général'!F6,IF('Eval Général'!G$20=2,'Eval Général'!G6,IF('Eval Général'!H$20=2,'Eval Général'!H6,IF('Eval Général'!I$20=2,'Eval Général'!I6,IF('Eval Général'!J$20=2,'Eval Général'!J6,IF('Eval Général'!K$20=2,'Eval Général'!K6,IF('Eval Général'!L$20=2,'Eval Général'!L6,IF('Eval Général'!M$20=2,'Eval Général'!M6,IF('Eval Général'!N$20=2,'Eval Général'!N6,IF('Eval Général'!O$20=2,'Eval Général'!O6,IF('Eval Général'!P$20=2,'Eval Général'!P6,IF('Eval Général'!Q$20=2,'Eval Général'!Q6,IF('Eval Général'!R$20=2,'Eval Général'!R6,IF('Eval Général'!S$20=2,'Eval Général'!S6,IF('Eval Général'!T$20=2,'Eval Général'!T6,IF('Eval Général'!U$20=2,'Eval Général'!U6,IF('Eval Général'!V$20=2,'Eval Général'!V6,IF('Eval Général'!W$20=2,'Eval Général'!W6,0)))))))))))))))))))))</f>
        <v>Lycée</v>
      </c>
      <c r="E36" s="116" t="str">
        <f>IF('Eval Général'!C$20=3,'Eval Général'!C6,IF('Eval Général'!D$20=3,'Eval Général'!D6,IF('Eval Général'!E$20=3,'Eval Général'!E6,IF('Eval Général'!F$20=3,'Eval Général'!F6,IF('Eval Général'!G$20=3,'Eval Général'!G6,IF('Eval Général'!H$20=3,'Eval Général'!H6,IF('Eval Général'!I$20=3,'Eval Général'!I6,IF('Eval Général'!J$20=3,'Eval Général'!J6,IF('Eval Général'!K$20=3,'Eval Général'!K6,IF('Eval Général'!L$20=3,'Eval Général'!L6,IF('Eval Général'!M$20=3,'Eval Général'!M6,IF('Eval Général'!N$20=3,'Eval Général'!N6,IF('Eval Général'!O$20=3,'Eval Général'!O6,IF('Eval Général'!P$20=3,'Eval Général'!P6,IF('Eval Général'!Q$20=3,'Eval Général'!Q6,IF('Eval Général'!R$20=3,'Eval Général'!R6,IF('Eval Général'!S$20=3,'Eval Général'!S6,IF('Eval Général'!T$20=3,'Eval Général'!T6,IF('Eval Général'!U$20=3,'Eval Général'!U6,IF('Eval Général'!V$20=3,'Eval Général'!V6,IF('Eval Général'!W$20=3,'Eval Général'!W6,0)))))))))))))))))))))</f>
        <v>Lycée</v>
      </c>
      <c r="F36" s="112" t="str">
        <f>IF('Eval Général'!C$20=4,'Eval Général'!C6,IF('Eval Général'!D$20=4,'Eval Général'!D6,IF('Eval Général'!E$20=4,'Eval Général'!E6,IF('Eval Général'!F$20=4,'Eval Général'!F6,IF('Eval Général'!G$20=4,'Eval Général'!G6,IF('Eval Général'!H$20=4,'Eval Général'!H6,IF('Eval Général'!I$20=4,'Eval Général'!I6,IF('Eval Général'!J$20=4,'Eval Général'!J6,IF('Eval Général'!K$20=4,'Eval Général'!K6,IF('Eval Général'!L$20=4,'Eval Général'!L6,IF('Eval Général'!M$20=4,'Eval Général'!M6,IF('Eval Général'!N$20=4,'Eval Général'!N6,IF('Eval Général'!O$20=4,'Eval Général'!O6,IF('Eval Général'!P$20=4,'Eval Général'!P6,IF('Eval Général'!Q$20=4,'Eval Général'!Q6,IF('Eval Général'!R$20=4,'Eval Général'!R6,IF('Eval Général'!S$20=4,'Eval Général'!S6,IF('Eval Général'!T$20=4,'Eval Général'!T6,IF('Eval Général'!U$20=4,'Eval Général'!U6,IF('Eval Général'!V$20=4,'Eval Général'!V6,IF('Eval Général'!W$20=4,'Eval Général'!W6,0)))))))))))))))))))))</f>
        <v>Lycée</v>
      </c>
      <c r="G36" s="112" t="str">
        <f>IF('Eval Général'!C$20=5,'Eval Général'!C6,IF('Eval Général'!D$20=5,'Eval Général'!D6,IF('Eval Général'!E$20=5,'Eval Général'!E6,IF('Eval Général'!F$20=5,'Eval Général'!F6,IF('Eval Général'!G$20=5,'Eval Général'!G6,IF('Eval Général'!H$20=5,'Eval Général'!H6,IF('Eval Général'!I$20=5,'Eval Général'!I6,IF('Eval Général'!J$20=5,'Eval Général'!J6,IF('Eval Général'!K$20=5,'Eval Général'!K6,IF('Eval Général'!L$20=5,'Eval Général'!L6,IF('Eval Général'!M$20=5,'Eval Général'!M6,IF('Eval Général'!N$20=5,'Eval Général'!N6,IF('Eval Général'!O$20=5,'Eval Général'!O6,IF('Eval Général'!P$20=5,'Eval Général'!P6,IF('Eval Général'!Q$20=5,'Eval Général'!Q6,IF('Eval Général'!R$20=5,'Eval Général'!R6,IF('Eval Général'!S$20=5,'Eval Général'!S6,IF('Eval Général'!T$20=5,'Eval Général'!T6,IF('Eval Général'!U$20=5,'Eval Général'!U6,IF('Eval Général'!V$20=5,'Eval Général'!V6,IF('Eval Général'!W$20=5,'Eval Général'!W6,0)))))))))))))))))))))</f>
        <v>Lycée</v>
      </c>
      <c r="H36" s="112" t="str">
        <f>IF('Eval Général'!C$20=6,'Eval Général'!C6,IF('Eval Général'!D$20=6,'Eval Général'!D6,IF('Eval Général'!E$20=6,'Eval Général'!E6,IF('Eval Général'!F$20=6,'Eval Général'!F6,IF('Eval Général'!G$20=6,'Eval Général'!G6,IF('Eval Général'!H$20=6,'Eval Général'!H6,IF('Eval Général'!I$20=6,'Eval Général'!I6,IF('Eval Général'!J$20=6,'Eval Général'!J6,IF('Eval Général'!K$20=6,'Eval Général'!K6,IF('Eval Général'!L$20=6,'Eval Général'!L6,IF('Eval Général'!M$20=6,'Eval Général'!M6,IF('Eval Général'!N$20=6,'Eval Général'!N6,IF('Eval Général'!O$20=6,'Eval Général'!O6,IF('Eval Général'!P$20=6,'Eval Général'!P6,IF('Eval Général'!Q$20=6,'Eval Général'!Q6,IF('Eval Général'!R$20=6,'Eval Général'!R6,IF('Eval Général'!S$20=6,'Eval Général'!S6,IF('Eval Général'!T$20=6,'Eval Général'!T6,IF('Eval Général'!U$20=6,'Eval Général'!U6,IF('Eval Général'!V$20=6,'Eval Général'!V6,IF('Eval Général'!W$20=6,'Eval Général'!W6,0)))))))))))))))))))))</f>
        <v>Lycée</v>
      </c>
      <c r="I36" s="112" t="str">
        <f>IF('Eval Général'!C$20=7,'Eval Général'!C6,IF('Eval Général'!D$20=7,'Eval Général'!D6,IF('Eval Général'!E$20=7,'Eval Général'!E6,IF('Eval Général'!F$20=7,'Eval Général'!F6,IF('Eval Général'!G$20=7,'Eval Général'!G6,IF('Eval Général'!H$20=7,'Eval Général'!H6,IF('Eval Général'!I$20=7,'Eval Général'!I6,IF('Eval Général'!J$20=7,'Eval Général'!J6,IF('Eval Général'!K$20=7,'Eval Général'!K6,IF('Eval Général'!L$20=7,'Eval Général'!L6,IF('Eval Général'!M$20=7,'Eval Général'!M6,IF('Eval Général'!N$20=7,'Eval Général'!N6,IF('Eval Général'!O$20=7,'Eval Général'!O6,IF('Eval Général'!P$20=7,'Eval Général'!P6,IF('Eval Général'!Q$20=7,'Eval Général'!Q6,IF('Eval Général'!R$20=7,'Eval Général'!R6,IF('Eval Général'!S$20=7,'Eval Général'!S6,IF('Eval Général'!T$20=7,'Eval Général'!T6,IF('Eval Général'!U$20=7,'Eval Général'!U6,IF('Eval Général'!V$20=7,'Eval Général'!V6,IF('Eval Général'!W$20=7,'Eval Général'!W6,0)))))))))))))))))))))</f>
        <v>Lycée</v>
      </c>
      <c r="J36" s="112" t="str">
        <f>IF('Eval Général'!C$20=8,'Eval Général'!C6,IF('Eval Général'!D$20=8,'Eval Général'!D6,IF('Eval Général'!E$20=8,'Eval Général'!E6,IF('Eval Général'!F$20=8,'Eval Général'!F6,IF('Eval Général'!G$20=8,'Eval Général'!G6,IF('Eval Général'!H$20=8,'Eval Général'!H6,IF('Eval Général'!I$20=8,'Eval Général'!I6,IF('Eval Général'!J$20=8,'Eval Général'!J6,IF('Eval Général'!K$20=8,'Eval Général'!K6,IF('Eval Général'!L$20=8,'Eval Général'!L6,IF('Eval Général'!M$20=8,'Eval Général'!M6,IF('Eval Général'!N$20=8,'Eval Général'!N6,IF('Eval Général'!O$20=8,'Eval Général'!O6,IF('Eval Général'!P$20=8,'Eval Général'!P6,IF('Eval Général'!Q$20=8,'Eval Général'!Q6,IF('Eval Général'!R$20=8,'Eval Général'!R6,IF('Eval Général'!S$20=8,'Eval Général'!S6,IF('Eval Général'!T$20=8,'Eval Général'!T6,IF('Eval Général'!U$20=8,'Eval Général'!U6,IF('Eval Général'!V$20=8,'Eval Général'!V6,IF('Eval Général'!W$20=8,'Eval Général'!W6,0)))))))))))))))))))))</f>
        <v>Lycée</v>
      </c>
      <c r="K36" s="112" t="str">
        <f>IF('Eval Général'!C$20=9,'Eval Général'!C6,IF('Eval Général'!D$20=9,'Eval Général'!D6,IF('Eval Général'!E$20=9,'Eval Général'!E6,IF('Eval Général'!F$20=9,'Eval Général'!F6,IF('Eval Général'!G$20=9,'Eval Général'!G6,IF('Eval Général'!H$20=9,'Eval Général'!H6,IF('Eval Général'!I$20=9,'Eval Général'!I6,IF('Eval Général'!J$20=9,'Eval Général'!J6,IF('Eval Général'!K$20=9,'Eval Général'!K6,IF('Eval Général'!L$20=9,'Eval Général'!L6,IF('Eval Général'!M$20=9,'Eval Général'!M6,IF('Eval Général'!N$20=9,'Eval Général'!N6,IF('Eval Général'!O$20=9,'Eval Général'!O6,IF('Eval Général'!P$20=9,'Eval Général'!P6,IF('Eval Général'!Q$20=9,'Eval Général'!Q6,IF('Eval Général'!R$20=9,'Eval Général'!R6,IF('Eval Général'!S$20=9,'Eval Général'!S6,IF('Eval Général'!T$20=9,'Eval Général'!T6,IF('Eval Général'!U$20=9,'Eval Général'!U6,IF('Eval Général'!V$20=9,'Eval Général'!V6,IF('Eval Général'!W$20=9,'Eval Général'!W6,0)))))))))))))))))))))</f>
        <v>Lycée</v>
      </c>
      <c r="L36" s="112" t="str">
        <f>IF('Eval Général'!C$20=10,'Eval Général'!C6,IF('Eval Général'!D$20=10,'Eval Général'!D6,IF('Eval Général'!E$20=10,'Eval Général'!E6,IF('Eval Général'!F$20=10,'Eval Général'!F6,IF('Eval Général'!G$20=10,'Eval Général'!G6,IF('Eval Général'!H$20=10,'Eval Général'!H6,IF('Eval Général'!I$20=10,'Eval Général'!I6,IF('Eval Général'!J$20=10,'Eval Général'!J6,IF('Eval Général'!K$20=10,'Eval Général'!K6,IF('Eval Général'!L$20=10,'Eval Général'!L6,IF('Eval Général'!M$20=10,'Eval Général'!M6,IF('Eval Général'!N$20=10,'Eval Général'!N6,IF('Eval Général'!O$20=10,'Eval Général'!O6,IF('Eval Général'!P$20=10,'Eval Général'!P6,IF('Eval Général'!Q$20=10,'Eval Général'!Q6,IF('Eval Général'!R$20=10,'Eval Général'!R6,IF('Eval Général'!S$20=10,'Eval Général'!S6,IF('Eval Général'!T$20=10,'Eval Général'!T6,IF('Eval Général'!U$20=10,'Eval Général'!U6,IF('Eval Général'!V$20=10,'Eval Général'!V6,IF('Eval Général'!W$20=10,'Eval Général'!W6,0)))))))))))))))))))))</f>
        <v>Lycée</v>
      </c>
      <c r="M36" s="112" t="str">
        <f>IF('Eval Général'!C$20=11,'Eval Général'!C6,IF('Eval Général'!D$20=11,'Eval Général'!D6,IF('Eval Général'!E$20=11,'Eval Général'!E6,IF('Eval Général'!F$20=11,'Eval Général'!F6,IF('Eval Général'!G$20=11,'Eval Général'!G6,IF('Eval Général'!H$20=11,'Eval Général'!H6,IF('Eval Général'!I$20=11,'Eval Général'!I6,IF('Eval Général'!J$20=11,'Eval Général'!J6,IF('Eval Général'!K$20=11,'Eval Général'!K6,IF('Eval Général'!L$20=11,'Eval Général'!L6,IF('Eval Général'!M$20=11,'Eval Général'!M6,IF('Eval Général'!N$20=11,'Eval Général'!N6,IF('Eval Général'!O$20=11,'Eval Général'!O6,IF('Eval Général'!P$20=11,'Eval Général'!P6,IF('Eval Général'!Q$20=11,'Eval Général'!Q6,IF('Eval Général'!R$20=11,'Eval Général'!R6,IF('Eval Général'!S$20=11,'Eval Général'!S6,IF('Eval Général'!T$20=11,'Eval Général'!T6,IF('Eval Général'!U$20=11,'Eval Général'!U6,IF('Eval Général'!V$20=11,'Eval Général'!V6,IF('Eval Général'!W$20=11,'Eval Général'!W6,0)))))))))))))))))))))</f>
        <v>Lycée</v>
      </c>
      <c r="N36" s="112">
        <f>IF('Eval Général'!C$20=12,'Eval Général'!C6,IF('Eval Général'!D$20=12,'Eval Général'!D6,IF('Eval Général'!E$20=12,'Eval Général'!E6,IF('Eval Général'!F$20=12,'Eval Général'!F6,IF('Eval Général'!G$20=12,'Eval Général'!G6,IF('Eval Général'!H$20=12,'Eval Général'!H6,IF('Eval Général'!I$20=12,'Eval Général'!I6,IF('Eval Général'!J$20=12,'Eval Général'!J6,IF('Eval Général'!K$20=12,'Eval Général'!K6,IF('Eval Général'!L$20=12,'Eval Général'!L6,IF('Eval Général'!M$20=12,'Eval Général'!M6,IF('Eval Général'!N$20=12,'Eval Général'!N6,IF('Eval Général'!O$20=12,'Eval Général'!O6,IF('Eval Général'!P$20=12,'Eval Général'!P6,IF('Eval Général'!Q$20=12,'Eval Général'!Q6,IF('Eval Général'!R$20=12,'Eval Général'!R6,IF('Eval Général'!S$20=12,'Eval Général'!S6,IF('Eval Général'!T$20=12,'Eval Général'!T6,IF('Eval Général'!U$20=12,'Eval Général'!U6,IF('Eval Général'!V$20=12,'Eval Général'!V6,IF('Eval Général'!W$20=12,'Eval Général'!W6,0)))))))))))))))))))))</f>
        <v>0</v>
      </c>
      <c r="O36" s="112" t="str">
        <f>IF('Eval Général'!C$20=13,'Eval Général'!C6,IF('Eval Général'!D$20=13,'Eval Général'!D6,IF('Eval Général'!E$20=13,'Eval Général'!E6,IF('Eval Général'!F$20=13,'Eval Général'!F6,IF('Eval Général'!G$20=13,'Eval Général'!G6,IF('Eval Général'!H$20=13,'Eval Général'!H6,IF('Eval Général'!I$20=13,'Eval Général'!I6,IF('Eval Général'!J$20=13,'Eval Général'!J6,IF('Eval Général'!K$20=13,'Eval Général'!K6,IF('Eval Général'!L$20=13,'Eval Général'!L6,IF('Eval Général'!M$20=13,'Eval Général'!M6,IF('Eval Général'!N$20=13,'Eval Général'!N6,IF('Eval Général'!O$20=13,'Eval Général'!O6,IF('Eval Général'!P$20=13,'Eval Général'!P6,IF('Eval Général'!Q$20=13,'Eval Général'!Q6,IF('Eval Général'!R$20=13,'Eval Général'!R6,IF('Eval Général'!S$20=13,'Eval Général'!S6,IF('Eval Général'!T$20=13,'Eval Général'!T6,IF('Eval Général'!U$20=13,'Eval Général'!U6,IF('Eval Général'!V$20=13,'Eval Général'!V6,IF('Eval Général'!W$20=13,'Eval Général'!W6,0)))))))))))))))))))))</f>
        <v>Lycée</v>
      </c>
      <c r="P36" s="112" t="str">
        <f>IF('Eval Général'!C$20=14,'Eval Général'!C6,IF('Eval Général'!D$20=14,'Eval Général'!D6,IF('Eval Général'!E$20=14,'Eval Général'!E6,IF('Eval Général'!F$20=14,'Eval Général'!F6,IF('Eval Général'!G$20=14,'Eval Général'!G6,IF('Eval Général'!H$20=14,'Eval Général'!H6,IF('Eval Général'!I$20=14,'Eval Général'!I6,IF('Eval Général'!J$20=14,'Eval Général'!J6,IF('Eval Général'!K$20=14,'Eval Général'!K6,IF('Eval Général'!L$20=14,'Eval Général'!L6,IF('Eval Général'!M$20=14,'Eval Général'!M6,IF('Eval Général'!N$20=14,'Eval Général'!N6,IF('Eval Général'!O$20=14,'Eval Général'!O6,IF('Eval Général'!P$20=14,'Eval Général'!P6,IF('Eval Général'!Q$20=14,'Eval Général'!Q6,IF('Eval Général'!R$20=14,'Eval Général'!R6,IF('Eval Général'!S$20=14,'Eval Général'!S6,IF('Eval Général'!T$20=14,'Eval Général'!T6,IF('Eval Général'!U$20=14,'Eval Général'!U6,IF('Eval Général'!V$20=14,'Eval Général'!V6,IF('Eval Général'!W$20=14,'Eval Général'!W6,0)))))))))))))))))))))</f>
        <v>Lycée</v>
      </c>
      <c r="Q36" s="112" t="str">
        <f>IF('Eval Général'!C$20=15,'Eval Général'!C6,IF('Eval Général'!D$20=15,'Eval Général'!D6,IF('Eval Général'!E$20=15,'Eval Général'!E6,IF('Eval Général'!F$20=15,'Eval Général'!F6,IF('Eval Général'!G$20=15,'Eval Général'!G6,IF('Eval Général'!H$20=15,'Eval Général'!H6,IF('Eval Général'!I$20=15,'Eval Général'!I6,IF('Eval Général'!J$20=15,'Eval Général'!J6,IF('Eval Général'!K$20=15,'Eval Général'!K6,IF('Eval Général'!L$20=15,'Eval Général'!L6,IF('Eval Général'!M$20=15,'Eval Général'!M6,IF('Eval Général'!N$20=15,'Eval Général'!N6,IF('Eval Général'!O$20=15,'Eval Général'!O6,IF('Eval Général'!P$20=15,'Eval Général'!P6,IF('Eval Général'!Q$20=15,'Eval Général'!Q6,IF('Eval Général'!R$20=15,'Eval Général'!R6,IF('Eval Général'!S$20=15,'Eval Général'!S6,IF('Eval Général'!T$20=15,'Eval Général'!T6,IF('Eval Général'!U$20=15,'Eval Général'!U6,IF('Eval Général'!V$20=15,'Eval Général'!V6,IF('Eval Général'!W$20=15,'Eval Général'!W6,0)))))))))))))))))))))</f>
        <v>Lycée</v>
      </c>
      <c r="R36" s="112" t="str">
        <f>IF('Eval Général'!C$20=16,'Eval Général'!C6,IF('Eval Général'!D$20=16,'Eval Général'!D6,IF('Eval Général'!E$20=16,'Eval Général'!E6,IF('Eval Général'!F$20=16,'Eval Général'!F6,IF('Eval Général'!G$20=16,'Eval Général'!G6,IF('Eval Général'!H$20=16,'Eval Général'!H6,IF('Eval Général'!I$20=16,'Eval Général'!I6,IF('Eval Général'!J$20=16,'Eval Général'!J6,IF('Eval Général'!K$20=16,'Eval Général'!K6,IF('Eval Général'!L$20=16,'Eval Général'!L6,IF('Eval Général'!M$20=16,'Eval Général'!M6,IF('Eval Général'!N$20=16,'Eval Général'!N6,IF('Eval Général'!O$20=16,'Eval Général'!O6,IF('Eval Général'!P$20=16,'Eval Général'!P6,IF('Eval Général'!Q$20=16,'Eval Général'!Q6,IF('Eval Général'!R$20=16,'Eval Général'!R6,IF('Eval Général'!S$20=16,'Eval Général'!S6,IF('Eval Général'!T$20=16,'Eval Général'!T6,IF('Eval Général'!U$20=16,'Eval Général'!U6,IF('Eval Général'!V$20=16,'Eval Général'!V6,IF('Eval Général'!W$20=16,'Eval Général'!W6,0)))))))))))))))))))))</f>
        <v>Lycée</v>
      </c>
      <c r="S36" s="112" t="str">
        <f>IF('Eval Général'!C$20=17,'Eval Général'!C6,IF('Eval Général'!D$20=17,'Eval Général'!D6,IF('Eval Général'!E$20=17,'Eval Général'!E6,IF('Eval Général'!F$20=17,'Eval Général'!F6,IF('Eval Général'!G$20=17,'Eval Général'!G6,IF('Eval Général'!H$20=17,'Eval Général'!H6,IF('Eval Général'!I$20=17,'Eval Général'!I6,IF('Eval Général'!J$20=17,'Eval Général'!J6,IF('Eval Général'!K$20=17,'Eval Général'!K6,IF('Eval Général'!L$20=17,'Eval Général'!L6,IF('Eval Général'!M$20=17,'Eval Général'!M6,IF('Eval Général'!N$20=17,'Eval Général'!N6,IF('Eval Général'!O$20=17,'Eval Général'!O6,IF('Eval Général'!P$20=17,'Eval Général'!P6,IF('Eval Général'!Q$20=17,'Eval Général'!Q6,IF('Eval Général'!R$20=17,'Eval Général'!R6,IF('Eval Général'!S$20=17,'Eval Général'!S6,IF('Eval Général'!T$20=17,'Eval Général'!T6,IF('Eval Général'!U$20=17,'Eval Général'!U6,IF('Eval Général'!V$20=17,'Eval Général'!V6,IF('Eval Général'!W$20=17,'Eval Général'!W6,0)))))))))))))))))))))</f>
        <v>Lycée</v>
      </c>
      <c r="T36" s="112" t="str">
        <f>IF('Eval Général'!C$20=18,'Eval Général'!C6,IF('Eval Général'!D$20=18,'Eval Général'!D6,IF('Eval Général'!E$20=18,'Eval Général'!E6,IF('Eval Général'!F$20=18,'Eval Général'!F6,IF('Eval Général'!G$20=18,'Eval Général'!G6,IF('Eval Général'!H$20=18,'Eval Général'!H6,IF('Eval Général'!I$20=18,'Eval Général'!I6,IF('Eval Général'!J$20=18,'Eval Général'!J6,IF('Eval Général'!K$20=18,'Eval Général'!K6,IF('Eval Général'!L$20=18,'Eval Général'!L6,IF('Eval Général'!M$20=18,'Eval Général'!M6,IF('Eval Général'!N$20=18,'Eval Général'!N6,IF('Eval Général'!O$20=18,'Eval Général'!O6,IF('Eval Général'!P$20=18,'Eval Général'!P6,IF('Eval Général'!Q$20=18,'Eval Général'!Q6,IF('Eval Général'!R$20=18,'Eval Général'!R6,IF('Eval Général'!S$20=18,'Eval Général'!S6,IF('Eval Général'!T$20=18,'Eval Général'!T6,IF('Eval Général'!U$20=18,'Eval Général'!U6,IF('Eval Général'!V$20=18,'Eval Général'!V6,IF('Eval Général'!W$20=18,'Eval Général'!W6,0)))))))))))))))))))))</f>
        <v>Lycée</v>
      </c>
      <c r="U36" s="112" t="str">
        <f>IF('Eval Général'!C$20=19,'Eval Général'!C6,IF('Eval Général'!D$20=19,'Eval Général'!D6,IF('Eval Général'!E$20=19,'Eval Général'!E6,IF('Eval Général'!F$20=19,'Eval Général'!F6,IF('Eval Général'!G$20=19,'Eval Général'!G6,IF('Eval Général'!H$20=19,'Eval Général'!H6,IF('Eval Général'!I$20=19,'Eval Général'!I6,IF('Eval Général'!J$20=19,'Eval Général'!J6,IF('Eval Général'!K$20=19,'Eval Général'!K6,IF('Eval Général'!L$20=19,'Eval Général'!L6,IF('Eval Général'!M$20=19,'Eval Général'!M6,IF('Eval Général'!N$20=19,'Eval Général'!N6,IF('Eval Général'!O$20=19,'Eval Général'!O6,IF('Eval Général'!P$20=19,'Eval Général'!P6,IF('Eval Général'!Q$20=19,'Eval Général'!Q6,IF('Eval Général'!R$20=19,'Eval Général'!R6,IF('Eval Général'!S$20=19,'Eval Général'!S6,IF('Eval Général'!T$20=19,'Eval Général'!T6,IF('Eval Général'!U$20=19,'Eval Général'!U6,IF('Eval Général'!V$20=19,'Eval Général'!V6,IF('Eval Général'!W$20=19,'Eval Général'!W6,0)))))))))))))))))))))</f>
        <v>Lycée</v>
      </c>
      <c r="V36" s="112" t="str">
        <f>IF('Eval Général'!C$20=20,'Eval Général'!C6,IF('Eval Général'!D$20=20,'Eval Général'!D6,IF('Eval Général'!E$20=20,'Eval Général'!E6,IF('Eval Général'!F$20=20,'Eval Général'!F6,IF('Eval Général'!G$20=20,'Eval Général'!G6,IF('Eval Général'!H$20=20,'Eval Général'!H6,IF('Eval Général'!I$20=20,'Eval Général'!I6,IF('Eval Général'!J$20=20,'Eval Général'!J6,IF('Eval Général'!K$20=20,'Eval Général'!K6,IF('Eval Général'!L$20=20,'Eval Général'!L6,IF('Eval Général'!M$20=20,'Eval Général'!M6,IF('Eval Général'!N$20=20,'Eval Général'!N6,IF('Eval Général'!O$20=20,'Eval Général'!O6,IF('Eval Général'!P$20=20,'Eval Général'!P6,IF('Eval Général'!Q$20=20,'Eval Général'!Q6,IF('Eval Général'!R$20=20,'Eval Général'!R6,IF('Eval Général'!S$20=20,'Eval Général'!S6,IF('Eval Général'!T$20=20,'Eval Général'!T6,IF('Eval Général'!U$20=20,'Eval Général'!U6,IF('Eval Général'!V$20=20,'Eval Général'!V6,IF('Eval Général'!W$20=20,'Eval Général'!W6,0)))))))))))))))))))))</f>
        <v>Lycée</v>
      </c>
      <c r="W36" s="112" t="str">
        <f>IF('Eval Général'!C$20=21,'Eval Général'!C6,IF('Eval Général'!D$20=21,'Eval Général'!D6,IF('Eval Général'!E$20=21,'Eval Général'!E6,IF('Eval Général'!F$20=21,'Eval Général'!F6,IF('Eval Général'!G$20=21,'Eval Général'!G6,IF('Eval Général'!H$20=21,'Eval Général'!H6,IF('Eval Général'!I$20=21,'Eval Général'!I6,IF('Eval Général'!J$20=21,'Eval Général'!J6,IF('Eval Général'!K$20=21,'Eval Général'!K6,IF('Eval Général'!L$20=21,'Eval Général'!L6,IF('Eval Général'!M$20=21,'Eval Général'!M6,IF('Eval Général'!N$20=21,'Eval Général'!N6,IF('Eval Général'!O$20=21,'Eval Général'!O6,IF('Eval Général'!P$20=21,'Eval Général'!P6,IF('Eval Général'!Q$20=21,'Eval Général'!Q6,IF('Eval Général'!R$20=21,'Eval Général'!R6,IF('Eval Général'!S$20=21,'Eval Général'!S6,IF('Eval Général'!T$20=21,'Eval Général'!T6,IF('Eval Général'!U$20=21,'Eval Général'!U6,IF('Eval Général'!V$20=21,'Eval Général'!V6,IF('Eval Général'!W$20=21,'Eval Général'!W6,0)))))))))))))))))))))</f>
        <v xml:space="preserve"> </v>
      </c>
    </row>
    <row r="37" spans="2:23" ht="20.149999999999999" customHeight="1" x14ac:dyDescent="0.35">
      <c r="B37" s="291"/>
      <c r="C37" s="115" t="str">
        <f>IF('Eval Général'!C$20=1,'Eval Général'!C7,IF('Eval Général'!D$20=1,'Eval Général'!D7,IF('Eval Général'!E$20=1,'Eval Général'!E7,IF('Eval Général'!F$20=1,'Eval Général'!F7,IF('Eval Général'!G$20=1,'Eval Général'!G7,IF('Eval Général'!H$20=1,'Eval Général'!H7,IF('Eval Général'!I$20=1,'Eval Général'!I7,IF('Eval Général'!J$20=1,'Eval Général'!J7,IF('Eval Général'!K$20=1,'Eval Général'!K7,IF('Eval Général'!L$20=1,'Eval Général'!L7,IF('Eval Général'!M$20=1,'Eval Général'!M7,IF('Eval Général'!N$20=1,'Eval Général'!N7,IF('Eval Général'!O$20=1,'Eval Général'!O7,IF('Eval Général'!P$20=1,'Eval Général'!P7,IF('Eval Général'!Q$20=1,'Eval Général'!Q7,IF('Eval Général'!R$20=1,'Eval Général'!R7,IF('Eval Général'!S$20=1,'Eval Général'!S7,IF('Eval Général'!T$20=1,'Eval Général'!T7,IF('Eval Général'!U$20=1,'Eval Général'!U7,IF('Eval Général'!V$20=1,'Eval Général'!V7,IF('Eval Général'!W$20=1,'Eval Général'!W7,0)))))))))))))))))))))</f>
        <v>Bernard Palissy</v>
      </c>
      <c r="D37" s="115" t="str">
        <f>IF('Eval Général'!C$20=2,'Eval Général'!C7,IF('Eval Général'!D$20=2,'Eval Général'!D7,IF('Eval Général'!E$20=2,'Eval Général'!E7,IF('Eval Général'!F$20=2,'Eval Général'!F7,IF('Eval Général'!G$20=2,'Eval Général'!G7,IF('Eval Général'!H$20=2,'Eval Général'!H7,IF('Eval Général'!I$20=2,'Eval Général'!I7,IF('Eval Général'!J$20=2,'Eval Général'!J7,IF('Eval Général'!K$20=2,'Eval Général'!K7,IF('Eval Général'!L$20=2,'Eval Général'!L7,IF('Eval Général'!M$20=2,'Eval Général'!M7,IF('Eval Général'!N$20=2,'Eval Général'!N7,IF('Eval Général'!O$20=2,'Eval Général'!O7,IF('Eval Général'!P$20=2,'Eval Général'!P7,IF('Eval Général'!Q$20=2,'Eval Général'!Q7,IF('Eval Général'!R$20=2,'Eval Général'!R7,IF('Eval Général'!S$20=2,'Eval Général'!S7,IF('Eval Général'!T$20=2,'Eval Général'!T7,IF('Eval Général'!U$20=2,'Eval Général'!U7,IF('Eval Général'!V$20=2,'Eval Général'!V7,IF('Eval Général'!W$20=2,'Eval Général'!W7,0)))))))))))))))))))))</f>
        <v>Maurice Genevoix</v>
      </c>
      <c r="E37" s="116" t="str">
        <f>IF('Eval Général'!C$20=3,'Eval Général'!C7,IF('Eval Général'!D$20=3,'Eval Général'!D7,IF('Eval Général'!E$20=3,'Eval Général'!E7,IF('Eval Général'!F$20=3,'Eval Général'!F7,IF('Eval Général'!G$20=3,'Eval Général'!G7,IF('Eval Général'!H$20=3,'Eval Général'!H7,IF('Eval Général'!I$20=3,'Eval Général'!I7,IF('Eval Général'!J$20=3,'Eval Général'!J7,IF('Eval Général'!K$20=3,'Eval Général'!K7,IF('Eval Général'!L$20=3,'Eval Général'!L7,IF('Eval Général'!M$20=3,'Eval Général'!M7,IF('Eval Général'!N$20=3,'Eval Général'!N7,IF('Eval Général'!O$20=3,'Eval Général'!O7,IF('Eval Général'!P$20=3,'Eval Général'!P7,IF('Eval Général'!Q$20=3,'Eval Général'!Q7,IF('Eval Général'!R$20=3,'Eval Général'!R7,IF('Eval Général'!S$20=3,'Eval Général'!S7,IF('Eval Général'!T$20=3,'Eval Général'!T7,IF('Eval Général'!U$20=3,'Eval Général'!U7,IF('Eval Général'!V$20=3,'Eval Général'!V7,IF('Eval Général'!W$20=3,'Eval Général'!W7,0)))))))))))))))))))))</f>
        <v>Maurice Genevoix</v>
      </c>
      <c r="F37" s="112" t="str">
        <f>IF('Eval Général'!C$20=4,'Eval Général'!C7,IF('Eval Général'!D$20=4,'Eval Général'!D7,IF('Eval Général'!E$20=4,'Eval Général'!E7,IF('Eval Général'!F$20=4,'Eval Général'!F7,IF('Eval Général'!G$20=4,'Eval Général'!G7,IF('Eval Général'!H$20=4,'Eval Général'!H7,IF('Eval Général'!I$20=4,'Eval Général'!I7,IF('Eval Général'!J$20=4,'Eval Général'!J7,IF('Eval Général'!K$20=4,'Eval Général'!K7,IF('Eval Général'!L$20=4,'Eval Général'!L7,IF('Eval Général'!M$20=4,'Eval Général'!M7,IF('Eval Général'!N$20=4,'Eval Général'!N7,IF('Eval Général'!O$20=4,'Eval Général'!O7,IF('Eval Général'!P$20=4,'Eval Général'!P7,IF('Eval Général'!Q$20=4,'Eval Général'!Q7,IF('Eval Général'!R$20=4,'Eval Général'!R7,IF('Eval Général'!S$20=4,'Eval Général'!S7,IF('Eval Général'!T$20=4,'Eval Général'!T7,IF('Eval Général'!U$20=4,'Eval Général'!U7,IF('Eval Général'!V$20=4,'Eval Général'!V7,IF('Eval Général'!W$20=4,'Eval Général'!W7,0)))))))))))))))))))))</f>
        <v>Maurice Genevoix</v>
      </c>
      <c r="G37" s="112" t="str">
        <f>IF('Eval Général'!C$20=5,'Eval Général'!C7,IF('Eval Général'!D$20=5,'Eval Général'!D7,IF('Eval Général'!E$20=5,'Eval Général'!E7,IF('Eval Général'!F$20=5,'Eval Général'!F7,IF('Eval Général'!G$20=5,'Eval Général'!G7,IF('Eval Général'!H$20=5,'Eval Général'!H7,IF('Eval Général'!I$20=5,'Eval Général'!I7,IF('Eval Général'!J$20=5,'Eval Général'!J7,IF('Eval Général'!K$20=5,'Eval Général'!K7,IF('Eval Général'!L$20=5,'Eval Général'!L7,IF('Eval Général'!M$20=5,'Eval Général'!M7,IF('Eval Général'!N$20=5,'Eval Général'!N7,IF('Eval Général'!O$20=5,'Eval Général'!O7,IF('Eval Général'!P$20=5,'Eval Général'!P7,IF('Eval Général'!Q$20=5,'Eval Général'!Q7,IF('Eval Général'!R$20=5,'Eval Général'!R7,IF('Eval Général'!S$20=5,'Eval Général'!S7,IF('Eval Général'!T$20=5,'Eval Général'!T7,IF('Eval Général'!U$20=5,'Eval Général'!U7,IF('Eval Général'!V$20=5,'Eval Général'!V7,IF('Eval Général'!W$20=5,'Eval Général'!W7,0)))))))))))))))))))))</f>
        <v>Maurice Genevoix</v>
      </c>
      <c r="H37" s="112" t="str">
        <f>IF('Eval Général'!C$20=6,'Eval Général'!C7,IF('Eval Général'!D$20=6,'Eval Général'!D7,IF('Eval Général'!E$20=6,'Eval Général'!E7,IF('Eval Général'!F$20=6,'Eval Général'!F7,IF('Eval Général'!G$20=6,'Eval Général'!G7,IF('Eval Général'!H$20=6,'Eval Général'!H7,IF('Eval Général'!I$20=6,'Eval Général'!I7,IF('Eval Général'!J$20=6,'Eval Général'!J7,IF('Eval Général'!K$20=6,'Eval Général'!K7,IF('Eval Général'!L$20=6,'Eval Général'!L7,IF('Eval Général'!M$20=6,'Eval Général'!M7,IF('Eval Général'!N$20=6,'Eval Général'!N7,IF('Eval Général'!O$20=6,'Eval Général'!O7,IF('Eval Général'!P$20=6,'Eval Général'!P7,IF('Eval Général'!Q$20=6,'Eval Général'!Q7,IF('Eval Général'!R$20=6,'Eval Général'!R7,IF('Eval Général'!S$20=6,'Eval Général'!S7,IF('Eval Général'!T$20=6,'Eval Général'!T7,IF('Eval Général'!U$20=6,'Eval Général'!U7,IF('Eval Général'!V$20=6,'Eval Général'!V7,IF('Eval Général'!W$20=6,'Eval Général'!W7,0)))))))))))))))))))))</f>
        <v>Emile Combes</v>
      </c>
      <c r="I37" s="112" t="str">
        <f>IF('Eval Général'!C$20=7,'Eval Général'!C7,IF('Eval Général'!D$20=7,'Eval Général'!D7,IF('Eval Général'!E$20=7,'Eval Général'!E7,IF('Eval Général'!F$20=7,'Eval Général'!F7,IF('Eval Général'!G$20=7,'Eval Général'!G7,IF('Eval Général'!H$20=7,'Eval Général'!H7,IF('Eval Général'!I$20=7,'Eval Général'!I7,IF('Eval Général'!J$20=7,'Eval Général'!J7,IF('Eval Général'!K$20=7,'Eval Général'!K7,IF('Eval Général'!L$20=7,'Eval Général'!L7,IF('Eval Général'!M$20=7,'Eval Général'!M7,IF('Eval Général'!N$20=7,'Eval Général'!N7,IF('Eval Général'!O$20=7,'Eval Général'!O7,IF('Eval Général'!P$20=7,'Eval Général'!P7,IF('Eval Général'!Q$20=7,'Eval Général'!Q7,IF('Eval Général'!R$20=7,'Eval Général'!R7,IF('Eval Général'!S$20=7,'Eval Général'!S7,IF('Eval Général'!T$20=7,'Eval Général'!T7,IF('Eval Général'!U$20=7,'Eval Général'!U7,IF('Eval Général'!V$20=7,'Eval Général'!V7,IF('Eval Général'!W$20=7,'Eval Général'!W7,0)))))))))))))))))))))</f>
        <v>Bernard Palissy</v>
      </c>
      <c r="J37" s="112" t="str">
        <f>IF('Eval Général'!C$20=8,'Eval Général'!C7,IF('Eval Général'!D$20=8,'Eval Général'!D7,IF('Eval Général'!E$20=8,'Eval Général'!E7,IF('Eval Général'!F$20=8,'Eval Général'!F7,IF('Eval Général'!G$20=8,'Eval Général'!G7,IF('Eval Général'!H$20=8,'Eval Général'!H7,IF('Eval Général'!I$20=8,'Eval Général'!I7,IF('Eval Général'!J$20=8,'Eval Général'!J7,IF('Eval Général'!K$20=8,'Eval Général'!K7,IF('Eval Général'!L$20=8,'Eval Général'!L7,IF('Eval Général'!M$20=8,'Eval Général'!M7,IF('Eval Général'!N$20=8,'Eval Général'!N7,IF('Eval Général'!O$20=8,'Eval Général'!O7,IF('Eval Général'!P$20=8,'Eval Général'!P7,IF('Eval Général'!Q$20=8,'Eval Général'!Q7,IF('Eval Général'!R$20=8,'Eval Général'!R7,IF('Eval Général'!S$20=8,'Eval Général'!S7,IF('Eval Général'!T$20=8,'Eval Général'!T7,IF('Eval Général'!U$20=8,'Eval Général'!U7,IF('Eval Général'!V$20=8,'Eval Général'!V7,IF('Eval Général'!W$20=8,'Eval Général'!W7,0)))))))))))))))))))))</f>
        <v>Maurice Genevoix</v>
      </c>
      <c r="K37" s="112" t="str">
        <f>IF('Eval Général'!C$20=9,'Eval Général'!C7,IF('Eval Général'!D$20=9,'Eval Général'!D7,IF('Eval Général'!E$20=9,'Eval Général'!E7,IF('Eval Général'!F$20=9,'Eval Général'!F7,IF('Eval Général'!G$20=9,'Eval Général'!G7,IF('Eval Général'!H$20=9,'Eval Général'!H7,IF('Eval Général'!I$20=9,'Eval Général'!I7,IF('Eval Général'!J$20=9,'Eval Général'!J7,IF('Eval Général'!K$20=9,'Eval Général'!K7,IF('Eval Général'!L$20=9,'Eval Général'!L7,IF('Eval Général'!M$20=9,'Eval Général'!M7,IF('Eval Général'!N$20=9,'Eval Général'!N7,IF('Eval Général'!O$20=9,'Eval Général'!O7,IF('Eval Général'!P$20=9,'Eval Général'!P7,IF('Eval Général'!Q$20=9,'Eval Général'!Q7,IF('Eval Général'!R$20=9,'Eval Général'!R7,IF('Eval Général'!S$20=9,'Eval Général'!S7,IF('Eval Général'!T$20=9,'Eval Général'!T7,IF('Eval Général'!U$20=9,'Eval Général'!U7,IF('Eval Général'!V$20=9,'Eval Général'!V7,IF('Eval Général'!W$20=9,'Eval Général'!W7,0)))))))))))))))))))))</f>
        <v>Maurice Genevoix</v>
      </c>
      <c r="L37" s="112" t="str">
        <f>IF('Eval Général'!C$20=10,'Eval Général'!C7,IF('Eval Général'!D$20=10,'Eval Général'!D7,IF('Eval Général'!E$20=10,'Eval Général'!E7,IF('Eval Général'!F$20=10,'Eval Général'!F7,IF('Eval Général'!G$20=10,'Eval Général'!G7,IF('Eval Général'!H$20=10,'Eval Général'!H7,IF('Eval Général'!I$20=10,'Eval Général'!I7,IF('Eval Général'!J$20=10,'Eval Général'!J7,IF('Eval Général'!K$20=10,'Eval Général'!K7,IF('Eval Général'!L$20=10,'Eval Général'!L7,IF('Eval Général'!M$20=10,'Eval Général'!M7,IF('Eval Général'!N$20=10,'Eval Général'!N7,IF('Eval Général'!O$20=10,'Eval Général'!O7,IF('Eval Général'!P$20=10,'Eval Général'!P7,IF('Eval Général'!Q$20=10,'Eval Général'!Q7,IF('Eval Général'!R$20=10,'Eval Général'!R7,IF('Eval Général'!S$20=10,'Eval Général'!S7,IF('Eval Général'!T$20=10,'Eval Général'!T7,IF('Eval Général'!U$20=10,'Eval Général'!U7,IF('Eval Général'!V$20=10,'Eval Général'!V7,IF('Eval Général'!W$20=10,'Eval Général'!W7,0)))))))))))))))))))))</f>
        <v>Bernard Palissy</v>
      </c>
      <c r="M37" s="112" t="str">
        <f>IF('Eval Général'!C$20=11,'Eval Général'!C7,IF('Eval Général'!D$20=11,'Eval Général'!D7,IF('Eval Général'!E$20=11,'Eval Général'!E7,IF('Eval Général'!F$20=11,'Eval Général'!F7,IF('Eval Général'!G$20=11,'Eval Général'!G7,IF('Eval Général'!H$20=11,'Eval Général'!H7,IF('Eval Général'!I$20=11,'Eval Général'!I7,IF('Eval Général'!J$20=11,'Eval Général'!J7,IF('Eval Général'!K$20=11,'Eval Général'!K7,IF('Eval Général'!L$20=11,'Eval Général'!L7,IF('Eval Général'!M$20=11,'Eval Général'!M7,IF('Eval Général'!N$20=11,'Eval Général'!N7,IF('Eval Général'!O$20=11,'Eval Général'!O7,IF('Eval Général'!P$20=11,'Eval Général'!P7,IF('Eval Général'!Q$20=11,'Eval Général'!Q7,IF('Eval Général'!R$20=11,'Eval Général'!R7,IF('Eval Général'!S$20=11,'Eval Général'!S7,IF('Eval Général'!T$20=11,'Eval Général'!T7,IF('Eval Général'!U$20=11,'Eval Général'!U7,IF('Eval Général'!V$20=11,'Eval Général'!V7,IF('Eval Général'!W$20=11,'Eval Général'!W7,0)))))))))))))))))))))</f>
        <v>Edouard Branly</v>
      </c>
      <c r="N37" s="112">
        <f>IF('Eval Général'!C$20=12,'Eval Général'!C7,IF('Eval Général'!D$20=12,'Eval Général'!D7,IF('Eval Général'!E$20=12,'Eval Général'!E7,IF('Eval Général'!F$20=12,'Eval Général'!F7,IF('Eval Général'!G$20=12,'Eval Général'!G7,IF('Eval Général'!H$20=12,'Eval Général'!H7,IF('Eval Général'!I$20=12,'Eval Général'!I7,IF('Eval Général'!J$20=12,'Eval Général'!J7,IF('Eval Général'!K$20=12,'Eval Général'!K7,IF('Eval Général'!L$20=12,'Eval Général'!L7,IF('Eval Général'!M$20=12,'Eval Général'!M7,IF('Eval Général'!N$20=12,'Eval Général'!N7,IF('Eval Général'!O$20=12,'Eval Général'!O7,IF('Eval Général'!P$20=12,'Eval Général'!P7,IF('Eval Général'!Q$20=12,'Eval Général'!Q7,IF('Eval Général'!R$20=12,'Eval Général'!R7,IF('Eval Général'!S$20=12,'Eval Général'!S7,IF('Eval Général'!T$20=12,'Eval Général'!T7,IF('Eval Général'!U$20=12,'Eval Général'!U7,IF('Eval Général'!V$20=12,'Eval Général'!V7,IF('Eval Général'!W$20=12,'Eval Général'!W7,0)))))))))))))))))))))</f>
        <v>0</v>
      </c>
      <c r="O37" s="112" t="str">
        <f>IF('Eval Général'!C$20=13,'Eval Général'!C7,IF('Eval Général'!D$20=13,'Eval Général'!D7,IF('Eval Général'!E$20=13,'Eval Général'!E7,IF('Eval Général'!F$20=13,'Eval Général'!F7,IF('Eval Général'!G$20=13,'Eval Général'!G7,IF('Eval Général'!H$20=13,'Eval Général'!H7,IF('Eval Général'!I$20=13,'Eval Général'!I7,IF('Eval Général'!J$20=13,'Eval Général'!J7,IF('Eval Général'!K$20=13,'Eval Général'!K7,IF('Eval Général'!L$20=13,'Eval Général'!L7,IF('Eval Général'!M$20=13,'Eval Général'!M7,IF('Eval Général'!N$20=13,'Eval Général'!N7,IF('Eval Général'!O$20=13,'Eval Général'!O7,IF('Eval Général'!P$20=13,'Eval Général'!P7,IF('Eval Général'!Q$20=13,'Eval Général'!Q7,IF('Eval Général'!R$20=13,'Eval Général'!R7,IF('Eval Général'!S$20=13,'Eval Général'!S7,IF('Eval Général'!T$20=13,'Eval Général'!T7,IF('Eval Général'!U$20=13,'Eval Général'!U7,IF('Eval Général'!V$20=13,'Eval Général'!V7,IF('Eval Général'!W$20=13,'Eval Général'!W7,0)))))))))))))))))))))</f>
        <v>Emile Combes</v>
      </c>
      <c r="P37" s="112" t="str">
        <f>IF('Eval Général'!C$20=14,'Eval Général'!C7,IF('Eval Général'!D$20=14,'Eval Général'!D7,IF('Eval Général'!E$20=14,'Eval Général'!E7,IF('Eval Général'!F$20=14,'Eval Général'!F7,IF('Eval Général'!G$20=14,'Eval Général'!G7,IF('Eval Général'!H$20=14,'Eval Général'!H7,IF('Eval Général'!I$20=14,'Eval Général'!I7,IF('Eval Général'!J$20=14,'Eval Général'!J7,IF('Eval Général'!K$20=14,'Eval Général'!K7,IF('Eval Général'!L$20=14,'Eval Général'!L7,IF('Eval Général'!M$20=14,'Eval Général'!M7,IF('Eval Général'!N$20=14,'Eval Général'!N7,IF('Eval Général'!O$20=14,'Eval Général'!O7,IF('Eval Général'!P$20=14,'Eval Général'!P7,IF('Eval Général'!Q$20=14,'Eval Général'!Q7,IF('Eval Général'!R$20=14,'Eval Général'!R7,IF('Eval Général'!S$20=14,'Eval Général'!S7,IF('Eval Général'!T$20=14,'Eval Général'!T7,IF('Eval Général'!U$20=14,'Eval Général'!U7,IF('Eval Général'!V$20=14,'Eval Général'!V7,IF('Eval Général'!W$20=14,'Eval Général'!W7,0)))))))))))))))))))))</f>
        <v>Emile Combes</v>
      </c>
      <c r="Q37" s="112" t="str">
        <f>IF('Eval Général'!C$20=15,'Eval Général'!C7,IF('Eval Général'!D$20=15,'Eval Général'!D7,IF('Eval Général'!E$20=15,'Eval Général'!E7,IF('Eval Général'!F$20=15,'Eval Général'!F7,IF('Eval Général'!G$20=15,'Eval Général'!G7,IF('Eval Général'!H$20=15,'Eval Général'!H7,IF('Eval Général'!I$20=15,'Eval Général'!I7,IF('Eval Général'!J$20=15,'Eval Général'!J7,IF('Eval Général'!K$20=15,'Eval Général'!K7,IF('Eval Général'!L$20=15,'Eval Général'!L7,IF('Eval Général'!M$20=15,'Eval Général'!M7,IF('Eval Général'!N$20=15,'Eval Général'!N7,IF('Eval Général'!O$20=15,'Eval Général'!O7,IF('Eval Général'!P$20=15,'Eval Général'!P7,IF('Eval Général'!Q$20=15,'Eval Général'!Q7,IF('Eval Général'!R$20=15,'Eval Général'!R7,IF('Eval Général'!S$20=15,'Eval Général'!S7,IF('Eval Général'!T$20=15,'Eval Général'!T7,IF('Eval Général'!U$20=15,'Eval Général'!U7,IF('Eval Général'!V$20=15,'Eval Général'!V7,IF('Eval Général'!W$20=15,'Eval Général'!W7,0)))))))))))))))))))))</f>
        <v>Emile Combes</v>
      </c>
      <c r="R37" s="112" t="str">
        <f>IF('Eval Général'!C$20=16,'Eval Général'!C7,IF('Eval Général'!D$20=16,'Eval Général'!D7,IF('Eval Général'!E$20=16,'Eval Général'!E7,IF('Eval Général'!F$20=16,'Eval Général'!F7,IF('Eval Général'!G$20=16,'Eval Général'!G7,IF('Eval Général'!H$20=16,'Eval Général'!H7,IF('Eval Général'!I$20=16,'Eval Général'!I7,IF('Eval Général'!J$20=16,'Eval Général'!J7,IF('Eval Général'!K$20=16,'Eval Général'!K7,IF('Eval Général'!L$20=16,'Eval Général'!L7,IF('Eval Général'!M$20=16,'Eval Général'!M7,IF('Eval Général'!N$20=16,'Eval Général'!N7,IF('Eval Général'!O$20=16,'Eval Général'!O7,IF('Eval Général'!P$20=16,'Eval Général'!P7,IF('Eval Général'!Q$20=16,'Eval Général'!Q7,IF('Eval Général'!R$20=16,'Eval Général'!R7,IF('Eval Général'!S$20=16,'Eval Général'!S7,IF('Eval Général'!T$20=16,'Eval Général'!T7,IF('Eval Général'!U$20=16,'Eval Général'!U7,IF('Eval Général'!V$20=16,'Eval Général'!V7,IF('Eval Général'!W$20=16,'Eval Général'!W7,0)))))))))))))))))))))</f>
        <v>Bernard Palissy</v>
      </c>
      <c r="S37" s="112" t="str">
        <f>IF('Eval Général'!C$20=17,'Eval Général'!C7,IF('Eval Général'!D$20=17,'Eval Général'!D7,IF('Eval Général'!E$20=17,'Eval Général'!E7,IF('Eval Général'!F$20=17,'Eval Général'!F7,IF('Eval Général'!G$20=17,'Eval Général'!G7,IF('Eval Général'!H$20=17,'Eval Général'!H7,IF('Eval Général'!I$20=17,'Eval Général'!I7,IF('Eval Général'!J$20=17,'Eval Général'!J7,IF('Eval Général'!K$20=17,'Eval Général'!K7,IF('Eval Général'!L$20=17,'Eval Général'!L7,IF('Eval Général'!M$20=17,'Eval Général'!M7,IF('Eval Général'!N$20=17,'Eval Général'!N7,IF('Eval Général'!O$20=17,'Eval Général'!O7,IF('Eval Général'!P$20=17,'Eval Général'!P7,IF('Eval Général'!Q$20=17,'Eval Général'!Q7,IF('Eval Général'!R$20=17,'Eval Général'!R7,IF('Eval Général'!S$20=17,'Eval Général'!S7,IF('Eval Général'!T$20=17,'Eval Général'!T7,IF('Eval Général'!U$20=17,'Eval Général'!U7,IF('Eval Général'!V$20=17,'Eval Général'!V7,IF('Eval Général'!W$20=17,'Eval Général'!W7,0)))))))))))))))))))))</f>
        <v>Maurice Genevoix</v>
      </c>
      <c r="T37" s="112" t="str">
        <f>IF('Eval Général'!C$20=18,'Eval Général'!C7,IF('Eval Général'!D$20=18,'Eval Général'!D7,IF('Eval Général'!E$20=18,'Eval Général'!E7,IF('Eval Général'!F$20=18,'Eval Général'!F7,IF('Eval Général'!G$20=18,'Eval Général'!G7,IF('Eval Général'!H$20=18,'Eval Général'!H7,IF('Eval Général'!I$20=18,'Eval Général'!I7,IF('Eval Général'!J$20=18,'Eval Général'!J7,IF('Eval Général'!K$20=18,'Eval Général'!K7,IF('Eval Général'!L$20=18,'Eval Général'!L7,IF('Eval Général'!M$20=18,'Eval Général'!M7,IF('Eval Général'!N$20=18,'Eval Général'!N7,IF('Eval Général'!O$20=18,'Eval Général'!O7,IF('Eval Général'!P$20=18,'Eval Général'!P7,IF('Eval Général'!Q$20=18,'Eval Général'!Q7,IF('Eval Général'!R$20=18,'Eval Général'!R7,IF('Eval Général'!S$20=18,'Eval Général'!S7,IF('Eval Général'!T$20=18,'Eval Général'!T7,IF('Eval Général'!U$20=18,'Eval Général'!U7,IF('Eval Général'!V$20=18,'Eval Général'!V7,IF('Eval Général'!W$20=18,'Eval Général'!W7,0)))))))))))))))))))))</f>
        <v>Edouard Branly</v>
      </c>
      <c r="U37" s="112" t="str">
        <f>IF('Eval Général'!C$20=19,'Eval Général'!C7,IF('Eval Général'!D$20=19,'Eval Général'!D7,IF('Eval Général'!E$20=19,'Eval Général'!E7,IF('Eval Général'!F$20=19,'Eval Général'!F7,IF('Eval Général'!G$20=19,'Eval Général'!G7,IF('Eval Général'!H$20=19,'Eval Général'!H7,IF('Eval Général'!I$20=19,'Eval Général'!I7,IF('Eval Général'!J$20=19,'Eval Général'!J7,IF('Eval Général'!K$20=19,'Eval Général'!K7,IF('Eval Général'!L$20=19,'Eval Général'!L7,IF('Eval Général'!M$20=19,'Eval Général'!M7,IF('Eval Général'!N$20=19,'Eval Général'!N7,IF('Eval Général'!O$20=19,'Eval Général'!O7,IF('Eval Général'!P$20=19,'Eval Général'!P7,IF('Eval Général'!Q$20=19,'Eval Général'!Q7,IF('Eval Général'!R$20=19,'Eval Général'!R7,IF('Eval Général'!S$20=19,'Eval Général'!S7,IF('Eval Général'!T$20=19,'Eval Général'!T7,IF('Eval Général'!U$20=19,'Eval Général'!U7,IF('Eval Général'!V$20=19,'Eval Général'!V7,IF('Eval Général'!W$20=19,'Eval Général'!W7,0)))))))))))))))))))))</f>
        <v>Bernard Palissy</v>
      </c>
      <c r="V37" s="112" t="str">
        <f>IF('Eval Général'!C$20=20,'Eval Général'!C7,IF('Eval Général'!D$20=20,'Eval Général'!D7,IF('Eval Général'!E$20=20,'Eval Général'!E7,IF('Eval Général'!F$20=20,'Eval Général'!F7,IF('Eval Général'!G$20=20,'Eval Général'!G7,IF('Eval Général'!H$20=20,'Eval Général'!H7,IF('Eval Général'!I$20=20,'Eval Général'!I7,IF('Eval Général'!J$20=20,'Eval Général'!J7,IF('Eval Général'!K$20=20,'Eval Général'!K7,IF('Eval Général'!L$20=20,'Eval Général'!L7,IF('Eval Général'!M$20=20,'Eval Général'!M7,IF('Eval Général'!N$20=20,'Eval Général'!N7,IF('Eval Général'!O$20=20,'Eval Général'!O7,IF('Eval Général'!P$20=20,'Eval Général'!P7,IF('Eval Général'!Q$20=20,'Eval Général'!Q7,IF('Eval Général'!R$20=20,'Eval Général'!R7,IF('Eval Général'!S$20=20,'Eval Général'!S7,IF('Eval Général'!T$20=20,'Eval Général'!T7,IF('Eval Général'!U$20=20,'Eval Général'!U7,IF('Eval Général'!V$20=20,'Eval Général'!V7,IF('Eval Général'!W$20=20,'Eval Général'!W7,0)))))))))))))))))))))</f>
        <v>Bernard Palissy</v>
      </c>
      <c r="W37" s="112">
        <f>IF('Eval Général'!C$20=21,'Eval Général'!C7,IF('Eval Général'!D$20=21,'Eval Général'!D7,IF('Eval Général'!E$20=21,'Eval Général'!E7,IF('Eval Général'!F$20=21,'Eval Général'!F7,IF('Eval Général'!G$20=21,'Eval Général'!G7,IF('Eval Général'!H$20=21,'Eval Général'!H7,IF('Eval Général'!I$20=21,'Eval Général'!I7,IF('Eval Général'!J$20=21,'Eval Général'!J7,IF('Eval Général'!K$20=21,'Eval Général'!K7,IF('Eval Général'!L$20=21,'Eval Général'!L7,IF('Eval Général'!M$20=21,'Eval Général'!M7,IF('Eval Général'!N$20=21,'Eval Général'!N7,IF('Eval Général'!O$20=21,'Eval Général'!O7,IF('Eval Général'!P$20=21,'Eval Général'!P7,IF('Eval Général'!Q$20=21,'Eval Général'!Q7,IF('Eval Général'!R$20=21,'Eval Général'!R7,IF('Eval Général'!S$20=21,'Eval Général'!S7,IF('Eval Général'!T$20=21,'Eval Général'!T7,IF('Eval Général'!U$20=21,'Eval Général'!U7,IF('Eval Général'!V$20=21,'Eval Général'!V7,IF('Eval Général'!W$20=21,'Eval Général'!W7,0)))))))))))))))))))))</f>
        <v>0</v>
      </c>
    </row>
    <row r="38" spans="2:23" ht="20.149999999999999" customHeight="1" x14ac:dyDescent="0.35">
      <c r="B38" s="291"/>
      <c r="C38" s="115" t="str">
        <f>IF('Eval Général'!C$20=1,'Eval Général'!C8,IF('Eval Général'!D$20=1,'Eval Général'!D8,IF('Eval Général'!E$20=1,'Eval Général'!E8,IF('Eval Général'!F$20=1,'Eval Général'!F8,IF('Eval Général'!G$20=1,'Eval Général'!G8,IF('Eval Général'!H$20=1,'Eval Général'!H8,IF('Eval Général'!I$20=1,'Eval Général'!I8,IF('Eval Général'!J$20=1,'Eval Général'!J8,IF('Eval Général'!K$20=1,'Eval Général'!K8,IF('Eval Général'!L$20=1,'Eval Général'!L8,IF('Eval Général'!M$20=1,'Eval Général'!M8,IF('Eval Général'!N$20=1,'Eval Général'!N8,IF('Eval Général'!O$20=1,'Eval Général'!O8,IF('Eval Général'!P$20=1,'Eval Général'!P8,IF('Eval Général'!Q$20=1,'Eval Général'!Q8,IF('Eval Général'!R$20=1,'Eval Général'!R8,IF('Eval Général'!S$20=1,'Eval Général'!S8,IF('Eval Général'!T$20=1,'Eval Général'!T8,IF('Eval Général'!U$20=1,'Eval Général'!U8,IF('Eval Général'!V$20=1,'Eval Général'!V8,IF('Eval Général'!W$20=1,'Eval Général'!W8,0)))))))))))))))))))))</f>
        <v>Saintes</v>
      </c>
      <c r="D38" s="115" t="str">
        <f>IF('Eval Général'!C$20=2,'Eval Général'!C8,IF('Eval Général'!D$20=2,'Eval Général'!D8,IF('Eval Général'!E$20=2,'Eval Général'!E8,IF('Eval Général'!F$20=2,'Eval Général'!F8,IF('Eval Général'!G$20=2,'Eval Général'!G8,IF('Eval Général'!H$20=2,'Eval Général'!H8,IF('Eval Général'!I$20=2,'Eval Général'!I8,IF('Eval Général'!J$20=2,'Eval Général'!J8,IF('Eval Général'!K$20=2,'Eval Général'!K8,IF('Eval Général'!L$20=2,'Eval Général'!L8,IF('Eval Général'!M$20=2,'Eval Général'!M8,IF('Eval Général'!N$20=2,'Eval Général'!N8,IF('Eval Général'!O$20=2,'Eval Général'!O8,IF('Eval Général'!P$20=2,'Eval Général'!P8,IF('Eval Général'!Q$20=2,'Eval Général'!Q8,IF('Eval Général'!R$20=2,'Eval Général'!R8,IF('Eval Général'!S$20=2,'Eval Général'!S8,IF('Eval Général'!T$20=2,'Eval Général'!T8,IF('Eval Général'!U$20=2,'Eval Général'!U8,IF('Eval Général'!V$20=2,'Eval Général'!V8,IF('Eval Général'!W$20=2,'Eval Général'!W8,0)))))))))))))))))))))</f>
        <v>Bressuire</v>
      </c>
      <c r="E38" s="116" t="str">
        <f>IF('Eval Général'!C$20=3,'Eval Général'!C8,IF('Eval Général'!D$20=3,'Eval Général'!D8,IF('Eval Général'!E$20=3,'Eval Général'!E8,IF('Eval Général'!F$20=3,'Eval Général'!F8,IF('Eval Général'!G$20=3,'Eval Général'!G8,IF('Eval Général'!H$20=3,'Eval Général'!H8,IF('Eval Général'!I$20=3,'Eval Général'!I8,IF('Eval Général'!J$20=3,'Eval Général'!J8,IF('Eval Général'!K$20=3,'Eval Général'!K8,IF('Eval Général'!L$20=3,'Eval Général'!L8,IF('Eval Général'!M$20=3,'Eval Général'!M8,IF('Eval Général'!N$20=3,'Eval Général'!N8,IF('Eval Général'!O$20=3,'Eval Général'!O8,IF('Eval Général'!P$20=3,'Eval Général'!P8,IF('Eval Général'!Q$20=3,'Eval Général'!Q8,IF('Eval Général'!R$20=3,'Eval Général'!R8,IF('Eval Général'!S$20=3,'Eval Général'!S8,IF('Eval Général'!T$20=3,'Eval Général'!T8,IF('Eval Général'!U$20=3,'Eval Général'!U8,IF('Eval Général'!V$20=3,'Eval Général'!V8,IF('Eval Général'!W$20=3,'Eval Général'!W8,0)))))))))))))))))))))</f>
        <v>Bressuire</v>
      </c>
      <c r="F38" s="112" t="str">
        <f>IF('Eval Général'!C$20=4,'Eval Général'!C8,IF('Eval Général'!D$20=4,'Eval Général'!D8,IF('Eval Général'!E$20=4,'Eval Général'!E8,IF('Eval Général'!F$20=4,'Eval Général'!F8,IF('Eval Général'!G$20=4,'Eval Général'!G8,IF('Eval Général'!H$20=4,'Eval Général'!H8,IF('Eval Général'!I$20=4,'Eval Général'!I8,IF('Eval Général'!J$20=4,'Eval Général'!J8,IF('Eval Général'!K$20=4,'Eval Général'!K8,IF('Eval Général'!L$20=4,'Eval Général'!L8,IF('Eval Général'!M$20=4,'Eval Général'!M8,IF('Eval Général'!N$20=4,'Eval Général'!N8,IF('Eval Général'!O$20=4,'Eval Général'!O8,IF('Eval Général'!P$20=4,'Eval Général'!P8,IF('Eval Général'!Q$20=4,'Eval Général'!Q8,IF('Eval Général'!R$20=4,'Eval Général'!R8,IF('Eval Général'!S$20=4,'Eval Général'!S8,IF('Eval Général'!T$20=4,'Eval Général'!T8,IF('Eval Général'!U$20=4,'Eval Général'!U8,IF('Eval Général'!V$20=4,'Eval Général'!V8,IF('Eval Général'!W$20=4,'Eval Général'!W8,0)))))))))))))))))))))</f>
        <v>Bressuire</v>
      </c>
      <c r="G38" s="112" t="str">
        <f>IF('Eval Général'!C$20=5,'Eval Général'!C8,IF('Eval Général'!D$20=5,'Eval Général'!D8,IF('Eval Général'!E$20=5,'Eval Général'!E8,IF('Eval Général'!F$20=5,'Eval Général'!F8,IF('Eval Général'!G$20=5,'Eval Général'!G8,IF('Eval Général'!H$20=5,'Eval Général'!H8,IF('Eval Général'!I$20=5,'Eval Général'!I8,IF('Eval Général'!J$20=5,'Eval Général'!J8,IF('Eval Général'!K$20=5,'Eval Général'!K8,IF('Eval Général'!L$20=5,'Eval Général'!L8,IF('Eval Général'!M$20=5,'Eval Général'!M8,IF('Eval Général'!N$20=5,'Eval Général'!N8,IF('Eval Général'!O$20=5,'Eval Général'!O8,IF('Eval Général'!P$20=5,'Eval Général'!P8,IF('Eval Général'!Q$20=5,'Eval Général'!Q8,IF('Eval Général'!R$20=5,'Eval Général'!R8,IF('Eval Général'!S$20=5,'Eval Général'!S8,IF('Eval Général'!T$20=5,'Eval Général'!T8,IF('Eval Général'!U$20=5,'Eval Général'!U8,IF('Eval Général'!V$20=5,'Eval Général'!V8,IF('Eval Général'!W$20=5,'Eval Général'!W8,0)))))))))))))))))))))</f>
        <v>Bressuire</v>
      </c>
      <c r="H38" s="112" t="str">
        <f>IF('Eval Général'!C$20=6,'Eval Général'!C8,IF('Eval Général'!D$20=6,'Eval Général'!D8,IF('Eval Général'!E$20=6,'Eval Général'!E8,IF('Eval Général'!F$20=6,'Eval Général'!F8,IF('Eval Général'!G$20=6,'Eval Général'!G8,IF('Eval Général'!H$20=6,'Eval Général'!H8,IF('Eval Général'!I$20=6,'Eval Général'!I8,IF('Eval Général'!J$20=6,'Eval Général'!J8,IF('Eval Général'!K$20=6,'Eval Général'!K8,IF('Eval Général'!L$20=6,'Eval Général'!L8,IF('Eval Général'!M$20=6,'Eval Général'!M8,IF('Eval Général'!N$20=6,'Eval Général'!N8,IF('Eval Général'!O$20=6,'Eval Général'!O8,IF('Eval Général'!P$20=6,'Eval Général'!P8,IF('Eval Général'!Q$20=6,'Eval Général'!Q8,IF('Eval Général'!R$20=6,'Eval Général'!R8,IF('Eval Général'!S$20=6,'Eval Général'!S8,IF('Eval Général'!T$20=6,'Eval Général'!T8,IF('Eval Général'!U$20=6,'Eval Général'!U8,IF('Eval Général'!V$20=6,'Eval Général'!V8,IF('Eval Général'!W$20=6,'Eval Général'!W8,0)))))))))))))))))))))</f>
        <v>Pons</v>
      </c>
      <c r="I38" s="112" t="str">
        <f>IF('Eval Général'!C$20=7,'Eval Général'!C8,IF('Eval Général'!D$20=7,'Eval Général'!D8,IF('Eval Général'!E$20=7,'Eval Général'!E8,IF('Eval Général'!F$20=7,'Eval Général'!F8,IF('Eval Général'!G$20=7,'Eval Général'!G8,IF('Eval Général'!H$20=7,'Eval Général'!H8,IF('Eval Général'!I$20=7,'Eval Général'!I8,IF('Eval Général'!J$20=7,'Eval Général'!J8,IF('Eval Général'!K$20=7,'Eval Général'!K8,IF('Eval Général'!L$20=7,'Eval Général'!L8,IF('Eval Général'!M$20=7,'Eval Général'!M8,IF('Eval Général'!N$20=7,'Eval Général'!N8,IF('Eval Général'!O$20=7,'Eval Général'!O8,IF('Eval Général'!P$20=7,'Eval Général'!P8,IF('Eval Général'!Q$20=7,'Eval Général'!Q8,IF('Eval Général'!R$20=7,'Eval Général'!R8,IF('Eval Général'!S$20=7,'Eval Général'!S8,IF('Eval Général'!T$20=7,'Eval Général'!T8,IF('Eval Général'!U$20=7,'Eval Général'!U8,IF('Eval Général'!V$20=7,'Eval Général'!V8,IF('Eval Général'!W$20=7,'Eval Général'!W8,0)))))))))))))))))))))</f>
        <v>Saintes</v>
      </c>
      <c r="J38" s="112" t="str">
        <f>IF('Eval Général'!C$20=8,'Eval Général'!C8,IF('Eval Général'!D$20=8,'Eval Général'!D8,IF('Eval Général'!E$20=8,'Eval Général'!E8,IF('Eval Général'!F$20=8,'Eval Général'!F8,IF('Eval Général'!G$20=8,'Eval Général'!G8,IF('Eval Général'!H$20=8,'Eval Général'!H8,IF('Eval Général'!I$20=8,'Eval Général'!I8,IF('Eval Général'!J$20=8,'Eval Général'!J8,IF('Eval Général'!K$20=8,'Eval Général'!K8,IF('Eval Général'!L$20=8,'Eval Général'!L8,IF('Eval Général'!M$20=8,'Eval Général'!M8,IF('Eval Général'!N$20=8,'Eval Général'!N8,IF('Eval Général'!O$20=8,'Eval Général'!O8,IF('Eval Général'!P$20=8,'Eval Général'!P8,IF('Eval Général'!Q$20=8,'Eval Général'!Q8,IF('Eval Général'!R$20=8,'Eval Général'!R8,IF('Eval Général'!S$20=8,'Eval Général'!S8,IF('Eval Général'!T$20=8,'Eval Général'!T8,IF('Eval Général'!U$20=8,'Eval Général'!U8,IF('Eval Général'!V$20=8,'Eval Général'!V8,IF('Eval Général'!W$20=8,'Eval Général'!W8,0)))))))))))))))))))))</f>
        <v>Bressuire</v>
      </c>
      <c r="K38" s="112" t="str">
        <f>IF('Eval Général'!C$20=9,'Eval Général'!C8,IF('Eval Général'!D$20=9,'Eval Général'!D8,IF('Eval Général'!E$20=9,'Eval Général'!E8,IF('Eval Général'!F$20=9,'Eval Général'!F8,IF('Eval Général'!G$20=9,'Eval Général'!G8,IF('Eval Général'!H$20=9,'Eval Général'!H8,IF('Eval Général'!I$20=9,'Eval Général'!I8,IF('Eval Général'!J$20=9,'Eval Général'!J8,IF('Eval Général'!K$20=9,'Eval Général'!K8,IF('Eval Général'!L$20=9,'Eval Général'!L8,IF('Eval Général'!M$20=9,'Eval Général'!M8,IF('Eval Général'!N$20=9,'Eval Général'!N8,IF('Eval Général'!O$20=9,'Eval Général'!O8,IF('Eval Général'!P$20=9,'Eval Général'!P8,IF('Eval Général'!Q$20=9,'Eval Général'!Q8,IF('Eval Général'!R$20=9,'Eval Général'!R8,IF('Eval Général'!S$20=9,'Eval Général'!S8,IF('Eval Général'!T$20=9,'Eval Général'!T8,IF('Eval Général'!U$20=9,'Eval Général'!U8,IF('Eval Général'!V$20=9,'Eval Général'!V8,IF('Eval Général'!W$20=9,'Eval Général'!W8,0)))))))))))))))))))))</f>
        <v>Bressuire</v>
      </c>
      <c r="L38" s="112" t="str">
        <f>IF('Eval Général'!C$20=10,'Eval Général'!C8,IF('Eval Général'!D$20=10,'Eval Général'!D8,IF('Eval Général'!E$20=10,'Eval Général'!E8,IF('Eval Général'!F$20=10,'Eval Général'!F8,IF('Eval Général'!G$20=10,'Eval Général'!G8,IF('Eval Général'!H$20=10,'Eval Général'!H8,IF('Eval Général'!I$20=10,'Eval Général'!I8,IF('Eval Général'!J$20=10,'Eval Général'!J8,IF('Eval Général'!K$20=10,'Eval Général'!K8,IF('Eval Général'!L$20=10,'Eval Général'!L8,IF('Eval Général'!M$20=10,'Eval Général'!M8,IF('Eval Général'!N$20=10,'Eval Général'!N8,IF('Eval Général'!O$20=10,'Eval Général'!O8,IF('Eval Général'!P$20=10,'Eval Général'!P8,IF('Eval Général'!Q$20=10,'Eval Général'!Q8,IF('Eval Général'!R$20=10,'Eval Général'!R8,IF('Eval Général'!S$20=10,'Eval Général'!S8,IF('Eval Général'!T$20=10,'Eval Général'!T8,IF('Eval Général'!U$20=10,'Eval Général'!U8,IF('Eval Général'!V$20=10,'Eval Général'!V8,IF('Eval Général'!W$20=10,'Eval Général'!W8,0)))))))))))))))))))))</f>
        <v>Saintes</v>
      </c>
      <c r="M38" s="112" t="str">
        <f>IF('Eval Général'!C$20=11,'Eval Général'!C8,IF('Eval Général'!D$20=11,'Eval Général'!D8,IF('Eval Général'!E$20=11,'Eval Général'!E8,IF('Eval Général'!F$20=11,'Eval Général'!F8,IF('Eval Général'!G$20=11,'Eval Général'!G8,IF('Eval Général'!H$20=11,'Eval Général'!H8,IF('Eval Général'!I$20=11,'Eval Général'!I8,IF('Eval Général'!J$20=11,'Eval Général'!J8,IF('Eval Général'!K$20=11,'Eval Général'!K8,IF('Eval Général'!L$20=11,'Eval Général'!L8,IF('Eval Général'!M$20=11,'Eval Général'!M8,IF('Eval Général'!N$20=11,'Eval Général'!N8,IF('Eval Général'!O$20=11,'Eval Général'!O8,IF('Eval Général'!P$20=11,'Eval Général'!P8,IF('Eval Général'!Q$20=11,'Eval Général'!Q8,IF('Eval Général'!R$20=11,'Eval Général'!R8,IF('Eval Général'!S$20=11,'Eval Général'!S8,IF('Eval Général'!T$20=11,'Eval Général'!T8,IF('Eval Général'!U$20=11,'Eval Général'!U8,IF('Eval Général'!V$20=11,'Eval Général'!V8,IF('Eval Général'!W$20=11,'Eval Général'!W8,0)))))))))))))))))))))</f>
        <v>Châtellerault</v>
      </c>
      <c r="N38" s="112">
        <f>IF('Eval Général'!C$20=12,'Eval Général'!C8,IF('Eval Général'!D$20=12,'Eval Général'!D8,IF('Eval Général'!E$20=12,'Eval Général'!E8,IF('Eval Général'!F$20=12,'Eval Général'!F8,IF('Eval Général'!G$20=12,'Eval Général'!G8,IF('Eval Général'!H$20=12,'Eval Général'!H8,IF('Eval Général'!I$20=12,'Eval Général'!I8,IF('Eval Général'!J$20=12,'Eval Général'!J8,IF('Eval Général'!K$20=12,'Eval Général'!K8,IF('Eval Général'!L$20=12,'Eval Général'!L8,IF('Eval Général'!M$20=12,'Eval Général'!M8,IF('Eval Général'!N$20=12,'Eval Général'!N8,IF('Eval Général'!O$20=12,'Eval Général'!O8,IF('Eval Général'!P$20=12,'Eval Général'!P8,IF('Eval Général'!Q$20=12,'Eval Général'!Q8,IF('Eval Général'!R$20=12,'Eval Général'!R8,IF('Eval Général'!S$20=12,'Eval Général'!S8,IF('Eval Général'!T$20=12,'Eval Général'!T8,IF('Eval Général'!U$20=12,'Eval Général'!U8,IF('Eval Général'!V$20=12,'Eval Général'!V8,IF('Eval Général'!W$20=12,'Eval Général'!W8,0)))))))))))))))))))))</f>
        <v>0</v>
      </c>
      <c r="O38" s="112" t="str">
        <f>IF('Eval Général'!C$20=13,'Eval Général'!C8,IF('Eval Général'!D$20=13,'Eval Général'!D8,IF('Eval Général'!E$20=13,'Eval Général'!E8,IF('Eval Général'!F$20=13,'Eval Général'!F8,IF('Eval Général'!G$20=13,'Eval Général'!G8,IF('Eval Général'!H$20=13,'Eval Général'!H8,IF('Eval Général'!I$20=13,'Eval Général'!I8,IF('Eval Général'!J$20=13,'Eval Général'!J8,IF('Eval Général'!K$20=13,'Eval Général'!K8,IF('Eval Général'!L$20=13,'Eval Général'!L8,IF('Eval Général'!M$20=13,'Eval Général'!M8,IF('Eval Général'!N$20=13,'Eval Général'!N8,IF('Eval Général'!O$20=13,'Eval Général'!O8,IF('Eval Général'!P$20=13,'Eval Général'!P8,IF('Eval Général'!Q$20=13,'Eval Général'!Q8,IF('Eval Général'!R$20=13,'Eval Général'!R8,IF('Eval Général'!S$20=13,'Eval Général'!S8,IF('Eval Général'!T$20=13,'Eval Général'!T8,IF('Eval Général'!U$20=13,'Eval Général'!U8,IF('Eval Général'!V$20=13,'Eval Général'!V8,IF('Eval Général'!W$20=13,'Eval Général'!W8,0)))))))))))))))))))))</f>
        <v>Pons</v>
      </c>
      <c r="P38" s="112" t="str">
        <f>IF('Eval Général'!C$20=14,'Eval Général'!C8,IF('Eval Général'!D$20=14,'Eval Général'!D8,IF('Eval Général'!E$20=14,'Eval Général'!E8,IF('Eval Général'!F$20=14,'Eval Général'!F8,IF('Eval Général'!G$20=14,'Eval Général'!G8,IF('Eval Général'!H$20=14,'Eval Général'!H8,IF('Eval Général'!I$20=14,'Eval Général'!I8,IF('Eval Général'!J$20=14,'Eval Général'!J8,IF('Eval Général'!K$20=14,'Eval Général'!K8,IF('Eval Général'!L$20=14,'Eval Général'!L8,IF('Eval Général'!M$20=14,'Eval Général'!M8,IF('Eval Général'!N$20=14,'Eval Général'!N8,IF('Eval Général'!O$20=14,'Eval Général'!O8,IF('Eval Général'!P$20=14,'Eval Général'!P8,IF('Eval Général'!Q$20=14,'Eval Général'!Q8,IF('Eval Général'!R$20=14,'Eval Général'!R8,IF('Eval Général'!S$20=14,'Eval Général'!S8,IF('Eval Général'!T$20=14,'Eval Général'!T8,IF('Eval Général'!U$20=14,'Eval Général'!U8,IF('Eval Général'!V$20=14,'Eval Général'!V8,IF('Eval Général'!W$20=14,'Eval Général'!W8,0)))))))))))))))))))))</f>
        <v>Pons</v>
      </c>
      <c r="Q38" s="112" t="str">
        <f>IF('Eval Général'!C$20=15,'Eval Général'!C8,IF('Eval Général'!D$20=15,'Eval Général'!D8,IF('Eval Général'!E$20=15,'Eval Général'!E8,IF('Eval Général'!F$20=15,'Eval Général'!F8,IF('Eval Général'!G$20=15,'Eval Général'!G8,IF('Eval Général'!H$20=15,'Eval Général'!H8,IF('Eval Général'!I$20=15,'Eval Général'!I8,IF('Eval Général'!J$20=15,'Eval Général'!J8,IF('Eval Général'!K$20=15,'Eval Général'!K8,IF('Eval Général'!L$20=15,'Eval Général'!L8,IF('Eval Général'!M$20=15,'Eval Général'!M8,IF('Eval Général'!N$20=15,'Eval Général'!N8,IF('Eval Général'!O$20=15,'Eval Général'!O8,IF('Eval Général'!P$20=15,'Eval Général'!P8,IF('Eval Général'!Q$20=15,'Eval Général'!Q8,IF('Eval Général'!R$20=15,'Eval Général'!R8,IF('Eval Général'!S$20=15,'Eval Général'!S8,IF('Eval Général'!T$20=15,'Eval Général'!T8,IF('Eval Général'!U$20=15,'Eval Général'!U8,IF('Eval Général'!V$20=15,'Eval Général'!V8,IF('Eval Général'!W$20=15,'Eval Général'!W8,0)))))))))))))))))))))</f>
        <v>Pons</v>
      </c>
      <c r="R38" s="112" t="str">
        <f>IF('Eval Général'!C$20=16,'Eval Général'!C8,IF('Eval Général'!D$20=16,'Eval Général'!D8,IF('Eval Général'!E$20=16,'Eval Général'!E8,IF('Eval Général'!F$20=16,'Eval Général'!F8,IF('Eval Général'!G$20=16,'Eval Général'!G8,IF('Eval Général'!H$20=16,'Eval Général'!H8,IF('Eval Général'!I$20=16,'Eval Général'!I8,IF('Eval Général'!J$20=16,'Eval Général'!J8,IF('Eval Général'!K$20=16,'Eval Général'!K8,IF('Eval Général'!L$20=16,'Eval Général'!L8,IF('Eval Général'!M$20=16,'Eval Général'!M8,IF('Eval Général'!N$20=16,'Eval Général'!N8,IF('Eval Général'!O$20=16,'Eval Général'!O8,IF('Eval Général'!P$20=16,'Eval Général'!P8,IF('Eval Général'!Q$20=16,'Eval Général'!Q8,IF('Eval Général'!R$20=16,'Eval Général'!R8,IF('Eval Général'!S$20=16,'Eval Général'!S8,IF('Eval Général'!T$20=16,'Eval Général'!T8,IF('Eval Général'!U$20=16,'Eval Général'!U8,IF('Eval Général'!V$20=16,'Eval Général'!V8,IF('Eval Général'!W$20=16,'Eval Général'!W8,0)))))))))))))))))))))</f>
        <v>Saintes</v>
      </c>
      <c r="S38" s="112" t="str">
        <f>IF('Eval Général'!C$20=17,'Eval Général'!C8,IF('Eval Général'!D$20=17,'Eval Général'!D8,IF('Eval Général'!E$20=17,'Eval Général'!E8,IF('Eval Général'!F$20=17,'Eval Général'!F8,IF('Eval Général'!G$20=17,'Eval Général'!G8,IF('Eval Général'!H$20=17,'Eval Général'!H8,IF('Eval Général'!I$20=17,'Eval Général'!I8,IF('Eval Général'!J$20=17,'Eval Général'!J8,IF('Eval Général'!K$20=17,'Eval Général'!K8,IF('Eval Général'!L$20=17,'Eval Général'!L8,IF('Eval Général'!M$20=17,'Eval Général'!M8,IF('Eval Général'!N$20=17,'Eval Général'!N8,IF('Eval Général'!O$20=17,'Eval Général'!O8,IF('Eval Général'!P$20=17,'Eval Général'!P8,IF('Eval Général'!Q$20=17,'Eval Général'!Q8,IF('Eval Général'!R$20=17,'Eval Général'!R8,IF('Eval Général'!S$20=17,'Eval Général'!S8,IF('Eval Général'!T$20=17,'Eval Général'!T8,IF('Eval Général'!U$20=17,'Eval Général'!U8,IF('Eval Général'!V$20=17,'Eval Général'!V8,IF('Eval Général'!W$20=17,'Eval Général'!W8,0)))))))))))))))))))))</f>
        <v>Bressuire</v>
      </c>
      <c r="T38" s="112" t="str">
        <f>IF('Eval Général'!C$20=18,'Eval Général'!C8,IF('Eval Général'!D$20=18,'Eval Général'!D8,IF('Eval Général'!E$20=18,'Eval Général'!E8,IF('Eval Général'!F$20=18,'Eval Général'!F8,IF('Eval Général'!G$20=18,'Eval Général'!G8,IF('Eval Général'!H$20=18,'Eval Général'!H8,IF('Eval Général'!I$20=18,'Eval Général'!I8,IF('Eval Général'!J$20=18,'Eval Général'!J8,IF('Eval Général'!K$20=18,'Eval Général'!K8,IF('Eval Général'!L$20=18,'Eval Général'!L8,IF('Eval Général'!M$20=18,'Eval Général'!M8,IF('Eval Général'!N$20=18,'Eval Général'!N8,IF('Eval Général'!O$20=18,'Eval Général'!O8,IF('Eval Général'!P$20=18,'Eval Général'!P8,IF('Eval Général'!Q$20=18,'Eval Général'!Q8,IF('Eval Général'!R$20=18,'Eval Général'!R8,IF('Eval Général'!S$20=18,'Eval Général'!S8,IF('Eval Général'!T$20=18,'Eval Général'!T8,IF('Eval Général'!U$20=18,'Eval Général'!U8,IF('Eval Général'!V$20=18,'Eval Général'!V8,IF('Eval Général'!W$20=18,'Eval Général'!W8,0)))))))))))))))))))))</f>
        <v>Châtellerault</v>
      </c>
      <c r="U38" s="112" t="str">
        <f>IF('Eval Général'!C$20=19,'Eval Général'!C8,IF('Eval Général'!D$20=19,'Eval Général'!D8,IF('Eval Général'!E$20=19,'Eval Général'!E8,IF('Eval Général'!F$20=19,'Eval Général'!F8,IF('Eval Général'!G$20=19,'Eval Général'!G8,IF('Eval Général'!H$20=19,'Eval Général'!H8,IF('Eval Général'!I$20=19,'Eval Général'!I8,IF('Eval Général'!J$20=19,'Eval Général'!J8,IF('Eval Général'!K$20=19,'Eval Général'!K8,IF('Eval Général'!L$20=19,'Eval Général'!L8,IF('Eval Général'!M$20=19,'Eval Général'!M8,IF('Eval Général'!N$20=19,'Eval Général'!N8,IF('Eval Général'!O$20=19,'Eval Général'!O8,IF('Eval Général'!P$20=19,'Eval Général'!P8,IF('Eval Général'!Q$20=19,'Eval Général'!Q8,IF('Eval Général'!R$20=19,'Eval Général'!R8,IF('Eval Général'!S$20=19,'Eval Général'!S8,IF('Eval Général'!T$20=19,'Eval Général'!T8,IF('Eval Général'!U$20=19,'Eval Général'!U8,IF('Eval Général'!V$20=19,'Eval Général'!V8,IF('Eval Général'!W$20=19,'Eval Général'!W8,0)))))))))))))))))))))</f>
        <v>Saintes</v>
      </c>
      <c r="V38" s="112" t="str">
        <f>IF('Eval Général'!C$20=20,'Eval Général'!C8,IF('Eval Général'!D$20=20,'Eval Général'!D8,IF('Eval Général'!E$20=20,'Eval Général'!E8,IF('Eval Général'!F$20=20,'Eval Général'!F8,IF('Eval Général'!G$20=20,'Eval Général'!G8,IF('Eval Général'!H$20=20,'Eval Général'!H8,IF('Eval Général'!I$20=20,'Eval Général'!I8,IF('Eval Général'!J$20=20,'Eval Général'!J8,IF('Eval Général'!K$20=20,'Eval Général'!K8,IF('Eval Général'!L$20=20,'Eval Général'!L8,IF('Eval Général'!M$20=20,'Eval Général'!M8,IF('Eval Général'!N$20=20,'Eval Général'!N8,IF('Eval Général'!O$20=20,'Eval Général'!O8,IF('Eval Général'!P$20=20,'Eval Général'!P8,IF('Eval Général'!Q$20=20,'Eval Général'!Q8,IF('Eval Général'!R$20=20,'Eval Général'!R8,IF('Eval Général'!S$20=20,'Eval Général'!S8,IF('Eval Général'!T$20=20,'Eval Général'!T8,IF('Eval Général'!U$20=20,'Eval Général'!U8,IF('Eval Général'!V$20=20,'Eval Général'!V8,IF('Eval Général'!W$20=20,'Eval Général'!W8,0)))))))))))))))))))))</f>
        <v>Saintes</v>
      </c>
      <c r="W38" s="112" t="str">
        <f>IF('Eval Général'!C$20=21,'Eval Général'!C8,IF('Eval Général'!D$20=21,'Eval Général'!D8,IF('Eval Général'!E$20=21,'Eval Général'!E8,IF('Eval Général'!F$20=21,'Eval Général'!F8,IF('Eval Général'!G$20=21,'Eval Général'!G8,IF('Eval Général'!H$20=21,'Eval Général'!H8,IF('Eval Général'!I$20=21,'Eval Général'!I8,IF('Eval Général'!J$20=21,'Eval Général'!J8,IF('Eval Général'!K$20=21,'Eval Général'!K8,IF('Eval Général'!L$20=21,'Eval Général'!L8,IF('Eval Général'!M$20=21,'Eval Général'!M8,IF('Eval Général'!N$20=21,'Eval Général'!N8,IF('Eval Général'!O$20=21,'Eval Général'!O8,IF('Eval Général'!P$20=21,'Eval Général'!P8,IF('Eval Général'!Q$20=21,'Eval Général'!Q8,IF('Eval Général'!R$20=21,'Eval Général'!R8,IF('Eval Général'!S$20=21,'Eval Général'!S8,IF('Eval Général'!T$20=21,'Eval Général'!T8,IF('Eval Général'!U$20=21,'Eval Général'!U8,IF('Eval Général'!V$20=21,'Eval Général'!V8,IF('Eval Général'!W$20=21,'Eval Général'!W8,0)))))))))))))))))))))</f>
        <v xml:space="preserve"> </v>
      </c>
    </row>
    <row r="39" spans="2:23" ht="20.149999999999999" customHeight="1" thickBot="1" x14ac:dyDescent="0.4">
      <c r="B39" s="292"/>
      <c r="C39" s="119" t="str">
        <f>IF('Eval Général'!C$20=1,'Eval Général'!C18,IF('Eval Général'!D$20=1,'Eval Général'!D18,IF('Eval Général'!E$20=1,'Eval Général'!E18,IF('Eval Général'!F$20=1,'Eval Général'!F18,IF('Eval Général'!G$20=1,'Eval Général'!G18,IF('Eval Général'!H$20=1,'Eval Général'!H18,IF('Eval Général'!I$20=1,'Eval Général'!I18,IF('Eval Général'!J$20=1,'Eval Général'!J18,IF('Eval Général'!K$20=1,'Eval Général'!K18,IF('Eval Général'!L$20=1,'Eval Général'!L18,IF('Eval Général'!M$20=1,'Eval Général'!M18,IF('Eval Général'!N$20=1,'Eval Général'!N18,IF('Eval Général'!O$20=1,'Eval Général'!O18,IF('Eval Général'!P$20=1,'Eval Général'!P18,IF('Eval Général'!Q$20=1,'Eval Général'!Q18,IF('Eval Général'!R$20=1,'Eval Général'!R18,IF('Eval Général'!S$20=1,'Eval Général'!S18,IF('Eval Général'!T$20=1,'Eval Général'!T18,IF('Eval Général'!U$20=1,'Eval Général'!U18,IF('Eval Général'!V$20=1,'Eval Général'!V18,IF('Eval Général'!W$20=1,'Eval Général'!W18,0))))))))))))))))))))) &amp; "/490"</f>
        <v>362,5/490</v>
      </c>
      <c r="D39" s="119" t="str">
        <f>IF('Eval Général'!C$20=2,'Eval Général'!C18,IF('Eval Général'!D$20=2,'Eval Général'!D18,IF('Eval Général'!E$20=2,'Eval Général'!E18,IF('Eval Général'!F$20=2,'Eval Général'!F18,IF('Eval Général'!G$20=2,'Eval Général'!G18,IF('Eval Général'!H$20=2,'Eval Général'!H18,IF('Eval Général'!I$20=2,'Eval Général'!I18,IF('Eval Général'!J$20=2,'Eval Général'!J18,IF('Eval Général'!K$20=2,'Eval Général'!K18,IF('Eval Général'!L$20=2,'Eval Général'!L18,IF('Eval Général'!M$20=2,'Eval Général'!M18,IF('Eval Général'!N$20=2,'Eval Général'!N18,IF('Eval Général'!O$20=2,'Eval Général'!O18,IF('Eval Général'!P$20=2,'Eval Général'!P18,IF('Eval Général'!Q$20=2,'Eval Général'!Q18,IF('Eval Général'!R$20=2,'Eval Général'!R18,IF('Eval Général'!S$20=2,'Eval Général'!S18,IF('Eval Général'!T$20=2,'Eval Général'!T18,IF('Eval Général'!U$20=2,'Eval Général'!U18,IF('Eval Général'!V$20=2,'Eval Général'!V18,IF('Eval Général'!W$20=2,'Eval Général'!W18,0))))))))))))))))))))) &amp; "/490"</f>
        <v>359/490</v>
      </c>
      <c r="E39" s="120" t="str">
        <f>IF('Eval Général'!C$20=3,'Eval Général'!C18,IF('Eval Général'!D$20=3,'Eval Général'!D18,IF('Eval Général'!E$20=3,'Eval Général'!E18,IF('Eval Général'!F$20=3,'Eval Général'!F18,IF('Eval Général'!G$20=3,'Eval Général'!G18,IF('Eval Général'!H$20=3,'Eval Général'!H18,IF('Eval Général'!I$20=3,'Eval Général'!I18,IF('Eval Général'!J$20=3,'Eval Général'!J18,IF('Eval Général'!K$20=3,'Eval Général'!K18,IF('Eval Général'!L$20=3,'Eval Général'!L18,IF('Eval Général'!M$20=3,'Eval Général'!M18,IF('Eval Général'!N$20=3,'Eval Général'!N18,IF('Eval Général'!O$20=3,'Eval Général'!O18,IF('Eval Général'!P$20=3,'Eval Général'!P18,IF('Eval Général'!Q$20=3,'Eval Général'!Q18,IF('Eval Général'!R$20=3,'Eval Général'!R18,IF('Eval Général'!S$20=3,'Eval Général'!S18,IF('Eval Général'!T$20=3,'Eval Général'!T18,IF('Eval Général'!U$20=3,'Eval Général'!U18,IF('Eval Général'!V$20=3,'Eval Général'!V18,IF('Eval Général'!W$20=3,'Eval Général'!W18,0))))))))))))))))))))) &amp; "/490"</f>
        <v>347/490</v>
      </c>
    </row>
    <row r="40" spans="2:23" ht="20.149999999999999" customHeight="1" x14ac:dyDescent="0.45">
      <c r="F40" s="112">
        <f>IF(F36="collège",1,0)</f>
        <v>0</v>
      </c>
      <c r="G40" s="112">
        <f t="shared" ref="G40:W40" si="0">IF(G36="collège",1,0)</f>
        <v>0</v>
      </c>
      <c r="H40" s="112">
        <f t="shared" si="0"/>
        <v>0</v>
      </c>
      <c r="I40" s="112">
        <f t="shared" si="0"/>
        <v>0</v>
      </c>
      <c r="J40" s="112">
        <f t="shared" si="0"/>
        <v>0</v>
      </c>
      <c r="K40" s="112">
        <f t="shared" si="0"/>
        <v>0</v>
      </c>
      <c r="L40" s="112">
        <f t="shared" si="0"/>
        <v>0</v>
      </c>
      <c r="M40" s="112">
        <f t="shared" si="0"/>
        <v>0</v>
      </c>
      <c r="N40" s="112">
        <f t="shared" si="0"/>
        <v>0</v>
      </c>
      <c r="O40" s="112">
        <f t="shared" si="0"/>
        <v>0</v>
      </c>
      <c r="P40" s="112">
        <f t="shared" si="0"/>
        <v>0</v>
      </c>
      <c r="Q40" s="112">
        <f t="shared" si="0"/>
        <v>0</v>
      </c>
      <c r="R40" s="112">
        <f t="shared" si="0"/>
        <v>0</v>
      </c>
      <c r="S40" s="112">
        <f t="shared" si="0"/>
        <v>0</v>
      </c>
      <c r="T40" s="112">
        <f t="shared" si="0"/>
        <v>0</v>
      </c>
      <c r="U40" s="112">
        <f t="shared" si="0"/>
        <v>0</v>
      </c>
      <c r="V40" s="112">
        <f t="shared" si="0"/>
        <v>0</v>
      </c>
      <c r="W40" s="112">
        <f t="shared" si="0"/>
        <v>0</v>
      </c>
    </row>
    <row r="41" spans="2:23" ht="20.149999999999999" customHeight="1" x14ac:dyDescent="0.45">
      <c r="F41" s="112">
        <f>IF(F34&gt;$C$29,IF(F36="collège",1,0),0)</f>
        <v>0</v>
      </c>
      <c r="G41" s="112">
        <f t="shared" ref="G41:W41" si="1">IF(G34&gt;$C$29,IF(G36="collège",1,0),0)</f>
        <v>0</v>
      </c>
      <c r="H41" s="112">
        <f t="shared" si="1"/>
        <v>0</v>
      </c>
      <c r="I41" s="112">
        <f t="shared" si="1"/>
        <v>0</v>
      </c>
      <c r="J41" s="112">
        <f t="shared" si="1"/>
        <v>0</v>
      </c>
      <c r="K41" s="112">
        <f t="shared" si="1"/>
        <v>0</v>
      </c>
      <c r="L41" s="112">
        <f t="shared" si="1"/>
        <v>0</v>
      </c>
      <c r="M41" s="112">
        <f t="shared" si="1"/>
        <v>0</v>
      </c>
      <c r="N41" s="112">
        <f t="shared" si="1"/>
        <v>0</v>
      </c>
      <c r="O41" s="112">
        <f t="shared" si="1"/>
        <v>0</v>
      </c>
      <c r="P41" s="112">
        <f t="shared" si="1"/>
        <v>0</v>
      </c>
      <c r="Q41" s="112">
        <f t="shared" si="1"/>
        <v>0</v>
      </c>
      <c r="R41" s="112">
        <f t="shared" si="1"/>
        <v>0</v>
      </c>
      <c r="S41" s="112">
        <f t="shared" si="1"/>
        <v>0</v>
      </c>
      <c r="T41" s="112">
        <f t="shared" si="1"/>
        <v>0</v>
      </c>
      <c r="U41" s="112">
        <f t="shared" si="1"/>
        <v>0</v>
      </c>
      <c r="V41" s="112">
        <f t="shared" si="1"/>
        <v>0</v>
      </c>
      <c r="W41" s="112">
        <f t="shared" si="1"/>
        <v>0</v>
      </c>
    </row>
    <row r="42" spans="2:23" ht="20.149999999999999" customHeight="1" x14ac:dyDescent="0.45">
      <c r="F42" s="112">
        <f>IF(F34&gt;$D$29,IF(F36="collège",1,0),0)</f>
        <v>0</v>
      </c>
      <c r="G42" s="112">
        <f t="shared" ref="G42:W42" si="2">IF(G34&gt;$D$29,IF(G36="collège",1,0),0)</f>
        <v>0</v>
      </c>
      <c r="H42" s="112">
        <f t="shared" si="2"/>
        <v>0</v>
      </c>
      <c r="I42" s="112">
        <f t="shared" si="2"/>
        <v>0</v>
      </c>
      <c r="J42" s="112">
        <f t="shared" si="2"/>
        <v>0</v>
      </c>
      <c r="K42" s="112">
        <f t="shared" si="2"/>
        <v>0</v>
      </c>
      <c r="L42" s="112">
        <f t="shared" si="2"/>
        <v>0</v>
      </c>
      <c r="M42" s="112">
        <f t="shared" si="2"/>
        <v>0</v>
      </c>
      <c r="N42" s="112">
        <f t="shared" si="2"/>
        <v>0</v>
      </c>
      <c r="O42" s="112">
        <f t="shared" si="2"/>
        <v>0</v>
      </c>
      <c r="P42" s="112">
        <f t="shared" si="2"/>
        <v>0</v>
      </c>
      <c r="Q42" s="112">
        <f t="shared" si="2"/>
        <v>0</v>
      </c>
      <c r="R42" s="112">
        <f t="shared" si="2"/>
        <v>0</v>
      </c>
      <c r="S42" s="112">
        <f t="shared" si="2"/>
        <v>0</v>
      </c>
      <c r="T42" s="112">
        <f t="shared" si="2"/>
        <v>0</v>
      </c>
      <c r="U42" s="112">
        <f t="shared" si="2"/>
        <v>0</v>
      </c>
      <c r="V42" s="112">
        <f t="shared" si="2"/>
        <v>0</v>
      </c>
      <c r="W42" s="112">
        <f t="shared" si="2"/>
        <v>0</v>
      </c>
    </row>
    <row r="43" spans="2:23" ht="20.149999999999999" customHeight="1" x14ac:dyDescent="0.45"/>
  </sheetData>
  <mergeCells count="8">
    <mergeCell ref="B34:B39"/>
    <mergeCell ref="B29:B33"/>
    <mergeCell ref="C1:D2"/>
    <mergeCell ref="B3:B8"/>
    <mergeCell ref="B9:B13"/>
    <mergeCell ref="B14:B18"/>
    <mergeCell ref="B19:B23"/>
    <mergeCell ref="B24:B28"/>
  </mergeCells>
  <phoneticPr fontId="7" type="noConversion"/>
  <pageMargins left="4.1666666666666664E-2" right="2.7777777777777776E-2" top="0.98611111111111116" bottom="0.67" header="0" footer="0"/>
  <pageSetup paperSize="9" scale="90" orientation="portrait" horizontalDpi="4294967292" verticalDpi="4294967292" r:id="rId1"/>
  <headerFooter>
    <oddHeader>&amp;C&amp;"Calibri,Normal"&amp;K000000&amp;G</oddHeader>
  </headerFooter>
  <legacyDrawingHF r:id="rId2"/>
  <extLst>
    <ext xmlns:mx="http://schemas.microsoft.com/office/mac/excel/2008/main" uri="{64002731-A6B0-56B0-2670-7721B7C09600}">
      <mx:PLV Mode="1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zoomScale="75" zoomScaleNormal="75" zoomScalePageLayoutView="75" workbookViewId="0">
      <selection activeCell="D9" sqref="D9"/>
    </sheetView>
  </sheetViews>
  <sheetFormatPr baseColWidth="10" defaultColWidth="10.83203125" defaultRowHeight="15.5" x14ac:dyDescent="0.35"/>
  <cols>
    <col min="1" max="1" width="6.08203125" style="129" customWidth="1"/>
    <col min="2" max="2" width="57.83203125" style="127" customWidth="1"/>
    <col min="3" max="3" width="4.58203125" style="127" customWidth="1"/>
    <col min="4" max="23" width="10.33203125" style="128" customWidth="1"/>
    <col min="24" max="16384" width="10.83203125" style="129"/>
  </cols>
  <sheetData>
    <row r="1" spans="2:24" ht="13" customHeight="1" x14ac:dyDescent="0.35"/>
    <row r="2" spans="2:24" ht="23.5" x14ac:dyDescent="0.35">
      <c r="B2" s="236" t="s">
        <v>17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2:24" ht="16" thickBot="1" x14ac:dyDescent="0.4"/>
    <row r="4" spans="2:24" x14ac:dyDescent="0.35">
      <c r="B4" s="61" t="s">
        <v>39</v>
      </c>
      <c r="C4" s="237" t="s">
        <v>145</v>
      </c>
      <c r="D4" s="81">
        <v>1</v>
      </c>
      <c r="E4" s="81">
        <v>2</v>
      </c>
      <c r="F4" s="81">
        <v>3</v>
      </c>
      <c r="G4" s="81">
        <v>4</v>
      </c>
      <c r="H4" s="81">
        <v>5</v>
      </c>
      <c r="I4" s="81">
        <v>6</v>
      </c>
      <c r="J4" s="81">
        <v>7</v>
      </c>
      <c r="K4" s="81">
        <v>8</v>
      </c>
      <c r="L4" s="81">
        <v>9</v>
      </c>
      <c r="M4" s="81">
        <v>10</v>
      </c>
      <c r="N4" s="81">
        <v>11</v>
      </c>
      <c r="O4" s="81">
        <v>12</v>
      </c>
      <c r="P4" s="81">
        <v>13</v>
      </c>
      <c r="Q4" s="81">
        <v>14</v>
      </c>
      <c r="R4" s="81">
        <v>15</v>
      </c>
      <c r="S4" s="81">
        <v>16</v>
      </c>
      <c r="T4" s="81">
        <v>17</v>
      </c>
      <c r="U4" s="81">
        <v>18</v>
      </c>
      <c r="V4" s="81">
        <v>19</v>
      </c>
      <c r="W4" s="81">
        <v>20</v>
      </c>
      <c r="X4" s="82">
        <v>21</v>
      </c>
    </row>
    <row r="5" spans="2:24" ht="49" customHeight="1" thickBot="1" x14ac:dyDescent="0.4">
      <c r="B5" s="64" t="s">
        <v>64</v>
      </c>
      <c r="C5" s="238"/>
      <c r="D5" s="9" t="str">
        <f>'Eval Général'!C5</f>
        <v>Martians</v>
      </c>
      <c r="E5" s="9" t="str">
        <f>'Eval Général'!D5</f>
        <v>Oktoteak</v>
      </c>
      <c r="F5" s="9" t="str">
        <f>'Eval Général'!E5</f>
        <v>TEAM MOTOR SPEED</v>
      </c>
      <c r="G5" s="9" t="str">
        <f>'Eval Général'!F5</f>
        <v>QLF RACING</v>
      </c>
      <c r="H5" s="9" t="str">
        <f>'Eval Général'!G5</f>
        <v>RUBY SCREECH</v>
      </c>
      <c r="I5" s="9" t="str">
        <f>'Eval Général'!H5</f>
        <v>FAST ROAD</v>
      </c>
      <c r="J5" s="9" t="str">
        <f>'Eval Général'!I5</f>
        <v>TALKING CAR</v>
      </c>
      <c r="K5" s="9" t="str">
        <f>'Eval Général'!J5</f>
        <v>SUPERMOTWHEEL</v>
      </c>
      <c r="L5" s="9" t="str">
        <f>'Eval Général'!K5</f>
        <v>OCEAN DEPTH</v>
      </c>
      <c r="M5" s="9" t="str">
        <f>'Eval Général'!L5</f>
        <v>SANS CHICANES</v>
      </c>
      <c r="N5" s="9" t="str">
        <f>'Eval Général'!M5</f>
        <v xml:space="preserve"> L1KORN</v>
      </c>
      <c r="O5" s="9" t="str">
        <f>'Eval Général'!N5</f>
        <v>RASTA ROCKET</v>
      </c>
      <c r="P5" s="9" t="str">
        <f>'Eval Général'!O5</f>
        <v>DESERT HUNTER</v>
      </c>
      <c r="Q5" s="9" t="str">
        <f>'Eval Général'!P5</f>
        <v>New Motec</v>
      </c>
      <c r="R5" s="9" t="str">
        <f>'Eval Général'!Q5</f>
        <v>AEROTEAM</v>
      </c>
      <c r="S5" s="9" t="str">
        <f>'Eval Général'!R5</f>
        <v>Team BLEECK</v>
      </c>
      <c r="T5" s="9" t="str">
        <f>'Eval Général'!S5</f>
        <v>LICENCE TO DRIVE</v>
      </c>
      <c r="U5" s="9" t="str">
        <f>'Eval Général'!T5</f>
        <v>AURA Fu5ion</v>
      </c>
      <c r="V5" s="9" t="str">
        <f>'Eval Général'!U5</f>
        <v>MECHANICS SOLDIERS</v>
      </c>
      <c r="W5" s="9" t="str">
        <f>'Eval Général'!V5</f>
        <v>Panda Fall</v>
      </c>
      <c r="X5" s="122" t="str">
        <f>'Eval Général'!W5</f>
        <v xml:space="preserve"> </v>
      </c>
    </row>
    <row r="6" spans="2:24" ht="21" customHeight="1" x14ac:dyDescent="0.35">
      <c r="B6" s="146" t="s">
        <v>146</v>
      </c>
      <c r="C6" s="147">
        <v>2</v>
      </c>
      <c r="D6" s="148"/>
      <c r="E6" s="148">
        <v>1</v>
      </c>
      <c r="F6" s="148">
        <v>1</v>
      </c>
      <c r="G6" s="148">
        <v>1</v>
      </c>
      <c r="H6" s="148"/>
      <c r="I6" s="148">
        <v>1</v>
      </c>
      <c r="J6" s="148">
        <v>1</v>
      </c>
      <c r="K6" s="148"/>
      <c r="L6" s="148">
        <v>1</v>
      </c>
      <c r="M6" s="148">
        <v>1</v>
      </c>
      <c r="N6" s="148"/>
      <c r="O6" s="148">
        <v>1</v>
      </c>
      <c r="P6" s="148">
        <v>1</v>
      </c>
      <c r="Q6" s="148">
        <v>1</v>
      </c>
      <c r="R6" s="148"/>
      <c r="S6" s="148">
        <v>1</v>
      </c>
      <c r="T6" s="148">
        <v>1</v>
      </c>
      <c r="U6" s="148"/>
      <c r="V6" s="148">
        <v>1</v>
      </c>
      <c r="W6" s="148">
        <v>1</v>
      </c>
      <c r="X6" s="149"/>
    </row>
    <row r="7" spans="2:24" ht="21" customHeight="1" x14ac:dyDescent="0.35">
      <c r="B7" s="134" t="s">
        <v>147</v>
      </c>
      <c r="C7" s="135">
        <v>2</v>
      </c>
      <c r="D7" s="136">
        <v>1</v>
      </c>
      <c r="E7" s="136"/>
      <c r="F7" s="136"/>
      <c r="G7" s="136">
        <v>1</v>
      </c>
      <c r="H7" s="136"/>
      <c r="I7" s="136">
        <v>1</v>
      </c>
      <c r="J7" s="136"/>
      <c r="K7" s="136"/>
      <c r="L7" s="136"/>
      <c r="M7" s="136">
        <v>1</v>
      </c>
      <c r="N7" s="136"/>
      <c r="O7" s="136">
        <v>1</v>
      </c>
      <c r="P7" s="136"/>
      <c r="Q7" s="136">
        <v>1</v>
      </c>
      <c r="R7" s="136"/>
      <c r="S7" s="136"/>
      <c r="T7" s="136"/>
      <c r="U7" s="136"/>
      <c r="V7" s="136"/>
      <c r="W7" s="136"/>
      <c r="X7" s="137"/>
    </row>
    <row r="8" spans="2:24" ht="21" customHeight="1" x14ac:dyDescent="0.35">
      <c r="B8" s="130" t="s">
        <v>148</v>
      </c>
      <c r="C8" s="131">
        <v>2</v>
      </c>
      <c r="D8" s="132">
        <v>1</v>
      </c>
      <c r="E8" s="132">
        <v>1</v>
      </c>
      <c r="F8" s="132"/>
      <c r="G8" s="132"/>
      <c r="H8" s="132"/>
      <c r="I8" s="132">
        <v>1</v>
      </c>
      <c r="J8" s="132"/>
      <c r="K8" s="132"/>
      <c r="L8" s="132"/>
      <c r="M8" s="132"/>
      <c r="N8" s="132"/>
      <c r="O8" s="132"/>
      <c r="P8" s="132"/>
      <c r="Q8" s="132"/>
      <c r="R8" s="132"/>
      <c r="S8" s="132">
        <v>1</v>
      </c>
      <c r="T8" s="132"/>
      <c r="U8" s="132"/>
      <c r="V8" s="132"/>
      <c r="W8" s="132"/>
      <c r="X8" s="133"/>
    </row>
    <row r="9" spans="2:24" ht="21" customHeight="1" x14ac:dyDescent="0.35">
      <c r="B9" s="134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</row>
    <row r="10" spans="2:24" ht="21" customHeight="1" x14ac:dyDescent="0.35">
      <c r="B10" s="130" t="s">
        <v>149</v>
      </c>
      <c r="C10" s="131">
        <v>2</v>
      </c>
      <c r="D10" s="132"/>
      <c r="E10" s="132"/>
      <c r="F10" s="132"/>
      <c r="G10" s="132"/>
      <c r="H10" s="132"/>
      <c r="I10" s="132">
        <v>1</v>
      </c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>
        <v>1</v>
      </c>
      <c r="U10" s="132"/>
      <c r="V10" s="132"/>
      <c r="W10" s="132"/>
      <c r="X10" s="133"/>
    </row>
    <row r="11" spans="2:24" ht="21" customHeight="1" x14ac:dyDescent="0.35">
      <c r="B11" s="134" t="s">
        <v>150</v>
      </c>
      <c r="C11" s="135">
        <v>2</v>
      </c>
      <c r="D11" s="136"/>
      <c r="E11" s="136"/>
      <c r="F11" s="136"/>
      <c r="G11" s="136"/>
      <c r="H11" s="136"/>
      <c r="I11" s="136">
        <v>1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</v>
      </c>
      <c r="W11" s="136"/>
      <c r="X11" s="137"/>
    </row>
    <row r="12" spans="2:24" ht="21" customHeight="1" x14ac:dyDescent="0.35">
      <c r="B12" s="130" t="s">
        <v>151</v>
      </c>
      <c r="C12" s="131">
        <v>2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>
        <v>1</v>
      </c>
      <c r="N12" s="132"/>
      <c r="O12" s="132"/>
      <c r="P12" s="132"/>
      <c r="Q12" s="132">
        <v>1</v>
      </c>
      <c r="R12" s="132"/>
      <c r="S12" s="132">
        <v>1</v>
      </c>
      <c r="T12" s="132"/>
      <c r="U12" s="132"/>
      <c r="V12" s="132">
        <v>1</v>
      </c>
      <c r="W12" s="132">
        <v>1</v>
      </c>
      <c r="X12" s="133"/>
    </row>
    <row r="13" spans="2:24" ht="21" customHeight="1" x14ac:dyDescent="0.35">
      <c r="B13" s="134" t="s">
        <v>152</v>
      </c>
      <c r="C13" s="135">
        <v>2</v>
      </c>
      <c r="D13" s="136"/>
      <c r="E13" s="136"/>
      <c r="F13" s="136"/>
      <c r="G13" s="136">
        <v>1</v>
      </c>
      <c r="H13" s="136"/>
      <c r="I13" s="136">
        <v>1</v>
      </c>
      <c r="J13" s="136"/>
      <c r="K13" s="136"/>
      <c r="L13" s="136"/>
      <c r="M13" s="136"/>
      <c r="N13" s="136"/>
      <c r="O13" s="136">
        <v>1</v>
      </c>
      <c r="P13" s="136"/>
      <c r="Q13" s="136"/>
      <c r="R13" s="136"/>
      <c r="S13" s="136"/>
      <c r="T13" s="136"/>
      <c r="U13" s="136"/>
      <c r="V13" s="136">
        <v>1</v>
      </c>
      <c r="W13" s="136"/>
      <c r="X13" s="137"/>
    </row>
    <row r="14" spans="2:24" ht="21" customHeight="1" x14ac:dyDescent="0.35">
      <c r="B14" s="130" t="s">
        <v>175</v>
      </c>
      <c r="C14" s="131">
        <v>2</v>
      </c>
      <c r="D14" s="132"/>
      <c r="E14" s="132"/>
      <c r="F14" s="132"/>
      <c r="G14" s="132"/>
      <c r="H14" s="132"/>
      <c r="I14" s="132">
        <v>1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3"/>
    </row>
    <row r="15" spans="2:24" ht="21" customHeight="1" x14ac:dyDescent="0.35">
      <c r="B15" s="138" t="s">
        <v>153</v>
      </c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7"/>
    </row>
    <row r="16" spans="2:24" ht="21" customHeight="1" x14ac:dyDescent="0.35">
      <c r="B16" s="130" t="s">
        <v>154</v>
      </c>
      <c r="C16" s="131">
        <v>2</v>
      </c>
      <c r="D16" s="132"/>
      <c r="E16" s="132"/>
      <c r="F16" s="132"/>
      <c r="G16" s="132">
        <v>1</v>
      </c>
      <c r="H16" s="132"/>
      <c r="I16" s="132">
        <v>1</v>
      </c>
      <c r="J16" s="132"/>
      <c r="K16" s="132"/>
      <c r="L16" s="132"/>
      <c r="M16" s="132">
        <v>1</v>
      </c>
      <c r="N16" s="132"/>
      <c r="O16" s="132">
        <v>1</v>
      </c>
      <c r="P16" s="132"/>
      <c r="Q16" s="132">
        <v>1</v>
      </c>
      <c r="R16" s="132"/>
      <c r="S16" s="132"/>
      <c r="T16" s="132">
        <v>1</v>
      </c>
      <c r="U16" s="132"/>
      <c r="V16" s="132">
        <v>1</v>
      </c>
      <c r="W16" s="132"/>
      <c r="X16" s="133"/>
    </row>
    <row r="17" spans="2:24" ht="21" customHeight="1" x14ac:dyDescent="0.35">
      <c r="B17" s="134" t="s">
        <v>155</v>
      </c>
      <c r="C17" s="135">
        <v>2</v>
      </c>
      <c r="D17" s="136"/>
      <c r="E17" s="136"/>
      <c r="F17" s="136"/>
      <c r="G17" s="136">
        <v>1</v>
      </c>
      <c r="H17" s="136"/>
      <c r="I17" s="136"/>
      <c r="J17" s="136"/>
      <c r="K17" s="136">
        <v>1</v>
      </c>
      <c r="L17" s="136">
        <v>1</v>
      </c>
      <c r="M17" s="136">
        <v>1</v>
      </c>
      <c r="N17" s="136"/>
      <c r="O17" s="136">
        <v>1</v>
      </c>
      <c r="P17" s="136"/>
      <c r="Q17" s="136">
        <v>1</v>
      </c>
      <c r="R17" s="136"/>
      <c r="S17" s="136"/>
      <c r="T17" s="136">
        <v>1</v>
      </c>
      <c r="U17" s="136"/>
      <c r="V17" s="136">
        <v>1</v>
      </c>
      <c r="W17" s="136"/>
      <c r="X17" s="137"/>
    </row>
    <row r="18" spans="2:24" ht="21" customHeight="1" x14ac:dyDescent="0.35">
      <c r="B18" s="130" t="s">
        <v>156</v>
      </c>
      <c r="C18" s="131">
        <v>2</v>
      </c>
      <c r="D18" s="132"/>
      <c r="E18" s="132"/>
      <c r="F18" s="132">
        <v>1</v>
      </c>
      <c r="G18" s="132">
        <v>1</v>
      </c>
      <c r="H18" s="132"/>
      <c r="I18" s="132"/>
      <c r="J18" s="132"/>
      <c r="K18" s="132">
        <v>1</v>
      </c>
      <c r="L18" s="132"/>
      <c r="M18" s="132">
        <v>1</v>
      </c>
      <c r="N18" s="132"/>
      <c r="O18" s="132">
        <v>1</v>
      </c>
      <c r="P18" s="132"/>
      <c r="Q18" s="132">
        <v>1</v>
      </c>
      <c r="R18" s="132"/>
      <c r="S18" s="132"/>
      <c r="T18" s="132">
        <v>1</v>
      </c>
      <c r="U18" s="132"/>
      <c r="V18" s="132">
        <v>1</v>
      </c>
      <c r="W18" s="132"/>
      <c r="X18" s="133"/>
    </row>
    <row r="19" spans="2:24" ht="21" customHeight="1" x14ac:dyDescent="0.35">
      <c r="B19" s="138" t="s">
        <v>157</v>
      </c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</row>
    <row r="20" spans="2:24" ht="21" customHeight="1" x14ac:dyDescent="0.35">
      <c r="B20" s="130" t="s">
        <v>154</v>
      </c>
      <c r="C20" s="131">
        <v>2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>
        <v>1</v>
      </c>
      <c r="P20" s="132"/>
      <c r="Q20" s="132"/>
      <c r="R20" s="132"/>
      <c r="S20" s="132"/>
      <c r="T20" s="132"/>
      <c r="U20" s="132"/>
      <c r="V20" s="132"/>
      <c r="W20" s="132"/>
      <c r="X20" s="133"/>
    </row>
    <row r="21" spans="2:24" ht="21" customHeight="1" x14ac:dyDescent="0.35">
      <c r="B21" s="134" t="s">
        <v>158</v>
      </c>
      <c r="C21" s="135">
        <v>2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>
        <v>1</v>
      </c>
      <c r="N21" s="136"/>
      <c r="O21" s="136">
        <v>1</v>
      </c>
      <c r="P21" s="136"/>
      <c r="Q21" s="136"/>
      <c r="R21" s="136"/>
      <c r="S21" s="136"/>
      <c r="T21" s="136"/>
      <c r="U21" s="136"/>
      <c r="V21" s="136">
        <v>1</v>
      </c>
      <c r="W21" s="136"/>
      <c r="X21" s="137"/>
    </row>
    <row r="22" spans="2:24" ht="21" customHeight="1" x14ac:dyDescent="0.35">
      <c r="B22" s="130" t="s">
        <v>155</v>
      </c>
      <c r="C22" s="131">
        <v>2</v>
      </c>
      <c r="D22" s="132"/>
      <c r="E22" s="132"/>
      <c r="F22" s="132">
        <v>1</v>
      </c>
      <c r="G22" s="132"/>
      <c r="H22" s="132"/>
      <c r="I22" s="132"/>
      <c r="J22" s="132"/>
      <c r="K22" s="132"/>
      <c r="L22" s="132"/>
      <c r="M22" s="132">
        <v>1</v>
      </c>
      <c r="N22" s="132"/>
      <c r="O22" s="132">
        <v>1</v>
      </c>
      <c r="P22" s="132">
        <v>1</v>
      </c>
      <c r="Q22" s="132"/>
      <c r="R22" s="132"/>
      <c r="S22" s="132"/>
      <c r="T22" s="132"/>
      <c r="U22" s="132"/>
      <c r="V22" s="132"/>
      <c r="W22" s="132"/>
      <c r="X22" s="133"/>
    </row>
    <row r="23" spans="2:24" ht="21" customHeight="1" x14ac:dyDescent="0.35">
      <c r="B23" s="134" t="s">
        <v>156</v>
      </c>
      <c r="C23" s="135">
        <v>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>
        <v>1</v>
      </c>
      <c r="P23" s="136"/>
      <c r="Q23" s="136"/>
      <c r="R23" s="136"/>
      <c r="S23" s="136"/>
      <c r="T23" s="136"/>
      <c r="U23" s="136"/>
      <c r="V23" s="136"/>
      <c r="W23" s="136"/>
      <c r="X23" s="137"/>
    </row>
    <row r="24" spans="2:24" ht="21" customHeight="1" x14ac:dyDescent="0.35">
      <c r="B24" s="130" t="s">
        <v>163</v>
      </c>
      <c r="C24" s="131">
        <v>2</v>
      </c>
      <c r="D24" s="132"/>
      <c r="E24" s="132"/>
      <c r="F24" s="132"/>
      <c r="G24" s="132"/>
      <c r="H24" s="132"/>
      <c r="I24" s="132">
        <v>1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3"/>
    </row>
    <row r="25" spans="2:24" ht="21" customHeight="1" x14ac:dyDescent="0.35">
      <c r="B25" s="138" t="s">
        <v>149</v>
      </c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7"/>
    </row>
    <row r="26" spans="2:24" ht="21" customHeight="1" x14ac:dyDescent="0.35">
      <c r="B26" s="130" t="s">
        <v>154</v>
      </c>
      <c r="C26" s="131">
        <v>2</v>
      </c>
      <c r="D26" s="132"/>
      <c r="E26" s="132">
        <v>1</v>
      </c>
      <c r="F26" s="132"/>
      <c r="G26" s="132">
        <v>1</v>
      </c>
      <c r="H26" s="132"/>
      <c r="I26" s="132">
        <v>1</v>
      </c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>
        <v>1</v>
      </c>
      <c r="U26" s="132"/>
      <c r="V26" s="132"/>
      <c r="W26" s="132"/>
      <c r="X26" s="133"/>
    </row>
    <row r="27" spans="2:24" ht="21" customHeight="1" x14ac:dyDescent="0.35">
      <c r="B27" s="138"/>
      <c r="C27" s="135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</row>
    <row r="28" spans="2:24" ht="21" customHeight="1" x14ac:dyDescent="0.35">
      <c r="B28" s="130"/>
      <c r="C28" s="131"/>
      <c r="D28" s="132"/>
      <c r="E28" s="132"/>
      <c r="F28" s="132"/>
      <c r="G28" s="132">
        <v>1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3"/>
    </row>
    <row r="29" spans="2:24" ht="21" customHeight="1" x14ac:dyDescent="0.35">
      <c r="B29" s="138" t="s">
        <v>159</v>
      </c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</row>
    <row r="30" spans="2:24" ht="21" customHeight="1" x14ac:dyDescent="0.35">
      <c r="B30" s="130" t="s">
        <v>154</v>
      </c>
      <c r="C30" s="131">
        <v>1</v>
      </c>
      <c r="D30" s="132"/>
      <c r="E30" s="132"/>
      <c r="F30" s="132"/>
      <c r="G30" s="132">
        <v>1</v>
      </c>
      <c r="H30" s="132"/>
      <c r="I30" s="132">
        <v>1</v>
      </c>
      <c r="J30" s="132"/>
      <c r="K30" s="132"/>
      <c r="L30" s="132"/>
      <c r="M30" s="132"/>
      <c r="N30" s="132"/>
      <c r="O30" s="132">
        <v>1</v>
      </c>
      <c r="P30" s="132"/>
      <c r="Q30" s="132"/>
      <c r="R30" s="132"/>
      <c r="S30" s="132"/>
      <c r="T30" s="132"/>
      <c r="U30" s="132"/>
      <c r="V30" s="132"/>
      <c r="W30" s="132"/>
      <c r="X30" s="133"/>
    </row>
    <row r="31" spans="2:24" ht="21" customHeight="1" x14ac:dyDescent="0.35">
      <c r="B31" s="134" t="s">
        <v>375</v>
      </c>
      <c r="C31" s="135">
        <v>1</v>
      </c>
      <c r="D31" s="136"/>
      <c r="E31" s="136">
        <v>1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>
        <v>1</v>
      </c>
      <c r="P31" s="136"/>
      <c r="Q31" s="136"/>
      <c r="R31" s="136"/>
      <c r="S31" s="136"/>
      <c r="T31" s="136"/>
      <c r="U31" s="136"/>
      <c r="V31" s="136"/>
      <c r="W31" s="136"/>
      <c r="X31" s="137"/>
    </row>
    <row r="32" spans="2:24" ht="21" customHeight="1" x14ac:dyDescent="0.35">
      <c r="B32" s="130" t="s">
        <v>158</v>
      </c>
      <c r="C32" s="131">
        <v>2</v>
      </c>
      <c r="D32" s="132"/>
      <c r="E32" s="132"/>
      <c r="F32" s="132"/>
      <c r="G32" s="132"/>
      <c r="H32" s="132"/>
      <c r="I32" s="132">
        <v>1</v>
      </c>
      <c r="J32" s="132"/>
      <c r="K32" s="132"/>
      <c r="L32" s="132"/>
      <c r="M32" s="132">
        <v>1</v>
      </c>
      <c r="N32" s="132"/>
      <c r="O32" s="132">
        <v>1</v>
      </c>
      <c r="P32" s="132"/>
      <c r="Q32" s="132">
        <v>1</v>
      </c>
      <c r="R32" s="132"/>
      <c r="S32" s="132"/>
      <c r="T32" s="132"/>
      <c r="U32" s="132"/>
      <c r="V32" s="132">
        <v>1</v>
      </c>
      <c r="W32" s="132"/>
      <c r="X32" s="133"/>
    </row>
    <row r="33" spans="2:24" ht="21" customHeight="1" thickBot="1" x14ac:dyDescent="0.4">
      <c r="B33" s="134" t="s">
        <v>160</v>
      </c>
      <c r="C33" s="135">
        <v>2</v>
      </c>
      <c r="D33" s="136"/>
      <c r="E33" s="136">
        <v>1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>
        <v>1</v>
      </c>
      <c r="P33" s="136"/>
      <c r="Q33" s="136"/>
      <c r="R33" s="136"/>
      <c r="S33" s="136"/>
      <c r="T33" s="136"/>
      <c r="U33" s="136"/>
      <c r="V33" s="136"/>
      <c r="W33" s="136"/>
      <c r="X33" s="137"/>
    </row>
    <row r="34" spans="2:24" ht="16" thickBot="1" x14ac:dyDescent="0.4">
      <c r="B34" s="239" t="s">
        <v>389</v>
      </c>
      <c r="C34" s="240"/>
      <c r="D34" s="139">
        <f t="shared" ref="D34:W34" si="0">MAX(0,40-SUMPRODUCT($C6:$C33,D6:D33))</f>
        <v>36</v>
      </c>
      <c r="E34" s="139">
        <f t="shared" si="0"/>
        <v>31</v>
      </c>
      <c r="F34" s="139">
        <f t="shared" si="0"/>
        <v>34</v>
      </c>
      <c r="G34" s="139">
        <f t="shared" si="0"/>
        <v>25</v>
      </c>
      <c r="H34" s="139">
        <f t="shared" si="0"/>
        <v>40</v>
      </c>
      <c r="I34" s="139">
        <f t="shared" si="0"/>
        <v>17</v>
      </c>
      <c r="J34" s="139">
        <f t="shared" si="0"/>
        <v>38</v>
      </c>
      <c r="K34" s="139">
        <f t="shared" si="0"/>
        <v>36</v>
      </c>
      <c r="L34" s="139">
        <f t="shared" si="0"/>
        <v>36</v>
      </c>
      <c r="M34" s="139">
        <f t="shared" si="0"/>
        <v>22</v>
      </c>
      <c r="N34" s="139">
        <f t="shared" si="0"/>
        <v>40</v>
      </c>
      <c r="O34" s="139">
        <f t="shared" si="0"/>
        <v>14</v>
      </c>
      <c r="P34" s="139">
        <f t="shared" si="0"/>
        <v>36</v>
      </c>
      <c r="Q34" s="139">
        <f t="shared" si="0"/>
        <v>26</v>
      </c>
      <c r="R34" s="139">
        <f t="shared" si="0"/>
        <v>40</v>
      </c>
      <c r="S34" s="139">
        <f t="shared" si="0"/>
        <v>34</v>
      </c>
      <c r="T34" s="139">
        <f t="shared" si="0"/>
        <v>28</v>
      </c>
      <c r="U34" s="139">
        <f t="shared" si="0"/>
        <v>40</v>
      </c>
      <c r="V34" s="139">
        <f t="shared" si="0"/>
        <v>22</v>
      </c>
      <c r="W34" s="139">
        <f t="shared" si="0"/>
        <v>36</v>
      </c>
      <c r="X34" s="139">
        <f>MAX(0,40-SUMPRODUCT($C6:$C33,X6:X33))</f>
        <v>40</v>
      </c>
    </row>
    <row r="35" spans="2:24" x14ac:dyDescent="0.35">
      <c r="D35" s="196" t="s">
        <v>174</v>
      </c>
      <c r="E35" s="196" t="s">
        <v>174</v>
      </c>
      <c r="F35" s="196" t="s">
        <v>174</v>
      </c>
      <c r="G35" s="196" t="s">
        <v>174</v>
      </c>
      <c r="H35" s="196" t="s">
        <v>174</v>
      </c>
      <c r="I35" s="196" t="s">
        <v>174</v>
      </c>
      <c r="J35" s="196" t="s">
        <v>174</v>
      </c>
      <c r="K35" s="196" t="s">
        <v>174</v>
      </c>
      <c r="L35" s="196" t="s">
        <v>174</v>
      </c>
      <c r="M35" s="196" t="s">
        <v>174</v>
      </c>
      <c r="N35" s="196" t="s">
        <v>174</v>
      </c>
      <c r="O35" s="196" t="s">
        <v>174</v>
      </c>
      <c r="P35" s="196" t="s">
        <v>174</v>
      </c>
      <c r="Q35" s="196" t="s">
        <v>174</v>
      </c>
      <c r="R35" s="196" t="s">
        <v>174</v>
      </c>
      <c r="S35" s="196" t="s">
        <v>174</v>
      </c>
      <c r="T35" s="196" t="s">
        <v>174</v>
      </c>
      <c r="U35" s="196" t="s">
        <v>174</v>
      </c>
      <c r="V35" s="196" t="s">
        <v>174</v>
      </c>
      <c r="W35" s="196" t="s">
        <v>174</v>
      </c>
    </row>
    <row r="36" spans="2:24" ht="22.5" x14ac:dyDescent="0.35">
      <c r="B36" s="241" t="s">
        <v>75</v>
      </c>
      <c r="C36" s="241"/>
      <c r="D36" s="241"/>
      <c r="E36" s="241"/>
      <c r="F36" s="241"/>
    </row>
    <row r="37" spans="2:24" ht="66" customHeight="1" x14ac:dyDescent="0.35">
      <c r="B37" s="242" t="s">
        <v>368</v>
      </c>
      <c r="C37" s="242"/>
      <c r="D37" s="242"/>
      <c r="E37" s="242"/>
      <c r="F37" s="242"/>
    </row>
  </sheetData>
  <sheetProtection selectLockedCells="1"/>
  <mergeCells count="5">
    <mergeCell ref="B2:W2"/>
    <mergeCell ref="C4:C5"/>
    <mergeCell ref="B34:C34"/>
    <mergeCell ref="B36:F36"/>
    <mergeCell ref="B37:F37"/>
  </mergeCells>
  <phoneticPr fontId="7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W34"/>
  <sheetViews>
    <sheetView workbookViewId="0">
      <selection activeCell="K22" sqref="K22:K25"/>
    </sheetView>
  </sheetViews>
  <sheetFormatPr baseColWidth="10" defaultColWidth="10.83203125" defaultRowHeight="15.5" x14ac:dyDescent="0.35"/>
  <cols>
    <col min="1" max="1" width="10.83203125" style="4"/>
    <col min="2" max="2" width="19.08203125" style="4" customWidth="1"/>
    <col min="3" max="22" width="11.58203125" style="4" customWidth="1"/>
    <col min="23" max="23" width="13" style="4" customWidth="1"/>
    <col min="24" max="16384" width="10.83203125" style="4"/>
  </cols>
  <sheetData>
    <row r="2" spans="2:23" ht="23" x14ac:dyDescent="0.35">
      <c r="B2" s="259" t="s">
        <v>101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3" ht="16" thickBot="1" x14ac:dyDescent="0.4"/>
    <row r="4" spans="2:23" x14ac:dyDescent="0.35">
      <c r="B4" s="5" t="s">
        <v>63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7">
        <v>21</v>
      </c>
    </row>
    <row r="5" spans="2:23" ht="47" thickBot="1" x14ac:dyDescent="0.4">
      <c r="B5" s="8" t="s">
        <v>64</v>
      </c>
      <c r="C5" s="9" t="str">
        <f>'Eval Général'!C5</f>
        <v>Martians</v>
      </c>
      <c r="D5" s="9" t="str">
        <f>'Eval Général'!D5</f>
        <v>Oktoteak</v>
      </c>
      <c r="E5" s="9" t="str">
        <f>'Eval Général'!E5</f>
        <v>TEAM MOTOR SPEED</v>
      </c>
      <c r="F5" s="9" t="str">
        <f>'Eval Général'!F5</f>
        <v>QLF RACING</v>
      </c>
      <c r="G5" s="9" t="str">
        <f>'Eval Général'!G5</f>
        <v>RUBY SCREECH</v>
      </c>
      <c r="H5" s="9" t="str">
        <f>'Eval Général'!H5</f>
        <v>FAST ROAD</v>
      </c>
      <c r="I5" s="9" t="str">
        <f>'Eval Général'!I5</f>
        <v>TALKING CAR</v>
      </c>
      <c r="J5" s="9" t="str">
        <f>'Eval Général'!J5</f>
        <v>SUPERMOTWHEEL</v>
      </c>
      <c r="K5" s="9" t="str">
        <f>'Eval Général'!K5</f>
        <v>OCEAN DEPTH</v>
      </c>
      <c r="L5" s="9" t="str">
        <f>'Eval Général'!L5</f>
        <v>SANS CHICANES</v>
      </c>
      <c r="M5" s="9" t="str">
        <f>'Eval Général'!M5</f>
        <v xml:space="preserve"> L1KORN</v>
      </c>
      <c r="N5" s="9" t="str">
        <f>'Eval Général'!N5</f>
        <v>RASTA ROCKET</v>
      </c>
      <c r="O5" s="9" t="str">
        <f>'Eval Général'!O5</f>
        <v>DESERT HUNTER</v>
      </c>
      <c r="P5" s="9" t="str">
        <f>'Eval Général'!P5</f>
        <v>New Motec</v>
      </c>
      <c r="Q5" s="9" t="str">
        <f>'Eval Général'!Q5</f>
        <v>AEROTEAM</v>
      </c>
      <c r="R5" s="9" t="str">
        <f>'Eval Général'!R5</f>
        <v>Team BLEECK</v>
      </c>
      <c r="S5" s="9" t="str">
        <f>'Eval Général'!S5</f>
        <v>LICENCE TO DRIVE</v>
      </c>
      <c r="T5" s="9" t="str">
        <f>'Eval Général'!T5</f>
        <v>AURA Fu5ion</v>
      </c>
      <c r="U5" s="9" t="str">
        <f>'Eval Général'!U5</f>
        <v>MECHANICS SOLDIERS</v>
      </c>
      <c r="V5" s="9" t="str">
        <f>'Eval Général'!V5</f>
        <v>Panda Fall</v>
      </c>
      <c r="W5" s="10" t="str">
        <f>'Eval Général'!W5</f>
        <v xml:space="preserve"> </v>
      </c>
    </row>
    <row r="6" spans="2:23" ht="18" customHeight="1" x14ac:dyDescent="0.35">
      <c r="B6" s="260" t="s">
        <v>102</v>
      </c>
      <c r="C6" s="261">
        <v>25</v>
      </c>
      <c r="D6" s="243">
        <v>21</v>
      </c>
      <c r="E6" s="243">
        <v>20</v>
      </c>
      <c r="F6" s="243">
        <v>13</v>
      </c>
      <c r="G6" s="243">
        <v>25</v>
      </c>
      <c r="H6" s="243">
        <v>20</v>
      </c>
      <c r="I6" s="243">
        <v>29</v>
      </c>
      <c r="J6" s="243">
        <v>25</v>
      </c>
      <c r="K6" s="243">
        <v>24</v>
      </c>
      <c r="L6" s="243">
        <v>12</v>
      </c>
      <c r="M6" s="243">
        <v>21</v>
      </c>
      <c r="N6" s="243">
        <v>11</v>
      </c>
      <c r="O6" s="243">
        <v>27</v>
      </c>
      <c r="P6" s="243">
        <v>10</v>
      </c>
      <c r="Q6" s="243">
        <v>26</v>
      </c>
      <c r="R6" s="243">
        <v>10</v>
      </c>
      <c r="S6" s="243">
        <v>10</v>
      </c>
      <c r="T6" s="243">
        <v>24</v>
      </c>
      <c r="U6" s="243">
        <v>10</v>
      </c>
      <c r="V6" s="243">
        <v>2</v>
      </c>
      <c r="W6" s="246"/>
    </row>
    <row r="7" spans="2:23" ht="18" customHeight="1" x14ac:dyDescent="0.35">
      <c r="B7" s="250"/>
      <c r="C7" s="25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7"/>
    </row>
    <row r="8" spans="2:23" ht="18" customHeight="1" x14ac:dyDescent="0.35">
      <c r="B8" s="251"/>
      <c r="C8" s="25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7"/>
    </row>
    <row r="9" spans="2:23" ht="18" customHeight="1" thickBot="1" x14ac:dyDescent="0.4">
      <c r="B9" s="11" t="s">
        <v>103</v>
      </c>
      <c r="C9" s="253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8"/>
    </row>
    <row r="10" spans="2:23" ht="18" customHeight="1" x14ac:dyDescent="0.35">
      <c r="B10" s="260" t="s">
        <v>65</v>
      </c>
      <c r="C10" s="261">
        <v>13</v>
      </c>
      <c r="D10" s="243">
        <v>9</v>
      </c>
      <c r="E10" s="243">
        <v>9</v>
      </c>
      <c r="F10" s="243">
        <v>9</v>
      </c>
      <c r="G10" s="243">
        <v>14</v>
      </c>
      <c r="H10" s="243">
        <v>9</v>
      </c>
      <c r="I10" s="243">
        <v>11</v>
      </c>
      <c r="J10" s="243">
        <v>10</v>
      </c>
      <c r="K10" s="243">
        <v>12</v>
      </c>
      <c r="L10" s="243">
        <v>5</v>
      </c>
      <c r="M10" s="243">
        <v>10</v>
      </c>
      <c r="N10" s="243">
        <v>5</v>
      </c>
      <c r="O10" s="243">
        <v>11</v>
      </c>
      <c r="P10" s="243">
        <v>8</v>
      </c>
      <c r="Q10" s="243">
        <v>13</v>
      </c>
      <c r="R10" s="243">
        <v>5</v>
      </c>
      <c r="S10" s="243">
        <v>10</v>
      </c>
      <c r="T10" s="243">
        <v>12</v>
      </c>
      <c r="U10" s="243">
        <v>7</v>
      </c>
      <c r="V10" s="243">
        <v>6</v>
      </c>
      <c r="W10" s="246"/>
    </row>
    <row r="11" spans="2:23" ht="18" customHeight="1" x14ac:dyDescent="0.35">
      <c r="B11" s="250"/>
      <c r="C11" s="25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7"/>
    </row>
    <row r="12" spans="2:23" ht="18" customHeight="1" x14ac:dyDescent="0.35">
      <c r="B12" s="251"/>
      <c r="C12" s="25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7"/>
    </row>
    <row r="13" spans="2:23" ht="18" customHeight="1" x14ac:dyDescent="0.35">
      <c r="B13" s="11" t="s">
        <v>66</v>
      </c>
      <c r="C13" s="253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8"/>
    </row>
    <row r="14" spans="2:23" ht="18" customHeight="1" x14ac:dyDescent="0.35">
      <c r="B14" s="252" t="s">
        <v>104</v>
      </c>
      <c r="C14" s="253">
        <v>23</v>
      </c>
      <c r="D14" s="254">
        <v>25</v>
      </c>
      <c r="E14" s="254">
        <v>17</v>
      </c>
      <c r="F14" s="254">
        <v>10</v>
      </c>
      <c r="G14" s="254">
        <v>25</v>
      </c>
      <c r="H14" s="254">
        <v>17</v>
      </c>
      <c r="I14" s="254">
        <v>29</v>
      </c>
      <c r="J14" s="254">
        <v>25</v>
      </c>
      <c r="K14" s="254">
        <v>23</v>
      </c>
      <c r="L14" s="254">
        <v>10</v>
      </c>
      <c r="M14" s="254">
        <v>16</v>
      </c>
      <c r="N14" s="254">
        <v>9</v>
      </c>
      <c r="O14" s="254">
        <v>21</v>
      </c>
      <c r="P14" s="254">
        <v>11</v>
      </c>
      <c r="Q14" s="254">
        <v>24</v>
      </c>
      <c r="R14" s="254">
        <v>10</v>
      </c>
      <c r="S14" s="254">
        <v>15</v>
      </c>
      <c r="T14" s="254">
        <v>23</v>
      </c>
      <c r="U14" s="254">
        <v>10</v>
      </c>
      <c r="V14" s="254">
        <v>10</v>
      </c>
      <c r="W14" s="255"/>
    </row>
    <row r="15" spans="2:23" ht="18" customHeight="1" x14ac:dyDescent="0.35">
      <c r="B15" s="252"/>
      <c r="C15" s="25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7"/>
    </row>
    <row r="16" spans="2:23" ht="18" customHeight="1" x14ac:dyDescent="0.35">
      <c r="B16" s="252"/>
      <c r="C16" s="25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7"/>
    </row>
    <row r="17" spans="2:23" ht="18" customHeight="1" x14ac:dyDescent="0.35">
      <c r="B17" s="11" t="s">
        <v>103</v>
      </c>
      <c r="C17" s="253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8"/>
    </row>
    <row r="18" spans="2:23" ht="18" customHeight="1" x14ac:dyDescent="0.35">
      <c r="B18" s="252" t="s">
        <v>105</v>
      </c>
      <c r="C18" s="253">
        <v>20</v>
      </c>
      <c r="D18" s="254">
        <v>25</v>
      </c>
      <c r="E18" s="254">
        <v>13</v>
      </c>
      <c r="F18" s="254">
        <v>14</v>
      </c>
      <c r="G18" s="254">
        <v>16</v>
      </c>
      <c r="H18" s="254">
        <v>13</v>
      </c>
      <c r="I18" s="254">
        <v>22</v>
      </c>
      <c r="J18" s="254">
        <v>23</v>
      </c>
      <c r="K18" s="254">
        <v>18</v>
      </c>
      <c r="L18" s="254">
        <v>14</v>
      </c>
      <c r="M18" s="254">
        <v>23</v>
      </c>
      <c r="N18" s="254">
        <v>7</v>
      </c>
      <c r="O18" s="254">
        <v>24</v>
      </c>
      <c r="P18" s="254">
        <v>13</v>
      </c>
      <c r="Q18" s="254">
        <v>24</v>
      </c>
      <c r="R18" s="254">
        <v>14</v>
      </c>
      <c r="S18" s="254">
        <v>21</v>
      </c>
      <c r="T18" s="254">
        <v>18</v>
      </c>
      <c r="U18" s="254">
        <v>14</v>
      </c>
      <c r="V18" s="254">
        <v>1</v>
      </c>
      <c r="W18" s="255"/>
    </row>
    <row r="19" spans="2:23" ht="18" customHeight="1" x14ac:dyDescent="0.35">
      <c r="B19" s="252"/>
      <c r="C19" s="253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7"/>
    </row>
    <row r="20" spans="2:23" ht="18" customHeight="1" x14ac:dyDescent="0.35">
      <c r="B20" s="252"/>
      <c r="C20" s="253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7"/>
    </row>
    <row r="21" spans="2:23" ht="18" customHeight="1" x14ac:dyDescent="0.35">
      <c r="B21" s="11" t="s">
        <v>70</v>
      </c>
      <c r="C21" s="253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8"/>
    </row>
    <row r="22" spans="2:23" ht="18" customHeight="1" x14ac:dyDescent="0.35">
      <c r="B22" s="249" t="s">
        <v>106</v>
      </c>
      <c r="C22" s="253">
        <v>22</v>
      </c>
      <c r="D22" s="254">
        <v>16</v>
      </c>
      <c r="E22" s="254">
        <v>15</v>
      </c>
      <c r="F22" s="254">
        <v>14</v>
      </c>
      <c r="G22" s="254">
        <v>26</v>
      </c>
      <c r="H22" s="254">
        <v>13</v>
      </c>
      <c r="I22" s="254">
        <v>20</v>
      </c>
      <c r="J22" s="254">
        <v>26</v>
      </c>
      <c r="K22" s="254">
        <v>20</v>
      </c>
      <c r="L22" s="254">
        <v>18</v>
      </c>
      <c r="M22" s="254">
        <v>28</v>
      </c>
      <c r="N22" s="254">
        <v>5</v>
      </c>
      <c r="O22" s="254">
        <v>29</v>
      </c>
      <c r="P22" s="254">
        <v>13</v>
      </c>
      <c r="Q22" s="254">
        <v>28</v>
      </c>
      <c r="R22" s="254">
        <v>10</v>
      </c>
      <c r="S22" s="254">
        <v>21</v>
      </c>
      <c r="T22" s="254">
        <v>20</v>
      </c>
      <c r="U22" s="254">
        <v>10</v>
      </c>
      <c r="V22" s="254">
        <v>10</v>
      </c>
      <c r="W22" s="255"/>
    </row>
    <row r="23" spans="2:23" ht="18" customHeight="1" x14ac:dyDescent="0.35">
      <c r="B23" s="250"/>
      <c r="C23" s="25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7"/>
    </row>
    <row r="24" spans="2:23" ht="18" customHeight="1" x14ac:dyDescent="0.35">
      <c r="B24" s="251"/>
      <c r="C24" s="25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7"/>
    </row>
    <row r="25" spans="2:23" ht="18" customHeight="1" thickBot="1" x14ac:dyDescent="0.4">
      <c r="B25" s="12" t="s">
        <v>103</v>
      </c>
      <c r="C25" s="253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8"/>
    </row>
    <row r="26" spans="2:23" ht="18" customHeight="1" x14ac:dyDescent="0.35">
      <c r="B26" s="249"/>
      <c r="C26" s="253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5"/>
    </row>
    <row r="27" spans="2:23" ht="18" customHeight="1" x14ac:dyDescent="0.35">
      <c r="B27" s="250"/>
      <c r="C27" s="25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7"/>
    </row>
    <row r="28" spans="2:23" ht="18" customHeight="1" x14ac:dyDescent="0.35">
      <c r="B28" s="251"/>
      <c r="C28" s="253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7"/>
    </row>
    <row r="29" spans="2:23" ht="18" customHeight="1" thickBot="1" x14ac:dyDescent="0.4">
      <c r="B29" s="12"/>
      <c r="C29" s="258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6"/>
    </row>
    <row r="30" spans="2:23" ht="16" thickBot="1" x14ac:dyDescent="0.4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2:23" ht="16" customHeight="1" thickBot="1" x14ac:dyDescent="0.4">
      <c r="B31" s="15" t="s">
        <v>377</v>
      </c>
      <c r="C31" s="16">
        <f>SUM(C6:C29)</f>
        <v>103</v>
      </c>
      <c r="D31" s="16">
        <f t="shared" ref="D31:W31" si="0">SUM(D6:D29)</f>
        <v>96</v>
      </c>
      <c r="E31" s="16">
        <f t="shared" si="0"/>
        <v>74</v>
      </c>
      <c r="F31" s="16">
        <f t="shared" si="0"/>
        <v>60</v>
      </c>
      <c r="G31" s="16">
        <f t="shared" si="0"/>
        <v>106</v>
      </c>
      <c r="H31" s="16">
        <f t="shared" si="0"/>
        <v>72</v>
      </c>
      <c r="I31" s="16">
        <f t="shared" si="0"/>
        <v>111</v>
      </c>
      <c r="J31" s="16">
        <f t="shared" si="0"/>
        <v>109</v>
      </c>
      <c r="K31" s="16">
        <f t="shared" si="0"/>
        <v>97</v>
      </c>
      <c r="L31" s="16">
        <f t="shared" si="0"/>
        <v>59</v>
      </c>
      <c r="M31" s="16">
        <f t="shared" si="0"/>
        <v>98</v>
      </c>
      <c r="N31" s="16">
        <f t="shared" si="0"/>
        <v>37</v>
      </c>
      <c r="O31" s="16">
        <f t="shared" si="0"/>
        <v>112</v>
      </c>
      <c r="P31" s="16">
        <f t="shared" si="0"/>
        <v>55</v>
      </c>
      <c r="Q31" s="16">
        <f t="shared" si="0"/>
        <v>115</v>
      </c>
      <c r="R31" s="16">
        <f t="shared" si="0"/>
        <v>49</v>
      </c>
      <c r="S31" s="16">
        <f t="shared" si="0"/>
        <v>77</v>
      </c>
      <c r="T31" s="16">
        <f t="shared" si="0"/>
        <v>97</v>
      </c>
      <c r="U31" s="16">
        <f t="shared" si="0"/>
        <v>51</v>
      </c>
      <c r="V31" s="16">
        <f t="shared" si="0"/>
        <v>29</v>
      </c>
      <c r="W31" s="59">
        <f t="shared" si="0"/>
        <v>0</v>
      </c>
    </row>
    <row r="33" spans="2:8" ht="22.5" x14ac:dyDescent="0.35">
      <c r="B33" s="241" t="s">
        <v>75</v>
      </c>
      <c r="C33" s="241"/>
      <c r="D33" s="241"/>
      <c r="E33" s="241"/>
      <c r="F33" s="241"/>
      <c r="G33" s="241"/>
      <c r="H33" s="241"/>
    </row>
    <row r="34" spans="2:8" ht="22.5" x14ac:dyDescent="0.35">
      <c r="B34" s="241" t="s">
        <v>76</v>
      </c>
      <c r="C34" s="241"/>
      <c r="D34" s="241"/>
      <c r="E34" s="241"/>
      <c r="F34" s="241"/>
      <c r="G34" s="241"/>
      <c r="H34" s="241"/>
    </row>
  </sheetData>
  <sheetProtection selectLockedCells="1"/>
  <mergeCells count="135">
    <mergeCell ref="R14:R17"/>
    <mergeCell ref="S14:S17"/>
    <mergeCell ref="T14:T17"/>
    <mergeCell ref="U14:U17"/>
    <mergeCell ref="B2:V2"/>
    <mergeCell ref="B6:B8"/>
    <mergeCell ref="C6:C9"/>
    <mergeCell ref="D6:D9"/>
    <mergeCell ref="E6:E9"/>
    <mergeCell ref="F6:F9"/>
    <mergeCell ref="G6:G9"/>
    <mergeCell ref="H6:H9"/>
    <mergeCell ref="I6:I9"/>
    <mergeCell ref="J6:J9"/>
    <mergeCell ref="V14:V17"/>
    <mergeCell ref="K14:K17"/>
    <mergeCell ref="L14:L17"/>
    <mergeCell ref="M14:M17"/>
    <mergeCell ref="N14:N17"/>
    <mergeCell ref="O14:O17"/>
    <mergeCell ref="P14:P17"/>
    <mergeCell ref="B10:B12"/>
    <mergeCell ref="C10:C13"/>
    <mergeCell ref="D10:D13"/>
    <mergeCell ref="W6:W9"/>
    <mergeCell ref="B14:B16"/>
    <mergeCell ref="C14:C17"/>
    <mergeCell ref="D14:D17"/>
    <mergeCell ref="E14:E17"/>
    <mergeCell ref="F14:F17"/>
    <mergeCell ref="G14:G17"/>
    <mergeCell ref="H14:H17"/>
    <mergeCell ref="I14:I17"/>
    <mergeCell ref="J14:J17"/>
    <mergeCell ref="Q6:Q9"/>
    <mergeCell ref="R6:R9"/>
    <mergeCell ref="S6:S9"/>
    <mergeCell ref="T6:T9"/>
    <mergeCell ref="U6:U9"/>
    <mergeCell ref="V6:V9"/>
    <mergeCell ref="K6:K9"/>
    <mergeCell ref="L6:L9"/>
    <mergeCell ref="M6:M9"/>
    <mergeCell ref="N6:N9"/>
    <mergeCell ref="O6:O9"/>
    <mergeCell ref="P6:P9"/>
    <mergeCell ref="W14:W17"/>
    <mergeCell ref="Q14:Q17"/>
    <mergeCell ref="W18:W21"/>
    <mergeCell ref="C22:C25"/>
    <mergeCell ref="D22:D25"/>
    <mergeCell ref="E22:E25"/>
    <mergeCell ref="F22:F25"/>
    <mergeCell ref="G22:G25"/>
    <mergeCell ref="H22:H25"/>
    <mergeCell ref="I22:I25"/>
    <mergeCell ref="J22:J25"/>
    <mergeCell ref="Q18:Q21"/>
    <mergeCell ref="R18:R21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W22:W25"/>
    <mergeCell ref="Q22:Q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W26:W29"/>
    <mergeCell ref="B33:H33"/>
    <mergeCell ref="B34:H34"/>
    <mergeCell ref="Q26:Q29"/>
    <mergeCell ref="R26:R29"/>
    <mergeCell ref="S26:S29"/>
    <mergeCell ref="T26:T29"/>
    <mergeCell ref="U26:U29"/>
    <mergeCell ref="V26:V29"/>
    <mergeCell ref="K26:K29"/>
    <mergeCell ref="L26:L29"/>
    <mergeCell ref="M26:M29"/>
    <mergeCell ref="N26:N29"/>
    <mergeCell ref="O26:O29"/>
    <mergeCell ref="P26:P29"/>
    <mergeCell ref="B26:B28"/>
    <mergeCell ref="C26:C29"/>
    <mergeCell ref="D26:D29"/>
    <mergeCell ref="E26:E29"/>
    <mergeCell ref="F26:F29"/>
    <mergeCell ref="G26:G29"/>
    <mergeCell ref="H26:H29"/>
    <mergeCell ref="I26:I29"/>
    <mergeCell ref="J26:J29"/>
    <mergeCell ref="E10:E13"/>
    <mergeCell ref="F10:F13"/>
    <mergeCell ref="G10:G13"/>
    <mergeCell ref="H10:H13"/>
    <mergeCell ref="I10:I13"/>
    <mergeCell ref="J10:J13"/>
    <mergeCell ref="B22:B24"/>
    <mergeCell ref="B18:B20"/>
    <mergeCell ref="C18:C21"/>
    <mergeCell ref="D18:D21"/>
    <mergeCell ref="E18:E21"/>
    <mergeCell ref="F18:F21"/>
    <mergeCell ref="G18:G21"/>
    <mergeCell ref="H18:H21"/>
    <mergeCell ref="I18:I21"/>
    <mergeCell ref="J18:J21"/>
    <mergeCell ref="T10:T13"/>
    <mergeCell ref="U10:U13"/>
    <mergeCell ref="V10:V13"/>
    <mergeCell ref="W10:W13"/>
    <mergeCell ref="K10:K13"/>
    <mergeCell ref="L10:L13"/>
    <mergeCell ref="M10:M13"/>
    <mergeCell ref="N10:N13"/>
    <mergeCell ref="O10:O13"/>
    <mergeCell ref="P10:P13"/>
    <mergeCell ref="Q10:Q13"/>
    <mergeCell ref="R10:R13"/>
    <mergeCell ref="S10:S13"/>
  </mergeCells>
  <phoneticPr fontId="7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W34"/>
  <sheetViews>
    <sheetView workbookViewId="0">
      <selection activeCell="E22" sqref="E22:E25"/>
    </sheetView>
  </sheetViews>
  <sheetFormatPr baseColWidth="10" defaultColWidth="10.83203125" defaultRowHeight="15.5" x14ac:dyDescent="0.35"/>
  <cols>
    <col min="1" max="1" width="10.83203125" style="4"/>
    <col min="2" max="2" width="19.08203125" style="4" customWidth="1"/>
    <col min="3" max="22" width="11.58203125" style="4" customWidth="1"/>
    <col min="23" max="23" width="13" style="4" customWidth="1"/>
    <col min="24" max="16384" width="10.83203125" style="4"/>
  </cols>
  <sheetData>
    <row r="2" spans="2:23" ht="23" x14ac:dyDescent="0.35">
      <c r="B2" s="259" t="s">
        <v>101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3" ht="16" thickBot="1" x14ac:dyDescent="0.4"/>
    <row r="4" spans="2:23" x14ac:dyDescent="0.35">
      <c r="B4" s="5" t="s">
        <v>63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7">
        <v>21</v>
      </c>
    </row>
    <row r="5" spans="2:23" ht="47" thickBot="1" x14ac:dyDescent="0.4">
      <c r="B5" s="8" t="s">
        <v>64</v>
      </c>
      <c r="C5" s="9" t="str">
        <f>'Eval Général'!C5</f>
        <v>Martians</v>
      </c>
      <c r="D5" s="9" t="str">
        <f>'Eval Général'!D5</f>
        <v>Oktoteak</v>
      </c>
      <c r="E5" s="9" t="str">
        <f>'Eval Général'!E5</f>
        <v>TEAM MOTOR SPEED</v>
      </c>
      <c r="F5" s="9" t="str">
        <f>'Eval Général'!F5</f>
        <v>QLF RACING</v>
      </c>
      <c r="G5" s="9" t="str">
        <f>'Eval Général'!G5</f>
        <v>RUBY SCREECH</v>
      </c>
      <c r="H5" s="9" t="str">
        <f>'Eval Général'!H5</f>
        <v>FAST ROAD</v>
      </c>
      <c r="I5" s="9" t="str">
        <f>'Eval Général'!I5</f>
        <v>TALKING CAR</v>
      </c>
      <c r="J5" s="9" t="str">
        <f>'Eval Général'!J5</f>
        <v>SUPERMOTWHEEL</v>
      </c>
      <c r="K5" s="9" t="str">
        <f>'Eval Général'!K5</f>
        <v>OCEAN DEPTH</v>
      </c>
      <c r="L5" s="9" t="str">
        <f>'Eval Général'!L5</f>
        <v>SANS CHICANES</v>
      </c>
      <c r="M5" s="9" t="str">
        <f>'Eval Général'!M5</f>
        <v xml:space="preserve"> L1KORN</v>
      </c>
      <c r="N5" s="9" t="str">
        <f>'Eval Général'!N5</f>
        <v>RASTA ROCKET</v>
      </c>
      <c r="O5" s="9" t="str">
        <f>'Eval Général'!O5</f>
        <v>DESERT HUNTER</v>
      </c>
      <c r="P5" s="9" t="str">
        <f>'Eval Général'!P5</f>
        <v>New Motec</v>
      </c>
      <c r="Q5" s="9" t="str">
        <f>'Eval Général'!Q5</f>
        <v>AEROTEAM</v>
      </c>
      <c r="R5" s="9" t="str">
        <f>'Eval Général'!R5</f>
        <v>Team BLEECK</v>
      </c>
      <c r="S5" s="9" t="str">
        <f>'Eval Général'!S5</f>
        <v>LICENCE TO DRIVE</v>
      </c>
      <c r="T5" s="9" t="str">
        <f>'Eval Général'!T5</f>
        <v>AURA Fu5ion</v>
      </c>
      <c r="U5" s="9" t="str">
        <f>'Eval Général'!U5</f>
        <v>MECHANICS SOLDIERS</v>
      </c>
      <c r="V5" s="9" t="str">
        <f>'Eval Général'!V5</f>
        <v>Panda Fall</v>
      </c>
      <c r="W5" s="10" t="str">
        <f>'Eval Général'!W5</f>
        <v xml:space="preserve"> </v>
      </c>
    </row>
    <row r="6" spans="2:23" ht="18" customHeight="1" x14ac:dyDescent="0.35">
      <c r="B6" s="260" t="s">
        <v>379</v>
      </c>
      <c r="C6" s="261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6"/>
    </row>
    <row r="7" spans="2:23" ht="18" customHeight="1" x14ac:dyDescent="0.35">
      <c r="B7" s="250"/>
      <c r="C7" s="25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7"/>
    </row>
    <row r="8" spans="2:23" ht="18" customHeight="1" x14ac:dyDescent="0.35">
      <c r="B8" s="251"/>
      <c r="C8" s="25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7"/>
    </row>
    <row r="9" spans="2:23" ht="18" customHeight="1" thickBot="1" x14ac:dyDescent="0.4">
      <c r="B9" s="11" t="s">
        <v>381</v>
      </c>
      <c r="C9" s="253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8"/>
    </row>
    <row r="10" spans="2:23" ht="18" customHeight="1" x14ac:dyDescent="0.35">
      <c r="B10" s="260" t="s">
        <v>380</v>
      </c>
      <c r="C10" s="261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6"/>
    </row>
    <row r="11" spans="2:23" ht="18" customHeight="1" x14ac:dyDescent="0.35">
      <c r="B11" s="250"/>
      <c r="C11" s="25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7"/>
    </row>
    <row r="12" spans="2:23" ht="18" customHeight="1" x14ac:dyDescent="0.35">
      <c r="B12" s="251"/>
      <c r="C12" s="25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7"/>
    </row>
    <row r="13" spans="2:23" ht="18" customHeight="1" x14ac:dyDescent="0.35">
      <c r="B13" s="11" t="s">
        <v>382</v>
      </c>
      <c r="C13" s="253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8"/>
    </row>
    <row r="14" spans="2:23" ht="18" customHeight="1" x14ac:dyDescent="0.35">
      <c r="B14" s="252" t="s">
        <v>383</v>
      </c>
      <c r="C14" s="253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5"/>
    </row>
    <row r="15" spans="2:23" ht="18" customHeight="1" x14ac:dyDescent="0.35">
      <c r="B15" s="252"/>
      <c r="C15" s="25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7"/>
    </row>
    <row r="16" spans="2:23" ht="18" customHeight="1" x14ac:dyDescent="0.35">
      <c r="B16" s="252"/>
      <c r="C16" s="25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7"/>
    </row>
    <row r="17" spans="2:23" ht="18" customHeight="1" x14ac:dyDescent="0.35">
      <c r="B17" s="11" t="s">
        <v>384</v>
      </c>
      <c r="C17" s="253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8"/>
    </row>
    <row r="18" spans="2:23" ht="18" customHeight="1" x14ac:dyDescent="0.35">
      <c r="B18" s="249" t="s">
        <v>385</v>
      </c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5"/>
    </row>
    <row r="19" spans="2:23" ht="18" customHeight="1" x14ac:dyDescent="0.35">
      <c r="B19" s="250"/>
      <c r="C19" s="253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7"/>
    </row>
    <row r="20" spans="2:23" ht="18" customHeight="1" x14ac:dyDescent="0.35">
      <c r="B20" s="251"/>
      <c r="C20" s="253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7"/>
    </row>
    <row r="21" spans="2:23" ht="18" customHeight="1" x14ac:dyDescent="0.35">
      <c r="B21" s="11" t="s">
        <v>386</v>
      </c>
      <c r="C21" s="253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8"/>
    </row>
    <row r="22" spans="2:23" ht="18" customHeight="1" x14ac:dyDescent="0.35">
      <c r="B22" s="249" t="s">
        <v>387</v>
      </c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5"/>
    </row>
    <row r="23" spans="2:23" ht="18" customHeight="1" x14ac:dyDescent="0.35">
      <c r="B23" s="250"/>
      <c r="C23" s="25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7"/>
    </row>
    <row r="24" spans="2:23" ht="18" customHeight="1" x14ac:dyDescent="0.35">
      <c r="B24" s="251"/>
      <c r="C24" s="25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7"/>
    </row>
    <row r="25" spans="2:23" ht="18" customHeight="1" thickBot="1" x14ac:dyDescent="0.4">
      <c r="B25" s="12" t="s">
        <v>386</v>
      </c>
      <c r="C25" s="253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8"/>
    </row>
    <row r="26" spans="2:23" ht="18" customHeight="1" x14ac:dyDescent="0.35">
      <c r="B26" s="249"/>
      <c r="C26" s="253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5"/>
    </row>
    <row r="27" spans="2:23" ht="18" customHeight="1" x14ac:dyDescent="0.35">
      <c r="B27" s="250"/>
      <c r="C27" s="25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7"/>
    </row>
    <row r="28" spans="2:23" ht="18" customHeight="1" x14ac:dyDescent="0.35">
      <c r="B28" s="251"/>
      <c r="C28" s="253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7"/>
    </row>
    <row r="29" spans="2:23" ht="18" customHeight="1" thickBot="1" x14ac:dyDescent="0.4">
      <c r="B29" s="12"/>
      <c r="C29" s="258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6"/>
    </row>
    <row r="30" spans="2:23" ht="16" thickBot="1" x14ac:dyDescent="0.4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2:23" ht="16" customHeight="1" thickBot="1" x14ac:dyDescent="0.4">
      <c r="B31" s="15" t="s">
        <v>388</v>
      </c>
      <c r="C31" s="16">
        <f>SUM(C6:C29)</f>
        <v>0</v>
      </c>
      <c r="D31" s="16">
        <f t="shared" ref="D31:W31" si="0">SUM(D6:D29)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6">
        <f t="shared" si="0"/>
        <v>0</v>
      </c>
      <c r="S31" s="16">
        <f t="shared" si="0"/>
        <v>0</v>
      </c>
      <c r="T31" s="16">
        <f t="shared" si="0"/>
        <v>0</v>
      </c>
      <c r="U31" s="16">
        <f t="shared" si="0"/>
        <v>0</v>
      </c>
      <c r="V31" s="16">
        <f t="shared" si="0"/>
        <v>0</v>
      </c>
      <c r="W31" s="59">
        <f t="shared" si="0"/>
        <v>0</v>
      </c>
    </row>
    <row r="33" spans="2:8" ht="22.5" x14ac:dyDescent="0.35">
      <c r="B33" s="241" t="s">
        <v>75</v>
      </c>
      <c r="C33" s="241"/>
      <c r="D33" s="241"/>
      <c r="E33" s="241"/>
      <c r="F33" s="241"/>
      <c r="G33" s="241"/>
      <c r="H33" s="241"/>
    </row>
    <row r="34" spans="2:8" ht="22.5" x14ac:dyDescent="0.35">
      <c r="B34" s="241" t="s">
        <v>76</v>
      </c>
      <c r="C34" s="241"/>
      <c r="D34" s="241"/>
      <c r="E34" s="241"/>
      <c r="F34" s="241"/>
      <c r="G34" s="241"/>
      <c r="H34" s="241"/>
    </row>
  </sheetData>
  <sheetProtection selectLockedCells="1"/>
  <mergeCells count="135">
    <mergeCell ref="B33:H33"/>
    <mergeCell ref="B34:H34"/>
    <mergeCell ref="Q26:Q29"/>
    <mergeCell ref="R26:R29"/>
    <mergeCell ref="S26:S29"/>
    <mergeCell ref="T26:T29"/>
    <mergeCell ref="U26:U29"/>
    <mergeCell ref="V26:V29"/>
    <mergeCell ref="K26:K29"/>
    <mergeCell ref="L26:L29"/>
    <mergeCell ref="M26:M29"/>
    <mergeCell ref="N26:N29"/>
    <mergeCell ref="O26:O29"/>
    <mergeCell ref="P26:P29"/>
    <mergeCell ref="W22:W25"/>
    <mergeCell ref="B26:B28"/>
    <mergeCell ref="C26:C29"/>
    <mergeCell ref="D26:D29"/>
    <mergeCell ref="E26:E29"/>
    <mergeCell ref="F26:F29"/>
    <mergeCell ref="G26:G29"/>
    <mergeCell ref="H26:H29"/>
    <mergeCell ref="I26:I29"/>
    <mergeCell ref="J26:J29"/>
    <mergeCell ref="Q22:Q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W26:W29"/>
    <mergeCell ref="B22:B24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C22:C25"/>
    <mergeCell ref="D22:D25"/>
    <mergeCell ref="E22:E25"/>
    <mergeCell ref="F22:F25"/>
    <mergeCell ref="G22:G25"/>
    <mergeCell ref="H22:H25"/>
    <mergeCell ref="I22:I25"/>
    <mergeCell ref="J22:J25"/>
    <mergeCell ref="W14:W17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B18:B20"/>
    <mergeCell ref="C18:C21"/>
    <mergeCell ref="D18:D21"/>
    <mergeCell ref="E18:E21"/>
    <mergeCell ref="F18:F21"/>
    <mergeCell ref="G18:G21"/>
    <mergeCell ref="H18:H21"/>
    <mergeCell ref="I18:I21"/>
    <mergeCell ref="J18:J21"/>
    <mergeCell ref="R10:R13"/>
    <mergeCell ref="S10:S13"/>
    <mergeCell ref="T10:T13"/>
    <mergeCell ref="U10:U13"/>
    <mergeCell ref="V10:V13"/>
    <mergeCell ref="K10:K13"/>
    <mergeCell ref="L10:L13"/>
    <mergeCell ref="M10:M13"/>
    <mergeCell ref="N10:N13"/>
    <mergeCell ref="O10:O13"/>
    <mergeCell ref="P10:P13"/>
    <mergeCell ref="B14:B16"/>
    <mergeCell ref="C14:C17"/>
    <mergeCell ref="D14:D17"/>
    <mergeCell ref="E14:E17"/>
    <mergeCell ref="F14:F17"/>
    <mergeCell ref="G14:G17"/>
    <mergeCell ref="H14:H17"/>
    <mergeCell ref="I14:I17"/>
    <mergeCell ref="J14:J17"/>
    <mergeCell ref="W6:W9"/>
    <mergeCell ref="B10:B12"/>
    <mergeCell ref="C10:C13"/>
    <mergeCell ref="D10:D13"/>
    <mergeCell ref="E10:E13"/>
    <mergeCell ref="F10:F13"/>
    <mergeCell ref="G10:G13"/>
    <mergeCell ref="H10:H13"/>
    <mergeCell ref="I10:I13"/>
    <mergeCell ref="J10:J13"/>
    <mergeCell ref="Q6:Q9"/>
    <mergeCell ref="R6:R9"/>
    <mergeCell ref="S6:S9"/>
    <mergeCell ref="T6:T9"/>
    <mergeCell ref="U6:U9"/>
    <mergeCell ref="V6:V9"/>
    <mergeCell ref="K6:K9"/>
    <mergeCell ref="L6:L9"/>
    <mergeCell ref="M6:M9"/>
    <mergeCell ref="N6:N9"/>
    <mergeCell ref="O6:O9"/>
    <mergeCell ref="P6:P9"/>
    <mergeCell ref="W10:W13"/>
    <mergeCell ref="Q10:Q13"/>
    <mergeCell ref="B2:V2"/>
    <mergeCell ref="B6:B8"/>
    <mergeCell ref="C6:C9"/>
    <mergeCell ref="D6:D9"/>
    <mergeCell ref="E6:E9"/>
    <mergeCell ref="F6:F9"/>
    <mergeCell ref="G6:G9"/>
    <mergeCell ref="H6:H9"/>
    <mergeCell ref="I6:I9"/>
    <mergeCell ref="J6:J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workbookViewId="0">
      <selection activeCell="J22" sqref="J22:J25"/>
    </sheetView>
  </sheetViews>
  <sheetFormatPr baseColWidth="10" defaultColWidth="10.83203125" defaultRowHeight="15.5" x14ac:dyDescent="0.35"/>
  <cols>
    <col min="1" max="1" width="10.83203125" style="4"/>
    <col min="2" max="2" width="17.08203125" style="4" customWidth="1"/>
    <col min="3" max="22" width="11.08203125" style="4" customWidth="1"/>
    <col min="23" max="16384" width="10.83203125" style="4"/>
  </cols>
  <sheetData>
    <row r="2" spans="2:23" ht="23" x14ac:dyDescent="0.35">
      <c r="B2" s="259" t="s">
        <v>62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3" ht="16" thickBot="1" x14ac:dyDescent="0.4"/>
    <row r="4" spans="2:23" x14ac:dyDescent="0.35">
      <c r="B4" s="5" t="s">
        <v>63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7">
        <v>21</v>
      </c>
    </row>
    <row r="5" spans="2:23" ht="47" thickBot="1" x14ac:dyDescent="0.4">
      <c r="B5" s="8" t="s">
        <v>64</v>
      </c>
      <c r="C5" s="9" t="str">
        <f>'Eval Général'!C5</f>
        <v>Martians</v>
      </c>
      <c r="D5" s="9" t="str">
        <f>'Eval Général'!D5</f>
        <v>Oktoteak</v>
      </c>
      <c r="E5" s="9" t="str">
        <f>'Eval Général'!E5</f>
        <v>TEAM MOTOR SPEED</v>
      </c>
      <c r="F5" s="9" t="str">
        <f>'Eval Général'!F5</f>
        <v>QLF RACING</v>
      </c>
      <c r="G5" s="9" t="str">
        <f>'Eval Général'!G5</f>
        <v>RUBY SCREECH</v>
      </c>
      <c r="H5" s="9" t="str">
        <f>'Eval Général'!H5</f>
        <v>FAST ROAD</v>
      </c>
      <c r="I5" s="9" t="str">
        <f>'Eval Général'!I5</f>
        <v>TALKING CAR</v>
      </c>
      <c r="J5" s="9" t="str">
        <f>'Eval Général'!J5</f>
        <v>SUPERMOTWHEEL</v>
      </c>
      <c r="K5" s="9" t="str">
        <f>'Eval Général'!K5</f>
        <v>OCEAN DEPTH</v>
      </c>
      <c r="L5" s="9" t="str">
        <f>'Eval Général'!L5</f>
        <v>SANS CHICANES</v>
      </c>
      <c r="M5" s="9" t="str">
        <f>'Eval Général'!M5</f>
        <v xml:space="preserve"> L1KORN</v>
      </c>
      <c r="N5" s="9" t="str">
        <f>'Eval Général'!N5</f>
        <v>RASTA ROCKET</v>
      </c>
      <c r="O5" s="9" t="str">
        <f>'Eval Général'!O5</f>
        <v>DESERT HUNTER</v>
      </c>
      <c r="P5" s="9" t="str">
        <f>'Eval Général'!P5</f>
        <v>New Motec</v>
      </c>
      <c r="Q5" s="9" t="str">
        <f>'Eval Général'!Q5</f>
        <v>AEROTEAM</v>
      </c>
      <c r="R5" s="9" t="str">
        <f>'Eval Général'!R5</f>
        <v>Team BLEECK</v>
      </c>
      <c r="S5" s="9" t="str">
        <f>'Eval Général'!S5</f>
        <v>LICENCE TO DRIVE</v>
      </c>
      <c r="T5" s="9" t="str">
        <f>'Eval Général'!T5</f>
        <v>AURA Fu5ion</v>
      </c>
      <c r="U5" s="9" t="str">
        <f>'Eval Général'!U5</f>
        <v>MECHANICS SOLDIERS</v>
      </c>
      <c r="V5" s="9" t="str">
        <f>'Eval Général'!V5</f>
        <v>Panda Fall</v>
      </c>
      <c r="W5" s="10" t="str">
        <f>'Eval Général'!W5</f>
        <v xml:space="preserve"> </v>
      </c>
    </row>
    <row r="6" spans="2:23" ht="14.15" customHeight="1" x14ac:dyDescent="0.35">
      <c r="B6" s="249" t="s">
        <v>376</v>
      </c>
      <c r="C6" s="276">
        <v>15</v>
      </c>
      <c r="D6" s="276">
        <v>16</v>
      </c>
      <c r="E6" s="276">
        <v>12</v>
      </c>
      <c r="F6" s="276">
        <v>9</v>
      </c>
      <c r="G6" s="276">
        <v>12</v>
      </c>
      <c r="H6" s="276">
        <v>9</v>
      </c>
      <c r="I6" s="276">
        <v>10</v>
      </c>
      <c r="J6" s="276">
        <v>12</v>
      </c>
      <c r="K6" s="276">
        <v>16</v>
      </c>
      <c r="L6" s="276">
        <v>5</v>
      </c>
      <c r="M6" s="276">
        <v>13</v>
      </c>
      <c r="N6" s="276">
        <v>9</v>
      </c>
      <c r="O6" s="276">
        <v>10</v>
      </c>
      <c r="P6" s="276">
        <v>10</v>
      </c>
      <c r="Q6" s="276">
        <v>16</v>
      </c>
      <c r="R6" s="276">
        <v>9</v>
      </c>
      <c r="S6" s="276">
        <v>14</v>
      </c>
      <c r="T6" s="276">
        <v>14</v>
      </c>
      <c r="U6" s="276">
        <v>10</v>
      </c>
      <c r="V6" s="276">
        <v>10</v>
      </c>
      <c r="W6" s="272"/>
    </row>
    <row r="7" spans="2:23" ht="14.15" customHeight="1" x14ac:dyDescent="0.35">
      <c r="B7" s="250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5"/>
    </row>
    <row r="8" spans="2:23" ht="14.15" customHeight="1" x14ac:dyDescent="0.35">
      <c r="B8" s="251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5"/>
    </row>
    <row r="9" spans="2:23" x14ac:dyDescent="0.35">
      <c r="B9" s="11" t="s">
        <v>74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6"/>
    </row>
    <row r="10" spans="2:23" ht="14.15" customHeight="1" x14ac:dyDescent="0.35">
      <c r="B10" s="273" t="s">
        <v>67</v>
      </c>
      <c r="C10" s="267">
        <v>31</v>
      </c>
      <c r="D10" s="267">
        <v>29</v>
      </c>
      <c r="E10" s="267">
        <v>16</v>
      </c>
      <c r="F10" s="267">
        <v>13</v>
      </c>
      <c r="G10" s="267">
        <v>16</v>
      </c>
      <c r="H10" s="267">
        <v>15</v>
      </c>
      <c r="I10" s="267">
        <v>18</v>
      </c>
      <c r="J10" s="267">
        <v>25</v>
      </c>
      <c r="K10" s="267">
        <v>22</v>
      </c>
      <c r="L10" s="267">
        <v>8</v>
      </c>
      <c r="M10" s="267">
        <v>27</v>
      </c>
      <c r="N10" s="267">
        <v>6</v>
      </c>
      <c r="O10" s="267">
        <v>30</v>
      </c>
      <c r="P10" s="267">
        <v>18</v>
      </c>
      <c r="Q10" s="267">
        <v>35</v>
      </c>
      <c r="R10" s="267">
        <v>23</v>
      </c>
      <c r="S10" s="267">
        <v>35</v>
      </c>
      <c r="T10" s="267">
        <v>20</v>
      </c>
      <c r="U10" s="267">
        <v>10</v>
      </c>
      <c r="V10" s="267">
        <v>20</v>
      </c>
      <c r="W10" s="264"/>
    </row>
    <row r="11" spans="2:23" ht="14.15" customHeight="1" x14ac:dyDescent="0.35">
      <c r="B11" s="274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5"/>
    </row>
    <row r="12" spans="2:23" ht="14.15" customHeight="1" x14ac:dyDescent="0.35">
      <c r="B12" s="275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5"/>
    </row>
    <row r="13" spans="2:23" x14ac:dyDescent="0.35">
      <c r="B13" s="11" t="s">
        <v>68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6"/>
    </row>
    <row r="14" spans="2:23" ht="14.15" customHeight="1" x14ac:dyDescent="0.35">
      <c r="B14" s="249" t="s">
        <v>69</v>
      </c>
      <c r="C14" s="267">
        <v>22</v>
      </c>
      <c r="D14" s="267">
        <v>24</v>
      </c>
      <c r="E14" s="267">
        <v>20</v>
      </c>
      <c r="F14" s="267">
        <v>19</v>
      </c>
      <c r="G14" s="267">
        <v>20</v>
      </c>
      <c r="H14" s="267">
        <v>20</v>
      </c>
      <c r="I14" s="267">
        <v>15</v>
      </c>
      <c r="J14" s="267">
        <v>20</v>
      </c>
      <c r="K14" s="267">
        <v>24</v>
      </c>
      <c r="L14" s="267">
        <v>15</v>
      </c>
      <c r="M14" s="267">
        <v>23</v>
      </c>
      <c r="N14" s="267">
        <v>18</v>
      </c>
      <c r="O14" s="267">
        <v>20</v>
      </c>
      <c r="P14" s="267">
        <v>20</v>
      </c>
      <c r="Q14" s="267">
        <v>27</v>
      </c>
      <c r="R14" s="267">
        <v>19</v>
      </c>
      <c r="S14" s="267">
        <v>21</v>
      </c>
      <c r="T14" s="267">
        <v>22</v>
      </c>
      <c r="U14" s="267">
        <v>13</v>
      </c>
      <c r="V14" s="267">
        <v>15</v>
      </c>
      <c r="W14" s="264"/>
    </row>
    <row r="15" spans="2:23" ht="14.15" customHeight="1" x14ac:dyDescent="0.35">
      <c r="B15" s="250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5"/>
    </row>
    <row r="16" spans="2:23" ht="14.15" customHeight="1" x14ac:dyDescent="0.35">
      <c r="B16" s="251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5"/>
    </row>
    <row r="17" spans="2:23" x14ac:dyDescent="0.35">
      <c r="B17" s="11" t="s">
        <v>103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6"/>
    </row>
    <row r="18" spans="2:23" ht="14.15" customHeight="1" x14ac:dyDescent="0.35">
      <c r="B18" s="249" t="s">
        <v>71</v>
      </c>
      <c r="C18" s="267">
        <v>24</v>
      </c>
      <c r="D18" s="267">
        <v>17</v>
      </c>
      <c r="E18" s="267">
        <v>13</v>
      </c>
      <c r="F18" s="267">
        <v>11</v>
      </c>
      <c r="G18" s="267">
        <v>13</v>
      </c>
      <c r="H18" s="267">
        <v>11</v>
      </c>
      <c r="I18" s="267">
        <v>15</v>
      </c>
      <c r="J18" s="267">
        <v>18</v>
      </c>
      <c r="K18" s="267">
        <v>23</v>
      </c>
      <c r="L18" s="267">
        <v>6</v>
      </c>
      <c r="M18" s="267">
        <v>21</v>
      </c>
      <c r="N18" s="267">
        <v>4</v>
      </c>
      <c r="O18" s="267">
        <v>20</v>
      </c>
      <c r="P18" s="267">
        <v>15</v>
      </c>
      <c r="Q18" s="267">
        <v>24</v>
      </c>
      <c r="R18" s="267">
        <v>16</v>
      </c>
      <c r="S18" s="267">
        <v>17</v>
      </c>
      <c r="T18" s="267">
        <v>18</v>
      </c>
      <c r="U18" s="267">
        <v>10</v>
      </c>
      <c r="V18" s="267">
        <v>19</v>
      </c>
      <c r="W18" s="264"/>
    </row>
    <row r="19" spans="2:23" ht="14.15" customHeight="1" x14ac:dyDescent="0.35">
      <c r="B19" s="250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5"/>
    </row>
    <row r="20" spans="2:23" ht="14.15" customHeight="1" x14ac:dyDescent="0.35">
      <c r="B20" s="251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5"/>
    </row>
    <row r="21" spans="2:23" x14ac:dyDescent="0.35">
      <c r="B21" s="11" t="s">
        <v>70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6"/>
    </row>
    <row r="22" spans="2:23" ht="14.15" customHeight="1" x14ac:dyDescent="0.35">
      <c r="B22" s="249" t="s">
        <v>72</v>
      </c>
      <c r="C22" s="267">
        <v>13</v>
      </c>
      <c r="D22" s="267">
        <v>11</v>
      </c>
      <c r="E22" s="267">
        <v>8</v>
      </c>
      <c r="F22" s="267">
        <v>3</v>
      </c>
      <c r="G22" s="267">
        <v>7</v>
      </c>
      <c r="H22" s="267">
        <v>10</v>
      </c>
      <c r="I22" s="267">
        <v>8</v>
      </c>
      <c r="J22" s="267">
        <v>10</v>
      </c>
      <c r="K22" s="267">
        <v>13</v>
      </c>
      <c r="L22" s="267">
        <v>4</v>
      </c>
      <c r="M22" s="267">
        <v>13</v>
      </c>
      <c r="N22" s="267">
        <v>3</v>
      </c>
      <c r="O22" s="267">
        <v>10</v>
      </c>
      <c r="P22" s="267">
        <v>5</v>
      </c>
      <c r="Q22" s="267">
        <v>13</v>
      </c>
      <c r="R22" s="267">
        <v>10</v>
      </c>
      <c r="S22" s="267">
        <v>11</v>
      </c>
      <c r="T22" s="267">
        <v>12</v>
      </c>
      <c r="U22" s="267">
        <v>4</v>
      </c>
      <c r="V22" s="267">
        <v>12</v>
      </c>
      <c r="W22" s="264"/>
    </row>
    <row r="23" spans="2:23" ht="14.15" customHeight="1" x14ac:dyDescent="0.35">
      <c r="B23" s="250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5"/>
    </row>
    <row r="24" spans="2:23" ht="14.15" customHeight="1" x14ac:dyDescent="0.35">
      <c r="B24" s="251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5"/>
    </row>
    <row r="25" spans="2:23" x14ac:dyDescent="0.35">
      <c r="B25" s="11" t="s">
        <v>66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6"/>
    </row>
    <row r="26" spans="2:23" ht="14.15" customHeight="1" x14ac:dyDescent="0.35">
      <c r="B26" s="249" t="s">
        <v>73</v>
      </c>
      <c r="C26" s="262">
        <v>16</v>
      </c>
      <c r="D26" s="262">
        <v>16</v>
      </c>
      <c r="E26" s="262">
        <v>9</v>
      </c>
      <c r="F26" s="262">
        <v>4</v>
      </c>
      <c r="G26" s="262">
        <v>10</v>
      </c>
      <c r="H26" s="262">
        <v>7</v>
      </c>
      <c r="I26" s="262">
        <v>7</v>
      </c>
      <c r="J26" s="262">
        <v>13</v>
      </c>
      <c r="K26" s="262">
        <v>11</v>
      </c>
      <c r="L26" s="262">
        <v>4</v>
      </c>
      <c r="M26" s="262">
        <v>17</v>
      </c>
      <c r="N26" s="262">
        <v>4</v>
      </c>
      <c r="O26" s="262">
        <v>14</v>
      </c>
      <c r="P26" s="262">
        <v>10</v>
      </c>
      <c r="Q26" s="262">
        <v>17</v>
      </c>
      <c r="R26" s="262">
        <v>8</v>
      </c>
      <c r="S26" s="262">
        <v>14</v>
      </c>
      <c r="T26" s="262">
        <v>15</v>
      </c>
      <c r="U26" s="262">
        <v>6</v>
      </c>
      <c r="V26" s="262">
        <v>16</v>
      </c>
      <c r="W26" s="270"/>
    </row>
    <row r="27" spans="2:23" ht="14.15" customHeight="1" x14ac:dyDescent="0.35">
      <c r="B27" s="250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70"/>
    </row>
    <row r="28" spans="2:23" ht="14.15" customHeight="1" x14ac:dyDescent="0.35">
      <c r="B28" s="25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70"/>
    </row>
    <row r="29" spans="2:23" ht="16" thickBot="1" x14ac:dyDescent="0.4">
      <c r="B29" s="12" t="s">
        <v>74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71"/>
    </row>
    <row r="30" spans="2:23" ht="16" thickBot="1" x14ac:dyDescent="0.4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2:23" ht="16" thickBot="1" x14ac:dyDescent="0.4">
      <c r="B31" s="15" t="s">
        <v>176</v>
      </c>
      <c r="C31" s="16">
        <f>SUM(C6:C29)</f>
        <v>121</v>
      </c>
      <c r="D31" s="16">
        <f t="shared" ref="D31:W31" si="0">SUM(D6:D29)</f>
        <v>113</v>
      </c>
      <c r="E31" s="16">
        <f t="shared" si="0"/>
        <v>78</v>
      </c>
      <c r="F31" s="16">
        <f t="shared" si="0"/>
        <v>59</v>
      </c>
      <c r="G31" s="16">
        <f t="shared" si="0"/>
        <v>78</v>
      </c>
      <c r="H31" s="16">
        <f t="shared" si="0"/>
        <v>72</v>
      </c>
      <c r="I31" s="16">
        <f t="shared" si="0"/>
        <v>73</v>
      </c>
      <c r="J31" s="16">
        <f t="shared" si="0"/>
        <v>98</v>
      </c>
      <c r="K31" s="16">
        <f t="shared" si="0"/>
        <v>109</v>
      </c>
      <c r="L31" s="16">
        <f t="shared" si="0"/>
        <v>42</v>
      </c>
      <c r="M31" s="16">
        <f t="shared" si="0"/>
        <v>114</v>
      </c>
      <c r="N31" s="16">
        <f t="shared" si="0"/>
        <v>44</v>
      </c>
      <c r="O31" s="16">
        <f t="shared" si="0"/>
        <v>104</v>
      </c>
      <c r="P31" s="16">
        <f t="shared" si="0"/>
        <v>78</v>
      </c>
      <c r="Q31" s="16">
        <f t="shared" si="0"/>
        <v>132</v>
      </c>
      <c r="R31" s="16">
        <f t="shared" si="0"/>
        <v>85</v>
      </c>
      <c r="S31" s="16">
        <f t="shared" si="0"/>
        <v>112</v>
      </c>
      <c r="T31" s="16">
        <f t="shared" si="0"/>
        <v>101</v>
      </c>
      <c r="U31" s="16">
        <f t="shared" si="0"/>
        <v>53</v>
      </c>
      <c r="V31" s="16">
        <f t="shared" si="0"/>
        <v>92</v>
      </c>
      <c r="W31" s="17">
        <f t="shared" si="0"/>
        <v>0</v>
      </c>
    </row>
    <row r="33" spans="2:8" ht="22.5" x14ac:dyDescent="0.35">
      <c r="B33" s="241" t="s">
        <v>75</v>
      </c>
      <c r="C33" s="241"/>
      <c r="D33" s="241"/>
      <c r="E33" s="241"/>
      <c r="F33" s="241"/>
      <c r="G33" s="241"/>
      <c r="H33" s="241"/>
    </row>
    <row r="34" spans="2:8" ht="22.5" x14ac:dyDescent="0.35">
      <c r="B34" s="241" t="s">
        <v>76</v>
      </c>
      <c r="C34" s="241"/>
      <c r="D34" s="241"/>
      <c r="E34" s="241"/>
      <c r="F34" s="241"/>
      <c r="G34" s="241"/>
      <c r="H34" s="241"/>
    </row>
  </sheetData>
  <sheetProtection selectLockedCells="1"/>
  <mergeCells count="135">
    <mergeCell ref="B2:V2"/>
    <mergeCell ref="B6:B8"/>
    <mergeCell ref="C6:C9"/>
    <mergeCell ref="D6:D9"/>
    <mergeCell ref="E6:E9"/>
    <mergeCell ref="F6:F9"/>
    <mergeCell ref="G6:G9"/>
    <mergeCell ref="H6:H9"/>
    <mergeCell ref="I6:I9"/>
    <mergeCell ref="J6:J9"/>
    <mergeCell ref="W6:W9"/>
    <mergeCell ref="B10:B12"/>
    <mergeCell ref="C10:C13"/>
    <mergeCell ref="D10:D13"/>
    <mergeCell ref="E10:E13"/>
    <mergeCell ref="F10:F13"/>
    <mergeCell ref="G10:G13"/>
    <mergeCell ref="H10:H13"/>
    <mergeCell ref="I10:I13"/>
    <mergeCell ref="J10:J13"/>
    <mergeCell ref="Q6:Q9"/>
    <mergeCell ref="R6:R9"/>
    <mergeCell ref="S6:S9"/>
    <mergeCell ref="T6:T9"/>
    <mergeCell ref="U6:U9"/>
    <mergeCell ref="V6:V9"/>
    <mergeCell ref="K6:K9"/>
    <mergeCell ref="L6:L9"/>
    <mergeCell ref="M6:M9"/>
    <mergeCell ref="N6:N9"/>
    <mergeCell ref="O6:O9"/>
    <mergeCell ref="P6:P9"/>
    <mergeCell ref="W10:W13"/>
    <mergeCell ref="Q10:Q13"/>
    <mergeCell ref="B14:B16"/>
    <mergeCell ref="C14:C17"/>
    <mergeCell ref="D14:D17"/>
    <mergeCell ref="E14:E17"/>
    <mergeCell ref="F14:F17"/>
    <mergeCell ref="G14:G17"/>
    <mergeCell ref="H14:H17"/>
    <mergeCell ref="I14:I17"/>
    <mergeCell ref="J14:J17"/>
    <mergeCell ref="R10:R13"/>
    <mergeCell ref="S10:S13"/>
    <mergeCell ref="T10:T13"/>
    <mergeCell ref="U10:U13"/>
    <mergeCell ref="V10:V13"/>
    <mergeCell ref="K10:K13"/>
    <mergeCell ref="L10:L13"/>
    <mergeCell ref="M10:M13"/>
    <mergeCell ref="N10:N13"/>
    <mergeCell ref="O10:O13"/>
    <mergeCell ref="P10:P13"/>
    <mergeCell ref="B18:B20"/>
    <mergeCell ref="C18:C21"/>
    <mergeCell ref="D18:D21"/>
    <mergeCell ref="E18:E21"/>
    <mergeCell ref="F18:F21"/>
    <mergeCell ref="G18:G21"/>
    <mergeCell ref="H18:H21"/>
    <mergeCell ref="I18:I21"/>
    <mergeCell ref="J18:J21"/>
    <mergeCell ref="C22:C25"/>
    <mergeCell ref="D22:D25"/>
    <mergeCell ref="E22:E25"/>
    <mergeCell ref="F22:F25"/>
    <mergeCell ref="G22:G25"/>
    <mergeCell ref="H22:H25"/>
    <mergeCell ref="I22:I25"/>
    <mergeCell ref="J22:J25"/>
    <mergeCell ref="W14:W17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W22:W25"/>
    <mergeCell ref="B26:B28"/>
    <mergeCell ref="C26:C29"/>
    <mergeCell ref="D26:D29"/>
    <mergeCell ref="E26:E29"/>
    <mergeCell ref="F26:F29"/>
    <mergeCell ref="G26:G29"/>
    <mergeCell ref="H26:H29"/>
    <mergeCell ref="I26:I29"/>
    <mergeCell ref="J26:J29"/>
    <mergeCell ref="Q22:Q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W26:W29"/>
    <mergeCell ref="B22:B24"/>
    <mergeCell ref="B33:H33"/>
    <mergeCell ref="B34:H34"/>
    <mergeCell ref="Q26:Q29"/>
    <mergeCell ref="R26:R29"/>
    <mergeCell ref="S26:S29"/>
    <mergeCell ref="T26:T29"/>
    <mergeCell ref="U26:U29"/>
    <mergeCell ref="V26:V29"/>
    <mergeCell ref="K26:K29"/>
    <mergeCell ref="L26:L29"/>
    <mergeCell ref="M26:M29"/>
    <mergeCell ref="N26:N29"/>
    <mergeCell ref="O26:O29"/>
    <mergeCell ref="P26:P29"/>
  </mergeCells>
  <phoneticPr fontId="7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W33"/>
  <sheetViews>
    <sheetView topLeftCell="A19" workbookViewId="0">
      <selection activeCell="H28" sqref="H28"/>
    </sheetView>
  </sheetViews>
  <sheetFormatPr baseColWidth="10" defaultColWidth="10.83203125" defaultRowHeight="15.5" x14ac:dyDescent="0.35"/>
  <cols>
    <col min="1" max="1" width="10.83203125" style="4"/>
    <col min="2" max="2" width="28" style="4" customWidth="1"/>
    <col min="3" max="22" width="10.58203125" style="4" customWidth="1"/>
    <col min="23" max="16384" width="10.83203125" style="4"/>
  </cols>
  <sheetData>
    <row r="1" spans="2:23" ht="26.15" customHeight="1" thickBot="1" x14ac:dyDescent="0.4">
      <c r="B1" s="234" t="s">
        <v>77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2:23" x14ac:dyDescent="0.35">
      <c r="B2" s="5" t="s">
        <v>63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7">
        <v>21</v>
      </c>
    </row>
    <row r="3" spans="2:23" ht="62.5" thickBot="1" x14ac:dyDescent="0.4">
      <c r="B3" s="18" t="s">
        <v>64</v>
      </c>
      <c r="C3" s="9" t="str">
        <f>'Eval Général'!C5</f>
        <v>Martians</v>
      </c>
      <c r="D3" s="9" t="str">
        <f>'Eval Général'!D5</f>
        <v>Oktoteak</v>
      </c>
      <c r="E3" s="9" t="str">
        <f>'Eval Général'!E5</f>
        <v>TEAM MOTOR SPEED</v>
      </c>
      <c r="F3" s="9" t="str">
        <f>'Eval Général'!F5</f>
        <v>QLF RACING</v>
      </c>
      <c r="G3" s="9" t="str">
        <f>'Eval Général'!G5</f>
        <v>RUBY SCREECH</v>
      </c>
      <c r="H3" s="9" t="str">
        <f>'Eval Général'!H5</f>
        <v>FAST ROAD</v>
      </c>
      <c r="I3" s="9" t="str">
        <f>'Eval Général'!I5</f>
        <v>TALKING CAR</v>
      </c>
      <c r="J3" s="9" t="str">
        <f>'Eval Général'!J5</f>
        <v>SUPERMOTWHEEL</v>
      </c>
      <c r="K3" s="9" t="str">
        <f>'Eval Général'!K5</f>
        <v>OCEAN DEPTH</v>
      </c>
      <c r="L3" s="9" t="str">
        <f>'Eval Général'!L5</f>
        <v>SANS CHICANES</v>
      </c>
      <c r="M3" s="9" t="str">
        <f>'Eval Général'!M5</f>
        <v xml:space="preserve"> L1KORN</v>
      </c>
      <c r="N3" s="9" t="str">
        <f>'Eval Général'!N5</f>
        <v>RASTA ROCKET</v>
      </c>
      <c r="O3" s="9" t="str">
        <f>'Eval Général'!O5</f>
        <v>DESERT HUNTER</v>
      </c>
      <c r="P3" s="9" t="str">
        <f>'Eval Général'!P5</f>
        <v>New Motec</v>
      </c>
      <c r="Q3" s="9" t="str">
        <f>'Eval Général'!Q5</f>
        <v>AEROTEAM</v>
      </c>
      <c r="R3" s="9" t="str">
        <f>'Eval Général'!R5</f>
        <v>Team BLEECK</v>
      </c>
      <c r="S3" s="9" t="str">
        <f>'Eval Général'!S5</f>
        <v>LICENCE TO DRIVE</v>
      </c>
      <c r="T3" s="9" t="str">
        <f>'Eval Général'!T5</f>
        <v>AURA Fu5ion</v>
      </c>
      <c r="U3" s="9" t="str">
        <f>'Eval Général'!U5</f>
        <v>MECHANICS SOLDIERS</v>
      </c>
      <c r="V3" s="9" t="str">
        <f>'Eval Général'!V5</f>
        <v>Panda Fall</v>
      </c>
      <c r="W3" s="10" t="str">
        <f>'Eval Général'!W5</f>
        <v xml:space="preserve"> </v>
      </c>
    </row>
    <row r="4" spans="2:23" ht="19" customHeight="1" x14ac:dyDescent="0.35">
      <c r="B4" s="19" t="s">
        <v>78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2:23" ht="19" customHeight="1" x14ac:dyDescent="0.35">
      <c r="B5" s="22" t="s">
        <v>79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24"/>
      <c r="U5" s="23"/>
      <c r="V5" s="23"/>
      <c r="W5" s="25"/>
    </row>
    <row r="6" spans="2:23" ht="19" customHeight="1" thickBot="1" x14ac:dyDescent="0.4">
      <c r="B6" s="26" t="s">
        <v>80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4"/>
      <c r="U6" s="23"/>
      <c r="V6" s="23"/>
      <c r="W6" s="25"/>
    </row>
    <row r="7" spans="2:23" ht="19" customHeight="1" thickBot="1" x14ac:dyDescent="0.4">
      <c r="B7" s="27" t="s">
        <v>81</v>
      </c>
      <c r="C7" s="28">
        <v>3722</v>
      </c>
      <c r="D7" s="28">
        <v>3512</v>
      </c>
      <c r="E7" s="28">
        <v>3059</v>
      </c>
      <c r="F7" s="28">
        <v>3569</v>
      </c>
      <c r="G7" s="28">
        <v>3486</v>
      </c>
      <c r="H7" s="28">
        <v>2908</v>
      </c>
      <c r="I7" s="28">
        <v>2848</v>
      </c>
      <c r="J7" s="28">
        <v>3075</v>
      </c>
      <c r="K7" s="28">
        <v>2995</v>
      </c>
      <c r="L7" s="28">
        <v>100000</v>
      </c>
      <c r="M7" s="28">
        <v>3290</v>
      </c>
      <c r="N7" s="28">
        <v>3267</v>
      </c>
      <c r="O7" s="28">
        <v>3132</v>
      </c>
      <c r="P7" s="28">
        <v>4111</v>
      </c>
      <c r="Q7" s="28">
        <v>100000</v>
      </c>
      <c r="R7" s="28">
        <v>3201</v>
      </c>
      <c r="S7" s="28">
        <v>3062</v>
      </c>
      <c r="T7" s="28">
        <v>3617</v>
      </c>
      <c r="U7" s="28">
        <v>3297</v>
      </c>
      <c r="V7" s="28">
        <v>3373</v>
      </c>
      <c r="W7" s="29">
        <v>100000</v>
      </c>
    </row>
    <row r="8" spans="2:23" ht="19" customHeight="1" thickBot="1" x14ac:dyDescent="0.4">
      <c r="B8" s="30" t="s">
        <v>82</v>
      </c>
      <c r="C8" s="31">
        <f>RANK(C7,$C7:$W7,1)</f>
        <v>17</v>
      </c>
      <c r="D8" s="197">
        <f t="shared" ref="D8:W8" si="0">RANK(D7,$C7:$W7,1)</f>
        <v>14</v>
      </c>
      <c r="E8" s="197">
        <f t="shared" si="0"/>
        <v>4</v>
      </c>
      <c r="F8" s="197">
        <f t="shared" si="0"/>
        <v>15</v>
      </c>
      <c r="G8" s="197">
        <f t="shared" si="0"/>
        <v>13</v>
      </c>
      <c r="H8" s="197">
        <f t="shared" si="0"/>
        <v>2</v>
      </c>
      <c r="I8" s="197">
        <f t="shared" si="0"/>
        <v>1</v>
      </c>
      <c r="J8" s="197">
        <f t="shared" si="0"/>
        <v>6</v>
      </c>
      <c r="K8" s="197">
        <f t="shared" si="0"/>
        <v>3</v>
      </c>
      <c r="L8" s="197">
        <f t="shared" si="0"/>
        <v>19</v>
      </c>
      <c r="M8" s="197">
        <f t="shared" si="0"/>
        <v>10</v>
      </c>
      <c r="N8" s="197">
        <f t="shared" si="0"/>
        <v>9</v>
      </c>
      <c r="O8" s="197">
        <f t="shared" si="0"/>
        <v>7</v>
      </c>
      <c r="P8" s="197">
        <f t="shared" si="0"/>
        <v>18</v>
      </c>
      <c r="Q8" s="197">
        <f t="shared" si="0"/>
        <v>19</v>
      </c>
      <c r="R8" s="197">
        <f t="shared" si="0"/>
        <v>8</v>
      </c>
      <c r="S8" s="197">
        <f t="shared" si="0"/>
        <v>5</v>
      </c>
      <c r="T8" s="197">
        <f t="shared" si="0"/>
        <v>16</v>
      </c>
      <c r="U8" s="197">
        <f t="shared" si="0"/>
        <v>11</v>
      </c>
      <c r="V8" s="197">
        <f t="shared" si="0"/>
        <v>12</v>
      </c>
      <c r="W8" s="198">
        <f t="shared" si="0"/>
        <v>19</v>
      </c>
    </row>
    <row r="9" spans="2:23" ht="19" customHeight="1" thickBot="1" x14ac:dyDescent="0.4"/>
    <row r="10" spans="2:23" s="36" customFormat="1" ht="19" customHeight="1" thickBot="1" x14ac:dyDescent="0.4">
      <c r="B10" s="33" t="s">
        <v>83</v>
      </c>
      <c r="C10" s="34">
        <f>(21-C8)*4.5</f>
        <v>18</v>
      </c>
      <c r="D10" s="34">
        <f t="shared" ref="D10:V10" si="1">(21-D8)*4.5</f>
        <v>31.5</v>
      </c>
      <c r="E10" s="34">
        <f t="shared" si="1"/>
        <v>76.5</v>
      </c>
      <c r="F10" s="34">
        <f t="shared" si="1"/>
        <v>27</v>
      </c>
      <c r="G10" s="34">
        <f t="shared" si="1"/>
        <v>36</v>
      </c>
      <c r="H10" s="34">
        <f t="shared" si="1"/>
        <v>85.5</v>
      </c>
      <c r="I10" s="34">
        <f t="shared" si="1"/>
        <v>90</v>
      </c>
      <c r="J10" s="34">
        <f t="shared" si="1"/>
        <v>67.5</v>
      </c>
      <c r="K10" s="34">
        <f t="shared" si="1"/>
        <v>81</v>
      </c>
      <c r="L10" s="34">
        <v>0</v>
      </c>
      <c r="M10" s="34">
        <f t="shared" si="1"/>
        <v>49.5</v>
      </c>
      <c r="N10" s="34">
        <f t="shared" si="1"/>
        <v>54</v>
      </c>
      <c r="O10" s="34">
        <f t="shared" si="1"/>
        <v>63</v>
      </c>
      <c r="P10" s="34">
        <f t="shared" si="1"/>
        <v>13.5</v>
      </c>
      <c r="Q10" s="34">
        <v>0</v>
      </c>
      <c r="R10" s="34">
        <f t="shared" si="1"/>
        <v>58.5</v>
      </c>
      <c r="S10" s="34">
        <f t="shared" si="1"/>
        <v>72</v>
      </c>
      <c r="T10" s="34">
        <f t="shared" si="1"/>
        <v>22.5</v>
      </c>
      <c r="U10" s="34">
        <f t="shared" si="1"/>
        <v>45</v>
      </c>
      <c r="V10" s="34">
        <f t="shared" si="1"/>
        <v>40.5</v>
      </c>
      <c r="W10" s="35">
        <v>0</v>
      </c>
    </row>
    <row r="11" spans="2:23" ht="19" customHeight="1" x14ac:dyDescent="0.35">
      <c r="B11" s="241" t="s">
        <v>75</v>
      </c>
      <c r="C11" s="241"/>
      <c r="D11" s="241"/>
      <c r="E11" s="241"/>
      <c r="F11" s="241"/>
      <c r="G11" s="241"/>
      <c r="H11" s="241"/>
    </row>
    <row r="12" spans="2:23" ht="19" customHeight="1" x14ac:dyDescent="0.35">
      <c r="B12" s="241" t="s">
        <v>84</v>
      </c>
      <c r="C12" s="241"/>
      <c r="D12" s="241"/>
      <c r="E12" s="241"/>
      <c r="F12" s="241"/>
      <c r="G12" s="241"/>
      <c r="H12" s="241"/>
    </row>
    <row r="13" spans="2:23" ht="26.15" customHeight="1" thickBot="1" x14ac:dyDescent="0.4">
      <c r="B13" s="234" t="s">
        <v>85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2:23" x14ac:dyDescent="0.35">
      <c r="B14" s="5" t="s">
        <v>63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6">
        <v>13</v>
      </c>
      <c r="P14" s="6">
        <v>14</v>
      </c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7">
        <v>21</v>
      </c>
    </row>
    <row r="15" spans="2:23" ht="62.5" thickBot="1" x14ac:dyDescent="0.4">
      <c r="B15" s="18" t="s">
        <v>64</v>
      </c>
      <c r="C15" s="9" t="str">
        <f t="shared" ref="C15:W15" si="2">C3</f>
        <v>Martians</v>
      </c>
      <c r="D15" s="9" t="str">
        <f t="shared" si="2"/>
        <v>Oktoteak</v>
      </c>
      <c r="E15" s="9" t="str">
        <f t="shared" si="2"/>
        <v>TEAM MOTOR SPEED</v>
      </c>
      <c r="F15" s="9" t="str">
        <f t="shared" si="2"/>
        <v>QLF RACING</v>
      </c>
      <c r="G15" s="9" t="str">
        <f t="shared" si="2"/>
        <v>RUBY SCREECH</v>
      </c>
      <c r="H15" s="9" t="str">
        <f t="shared" si="2"/>
        <v>FAST ROAD</v>
      </c>
      <c r="I15" s="9" t="str">
        <f t="shared" si="2"/>
        <v>TALKING CAR</v>
      </c>
      <c r="J15" s="9" t="str">
        <f t="shared" si="2"/>
        <v>SUPERMOTWHEEL</v>
      </c>
      <c r="K15" s="9" t="str">
        <f t="shared" si="2"/>
        <v>OCEAN DEPTH</v>
      </c>
      <c r="L15" s="9" t="str">
        <f t="shared" si="2"/>
        <v>SANS CHICANES</v>
      </c>
      <c r="M15" s="9" t="str">
        <f t="shared" si="2"/>
        <v xml:space="preserve"> L1KORN</v>
      </c>
      <c r="N15" s="9" t="str">
        <f t="shared" si="2"/>
        <v>RASTA ROCKET</v>
      </c>
      <c r="O15" s="9" t="str">
        <f t="shared" si="2"/>
        <v>DESERT HUNTER</v>
      </c>
      <c r="P15" s="9" t="str">
        <f t="shared" si="2"/>
        <v>New Motec</v>
      </c>
      <c r="Q15" s="9" t="str">
        <f t="shared" si="2"/>
        <v>AEROTEAM</v>
      </c>
      <c r="R15" s="9" t="str">
        <f t="shared" si="2"/>
        <v>Team BLEECK</v>
      </c>
      <c r="S15" s="9" t="str">
        <f t="shared" si="2"/>
        <v>LICENCE TO DRIVE</v>
      </c>
      <c r="T15" s="9" t="str">
        <f t="shared" si="2"/>
        <v>AURA Fu5ion</v>
      </c>
      <c r="U15" s="9" t="str">
        <f t="shared" si="2"/>
        <v>MECHANICS SOLDIERS</v>
      </c>
      <c r="V15" s="9" t="str">
        <f t="shared" si="2"/>
        <v>Panda Fall</v>
      </c>
      <c r="W15" s="10" t="str">
        <f t="shared" si="2"/>
        <v xml:space="preserve"> </v>
      </c>
    </row>
    <row r="16" spans="2:23" ht="32.15" customHeight="1" thickBot="1" x14ac:dyDescent="0.4">
      <c r="B16" s="37" t="s">
        <v>85</v>
      </c>
      <c r="C16" s="38">
        <v>1</v>
      </c>
      <c r="D16" s="38">
        <v>1</v>
      </c>
      <c r="E16" s="38">
        <v>1</v>
      </c>
      <c r="F16" s="38">
        <v>1</v>
      </c>
      <c r="G16" s="38">
        <v>1</v>
      </c>
      <c r="H16" s="38">
        <v>1</v>
      </c>
      <c r="I16" s="38">
        <v>1</v>
      </c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1</v>
      </c>
      <c r="R16" s="38">
        <v>1</v>
      </c>
      <c r="S16" s="38">
        <v>1</v>
      </c>
      <c r="T16" s="38">
        <v>1</v>
      </c>
      <c r="U16" s="38">
        <v>1</v>
      </c>
      <c r="V16" s="38">
        <v>1</v>
      </c>
      <c r="W16" s="39">
        <v>12</v>
      </c>
    </row>
    <row r="17" spans="2:23" ht="19" customHeight="1" thickBot="1" x14ac:dyDescent="0.4">
      <c r="B17" s="30" t="s">
        <v>86</v>
      </c>
      <c r="C17" s="31">
        <f>RANK(C16,$C16:$W16,1)</f>
        <v>1</v>
      </c>
      <c r="D17" s="31">
        <f t="shared" ref="D17:W17" si="3">RANK(D16,$C16:$W16,1)</f>
        <v>1</v>
      </c>
      <c r="E17" s="31">
        <f t="shared" si="3"/>
        <v>1</v>
      </c>
      <c r="F17" s="31">
        <f t="shared" si="3"/>
        <v>1</v>
      </c>
      <c r="G17" s="31">
        <f t="shared" si="3"/>
        <v>1</v>
      </c>
      <c r="H17" s="31">
        <f t="shared" si="3"/>
        <v>1</v>
      </c>
      <c r="I17" s="31">
        <f t="shared" si="3"/>
        <v>1</v>
      </c>
      <c r="J17" s="31">
        <f t="shared" si="3"/>
        <v>1</v>
      </c>
      <c r="K17" s="31">
        <f t="shared" si="3"/>
        <v>1</v>
      </c>
      <c r="L17" s="31">
        <f t="shared" si="3"/>
        <v>1</v>
      </c>
      <c r="M17" s="31">
        <f t="shared" si="3"/>
        <v>1</v>
      </c>
      <c r="N17" s="31">
        <f t="shared" si="3"/>
        <v>1</v>
      </c>
      <c r="O17" s="31">
        <f t="shared" si="3"/>
        <v>1</v>
      </c>
      <c r="P17" s="31">
        <f t="shared" si="3"/>
        <v>1</v>
      </c>
      <c r="Q17" s="31">
        <f t="shared" si="3"/>
        <v>1</v>
      </c>
      <c r="R17" s="31">
        <f t="shared" si="3"/>
        <v>1</v>
      </c>
      <c r="S17" s="31">
        <f t="shared" si="3"/>
        <v>1</v>
      </c>
      <c r="T17" s="31">
        <f t="shared" si="3"/>
        <v>1</v>
      </c>
      <c r="U17" s="31">
        <f t="shared" si="3"/>
        <v>1</v>
      </c>
      <c r="V17" s="31">
        <f t="shared" si="3"/>
        <v>1</v>
      </c>
      <c r="W17" s="32">
        <f t="shared" si="3"/>
        <v>21</v>
      </c>
    </row>
    <row r="18" spans="2:23" ht="19" customHeight="1" thickBot="1" x14ac:dyDescent="0.4"/>
    <row r="19" spans="2:23" s="36" customFormat="1" ht="23.15" customHeight="1" thickBot="1" x14ac:dyDescent="0.4">
      <c r="B19" s="33" t="s">
        <v>87</v>
      </c>
      <c r="C19" s="34">
        <f>((21-C17))/2</f>
        <v>10</v>
      </c>
      <c r="D19" s="34">
        <f t="shared" ref="D19:W19" si="4">((21-D17))/2</f>
        <v>10</v>
      </c>
      <c r="E19" s="34">
        <f t="shared" si="4"/>
        <v>10</v>
      </c>
      <c r="F19" s="34">
        <f t="shared" si="4"/>
        <v>10</v>
      </c>
      <c r="G19" s="34">
        <f t="shared" si="4"/>
        <v>10</v>
      </c>
      <c r="H19" s="34">
        <f t="shared" si="4"/>
        <v>10</v>
      </c>
      <c r="I19" s="34">
        <f t="shared" si="4"/>
        <v>10</v>
      </c>
      <c r="J19" s="34">
        <f t="shared" si="4"/>
        <v>10</v>
      </c>
      <c r="K19" s="34">
        <f t="shared" si="4"/>
        <v>10</v>
      </c>
      <c r="L19" s="34">
        <f t="shared" si="4"/>
        <v>10</v>
      </c>
      <c r="M19" s="34">
        <f t="shared" si="4"/>
        <v>10</v>
      </c>
      <c r="N19" s="34">
        <f t="shared" si="4"/>
        <v>10</v>
      </c>
      <c r="O19" s="34">
        <f t="shared" si="4"/>
        <v>10</v>
      </c>
      <c r="P19" s="34">
        <f t="shared" si="4"/>
        <v>10</v>
      </c>
      <c r="Q19" s="34">
        <f t="shared" si="4"/>
        <v>10</v>
      </c>
      <c r="R19" s="34">
        <f t="shared" si="4"/>
        <v>10</v>
      </c>
      <c r="S19" s="34">
        <f t="shared" si="4"/>
        <v>10</v>
      </c>
      <c r="T19" s="34">
        <f t="shared" si="4"/>
        <v>10</v>
      </c>
      <c r="U19" s="34">
        <f t="shared" si="4"/>
        <v>10</v>
      </c>
      <c r="V19" s="34">
        <f t="shared" si="4"/>
        <v>10</v>
      </c>
      <c r="W19" s="35">
        <f t="shared" si="4"/>
        <v>0</v>
      </c>
    </row>
    <row r="20" spans="2:23" ht="19" customHeight="1" x14ac:dyDescent="0.35">
      <c r="B20" s="241" t="s">
        <v>75</v>
      </c>
      <c r="C20" s="241"/>
      <c r="D20" s="241"/>
      <c r="E20" s="241"/>
      <c r="F20" s="241"/>
      <c r="G20" s="241"/>
      <c r="H20" s="241"/>
    </row>
    <row r="21" spans="2:23" ht="19" customHeight="1" x14ac:dyDescent="0.35">
      <c r="B21" s="241" t="s">
        <v>84</v>
      </c>
      <c r="C21" s="241"/>
      <c r="D21" s="241"/>
      <c r="E21" s="241"/>
      <c r="F21" s="241"/>
      <c r="G21" s="241"/>
      <c r="H21" s="241"/>
    </row>
    <row r="22" spans="2:23" ht="28" customHeight="1" thickBot="1" x14ac:dyDescent="0.4">
      <c r="J22" s="234" t="s">
        <v>88</v>
      </c>
      <c r="K22" s="234"/>
      <c r="L22" s="234"/>
      <c r="M22" s="234"/>
    </row>
    <row r="23" spans="2:23" ht="19" customHeight="1" x14ac:dyDescent="0.35">
      <c r="B23" s="5" t="s">
        <v>63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6">
        <v>11</v>
      </c>
      <c r="N23" s="6">
        <v>12</v>
      </c>
      <c r="O23" s="6">
        <v>13</v>
      </c>
      <c r="P23" s="6">
        <v>14</v>
      </c>
      <c r="Q23" s="6">
        <v>15</v>
      </c>
      <c r="R23" s="6">
        <v>16</v>
      </c>
      <c r="S23" s="6">
        <v>17</v>
      </c>
      <c r="T23" s="6">
        <v>18</v>
      </c>
      <c r="U23" s="6">
        <v>19</v>
      </c>
      <c r="V23" s="6">
        <v>20</v>
      </c>
      <c r="W23" s="7">
        <v>21</v>
      </c>
    </row>
    <row r="24" spans="2:23" ht="49" customHeight="1" thickBot="1" x14ac:dyDescent="0.4">
      <c r="B24" s="18" t="s">
        <v>64</v>
      </c>
      <c r="C24" s="9" t="str">
        <f t="shared" ref="C24:W24" si="5">C3</f>
        <v>Martians</v>
      </c>
      <c r="D24" s="9" t="str">
        <f t="shared" si="5"/>
        <v>Oktoteak</v>
      </c>
      <c r="E24" s="9" t="str">
        <f t="shared" si="5"/>
        <v>TEAM MOTOR SPEED</v>
      </c>
      <c r="F24" s="9" t="str">
        <f t="shared" si="5"/>
        <v>QLF RACING</v>
      </c>
      <c r="G24" s="9" t="str">
        <f t="shared" si="5"/>
        <v>RUBY SCREECH</v>
      </c>
      <c r="H24" s="9" t="str">
        <f t="shared" si="5"/>
        <v>FAST ROAD</v>
      </c>
      <c r="I24" s="9" t="str">
        <f t="shared" si="5"/>
        <v>TALKING CAR</v>
      </c>
      <c r="J24" s="9" t="str">
        <f t="shared" si="5"/>
        <v>SUPERMOTWHEEL</v>
      </c>
      <c r="K24" s="9" t="str">
        <f t="shared" si="5"/>
        <v>OCEAN DEPTH</v>
      </c>
      <c r="L24" s="9" t="str">
        <f t="shared" si="5"/>
        <v>SANS CHICANES</v>
      </c>
      <c r="M24" s="9" t="str">
        <f t="shared" si="5"/>
        <v xml:space="preserve"> L1KORN</v>
      </c>
      <c r="N24" s="9" t="str">
        <f t="shared" si="5"/>
        <v>RASTA ROCKET</v>
      </c>
      <c r="O24" s="9" t="str">
        <f t="shared" si="5"/>
        <v>DESERT HUNTER</v>
      </c>
      <c r="P24" s="9" t="str">
        <f t="shared" si="5"/>
        <v>New Motec</v>
      </c>
      <c r="Q24" s="9" t="str">
        <f t="shared" si="5"/>
        <v>AEROTEAM</v>
      </c>
      <c r="R24" s="9" t="str">
        <f t="shared" si="5"/>
        <v>Team BLEECK</v>
      </c>
      <c r="S24" s="9" t="str">
        <f t="shared" si="5"/>
        <v>LICENCE TO DRIVE</v>
      </c>
      <c r="T24" s="9" t="str">
        <f t="shared" si="5"/>
        <v>AURA Fu5ion</v>
      </c>
      <c r="U24" s="9" t="str">
        <f t="shared" si="5"/>
        <v>MECHANICS SOLDIERS</v>
      </c>
      <c r="V24" s="9" t="str">
        <f t="shared" si="5"/>
        <v>Panda Fall</v>
      </c>
      <c r="W24" s="10" t="str">
        <f t="shared" si="5"/>
        <v xml:space="preserve"> </v>
      </c>
    </row>
    <row r="25" spans="2:23" ht="19" customHeight="1" x14ac:dyDescent="0.35">
      <c r="B25" s="40" t="s">
        <v>89</v>
      </c>
      <c r="C25" s="41">
        <v>1</v>
      </c>
      <c r="D25" s="41">
        <v>1</v>
      </c>
      <c r="E25" s="41"/>
      <c r="F25" s="41">
        <v>1</v>
      </c>
      <c r="G25" s="41">
        <v>1</v>
      </c>
      <c r="H25" s="41"/>
      <c r="I25" s="41"/>
      <c r="J25" s="41"/>
      <c r="K25" s="41"/>
      <c r="L25" s="41">
        <v>1</v>
      </c>
      <c r="M25" s="41">
        <v>1</v>
      </c>
      <c r="N25" s="41">
        <v>1</v>
      </c>
      <c r="O25" s="41"/>
      <c r="P25" s="41">
        <v>1</v>
      </c>
      <c r="Q25" s="41">
        <v>1</v>
      </c>
      <c r="R25" s="41"/>
      <c r="S25" s="41"/>
      <c r="T25" s="41">
        <v>1</v>
      </c>
      <c r="U25" s="41">
        <v>1</v>
      </c>
      <c r="V25" s="41">
        <v>1</v>
      </c>
      <c r="W25" s="42">
        <v>1</v>
      </c>
    </row>
    <row r="26" spans="2:23" ht="19" customHeight="1" x14ac:dyDescent="0.35">
      <c r="B26" s="43" t="s">
        <v>90</v>
      </c>
      <c r="C26" s="44"/>
      <c r="D26" s="44"/>
      <c r="E26" s="44"/>
      <c r="F26" s="44"/>
      <c r="G26" s="44"/>
      <c r="H26" s="44"/>
      <c r="I26" s="44"/>
      <c r="J26" s="44"/>
      <c r="K26" s="44">
        <v>1</v>
      </c>
      <c r="L26" s="44"/>
      <c r="M26" s="44"/>
      <c r="N26" s="44"/>
      <c r="O26" s="44">
        <v>1</v>
      </c>
      <c r="P26" s="44"/>
      <c r="Q26" s="44"/>
      <c r="R26" s="44">
        <v>1</v>
      </c>
      <c r="S26" s="44">
        <v>1</v>
      </c>
      <c r="T26" s="44"/>
      <c r="U26" s="44"/>
      <c r="V26" s="44"/>
      <c r="W26" s="45"/>
    </row>
    <row r="27" spans="2:23" ht="19" customHeight="1" x14ac:dyDescent="0.35">
      <c r="B27" s="43" t="s">
        <v>91</v>
      </c>
      <c r="C27" s="44"/>
      <c r="D27" s="44"/>
      <c r="E27" s="44"/>
      <c r="F27" s="44"/>
      <c r="G27" s="44"/>
      <c r="H27" s="44">
        <v>1</v>
      </c>
      <c r="I27" s="44">
        <v>1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</row>
    <row r="28" spans="2:23" ht="19" customHeight="1" x14ac:dyDescent="0.35">
      <c r="B28" s="43" t="s">
        <v>92</v>
      </c>
      <c r="C28" s="44"/>
      <c r="D28" s="44"/>
      <c r="E28" s="44"/>
      <c r="F28" s="44"/>
      <c r="G28" s="44"/>
      <c r="H28" s="44"/>
      <c r="I28" s="44"/>
      <c r="J28" s="44">
        <v>1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</row>
    <row r="29" spans="2:23" ht="19" customHeight="1" thickBot="1" x14ac:dyDescent="0.4">
      <c r="B29" s="18" t="s">
        <v>93</v>
      </c>
      <c r="C29" s="46"/>
      <c r="D29" s="46"/>
      <c r="E29" s="46">
        <v>1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</row>
    <row r="30" spans="2:23" ht="19" customHeight="1" thickBot="1" x14ac:dyDescent="0.4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2:23" ht="19" customHeight="1" thickBot="1" x14ac:dyDescent="0.4">
      <c r="B31" s="33" t="s">
        <v>94</v>
      </c>
      <c r="C31" s="34">
        <f>C29*20+C28*15+C27*10+C26*5</f>
        <v>0</v>
      </c>
      <c r="D31" s="34">
        <f t="shared" ref="D31:W31" si="6">D29*20+D28*15+D27*10+D26*5</f>
        <v>0</v>
      </c>
      <c r="E31" s="34">
        <f t="shared" si="6"/>
        <v>20</v>
      </c>
      <c r="F31" s="34">
        <f t="shared" si="6"/>
        <v>0</v>
      </c>
      <c r="G31" s="34">
        <f t="shared" si="6"/>
        <v>0</v>
      </c>
      <c r="H31" s="34">
        <f t="shared" si="6"/>
        <v>10</v>
      </c>
      <c r="I31" s="34">
        <f t="shared" si="6"/>
        <v>10</v>
      </c>
      <c r="J31" s="34">
        <f t="shared" si="6"/>
        <v>15</v>
      </c>
      <c r="K31" s="34">
        <f t="shared" si="6"/>
        <v>5</v>
      </c>
      <c r="L31" s="34">
        <f t="shared" si="6"/>
        <v>0</v>
      </c>
      <c r="M31" s="34">
        <f t="shared" si="6"/>
        <v>0</v>
      </c>
      <c r="N31" s="34">
        <f t="shared" si="6"/>
        <v>0</v>
      </c>
      <c r="O31" s="34">
        <f t="shared" si="6"/>
        <v>5</v>
      </c>
      <c r="P31" s="34">
        <f t="shared" si="6"/>
        <v>0</v>
      </c>
      <c r="Q31" s="34">
        <f t="shared" si="6"/>
        <v>0</v>
      </c>
      <c r="R31" s="34">
        <f t="shared" si="6"/>
        <v>5</v>
      </c>
      <c r="S31" s="34">
        <f t="shared" si="6"/>
        <v>5</v>
      </c>
      <c r="T31" s="34">
        <f t="shared" si="6"/>
        <v>0</v>
      </c>
      <c r="U31" s="34">
        <f t="shared" si="6"/>
        <v>0</v>
      </c>
      <c r="V31" s="34">
        <f t="shared" si="6"/>
        <v>0</v>
      </c>
      <c r="W31" s="49">
        <f t="shared" si="6"/>
        <v>0</v>
      </c>
    </row>
    <row r="32" spans="2:23" s="50" customFormat="1" ht="22.5" x14ac:dyDescent="0.35">
      <c r="B32" s="241" t="s">
        <v>75</v>
      </c>
      <c r="C32" s="241"/>
      <c r="D32" s="241"/>
      <c r="E32" s="241"/>
      <c r="F32" s="241"/>
      <c r="G32" s="241"/>
      <c r="H32" s="241"/>
    </row>
    <row r="33" spans="2:8" s="50" customFormat="1" ht="56.15" customHeight="1" x14ac:dyDescent="0.35">
      <c r="B33" s="242" t="s">
        <v>95</v>
      </c>
      <c r="C33" s="242"/>
      <c r="D33" s="242"/>
      <c r="E33" s="242"/>
      <c r="F33" s="242"/>
      <c r="G33" s="242"/>
      <c r="H33" s="242"/>
    </row>
  </sheetData>
  <sheetProtection selectLockedCells="1"/>
  <mergeCells count="9">
    <mergeCell ref="J22:M22"/>
    <mergeCell ref="B32:H32"/>
    <mergeCell ref="B33:H33"/>
    <mergeCell ref="B1:V1"/>
    <mergeCell ref="B11:H11"/>
    <mergeCell ref="B12:H12"/>
    <mergeCell ref="B13:V13"/>
    <mergeCell ref="B20:H20"/>
    <mergeCell ref="B21:H21"/>
  </mergeCells>
  <phoneticPr fontId="7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4"/>
  <sheetViews>
    <sheetView topLeftCell="E1" workbookViewId="0">
      <selection activeCell="L23" sqref="L23"/>
    </sheetView>
  </sheetViews>
  <sheetFormatPr baseColWidth="10" defaultColWidth="10.83203125" defaultRowHeight="15.5" x14ac:dyDescent="0.35"/>
  <cols>
    <col min="1" max="1" width="3.33203125" style="4" customWidth="1"/>
    <col min="2" max="2" width="25" style="4" customWidth="1"/>
    <col min="3" max="23" width="10.58203125" style="4" customWidth="1"/>
    <col min="24" max="16384" width="10.83203125" style="4"/>
  </cols>
  <sheetData>
    <row r="2" spans="2:23" ht="26.15" customHeight="1" x14ac:dyDescent="0.35">
      <c r="B2" s="234" t="s">
        <v>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4" spans="2:23" ht="16" thickBot="1" x14ac:dyDescent="0.4"/>
    <row r="5" spans="2:23" x14ac:dyDescent="0.35">
      <c r="B5" s="5" t="s">
        <v>63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7">
        <v>21</v>
      </c>
    </row>
    <row r="6" spans="2:23" ht="62" x14ac:dyDescent="0.35">
      <c r="B6" s="43" t="s">
        <v>64</v>
      </c>
      <c r="C6" s="52" t="str">
        <f>'Eval Général'!C5</f>
        <v>Martians</v>
      </c>
      <c r="D6" s="52" t="str">
        <f>'Eval Général'!D5</f>
        <v>Oktoteak</v>
      </c>
      <c r="E6" s="52" t="str">
        <f>'Eval Général'!E5</f>
        <v>TEAM MOTOR SPEED</v>
      </c>
      <c r="F6" s="52" t="str">
        <f>'Eval Général'!F5</f>
        <v>QLF RACING</v>
      </c>
      <c r="G6" s="52" t="str">
        <f>'Eval Général'!G5</f>
        <v>RUBY SCREECH</v>
      </c>
      <c r="H6" s="52" t="str">
        <f>'Eval Général'!H5</f>
        <v>FAST ROAD</v>
      </c>
      <c r="I6" s="52" t="str">
        <f>'Eval Général'!I5</f>
        <v>TALKING CAR</v>
      </c>
      <c r="J6" s="52" t="str">
        <f>'Eval Général'!J5</f>
        <v>SUPERMOTWHEEL</v>
      </c>
      <c r="K6" s="52" t="str">
        <f>'Eval Général'!K5</f>
        <v>OCEAN DEPTH</v>
      </c>
      <c r="L6" s="52" t="str">
        <f>'Eval Général'!L5</f>
        <v>SANS CHICANES</v>
      </c>
      <c r="M6" s="52" t="str">
        <f>'Eval Général'!M5</f>
        <v xml:space="preserve"> L1KORN</v>
      </c>
      <c r="N6" s="52" t="str">
        <f>'Eval Général'!N5</f>
        <v>RASTA ROCKET</v>
      </c>
      <c r="O6" s="52" t="str">
        <f>'Eval Général'!O5</f>
        <v>DESERT HUNTER</v>
      </c>
      <c r="P6" s="52" t="str">
        <f>'Eval Général'!P5</f>
        <v>New Motec</v>
      </c>
      <c r="Q6" s="52" t="str">
        <f>'Eval Général'!Q5</f>
        <v>AEROTEAM</v>
      </c>
      <c r="R6" s="52" t="str">
        <f>'Eval Général'!R5</f>
        <v>Team BLEECK</v>
      </c>
      <c r="S6" s="52" t="str">
        <f>'Eval Général'!S5</f>
        <v>LICENCE TO DRIVE</v>
      </c>
      <c r="T6" s="52" t="str">
        <f>'Eval Général'!T5</f>
        <v>AURA Fu5ion</v>
      </c>
      <c r="U6" s="52" t="str">
        <f>'Eval Général'!U5</f>
        <v>MECHANICS SOLDIERS</v>
      </c>
      <c r="V6" s="52" t="str">
        <f>'Eval Général'!V5</f>
        <v>Panda Fall</v>
      </c>
      <c r="W6" s="53" t="str">
        <f>'Eval Général'!W5</f>
        <v xml:space="preserve"> </v>
      </c>
    </row>
    <row r="7" spans="2:23" ht="66" customHeight="1" x14ac:dyDescent="0.35">
      <c r="B7" s="43" t="s">
        <v>96</v>
      </c>
      <c r="C7" s="54" t="s">
        <v>401</v>
      </c>
      <c r="D7" s="54" t="s">
        <v>402</v>
      </c>
      <c r="E7" s="54" t="s">
        <v>403</v>
      </c>
      <c r="F7" s="54" t="s">
        <v>404</v>
      </c>
      <c r="G7" s="54" t="s">
        <v>405</v>
      </c>
      <c r="H7" s="54" t="s">
        <v>406</v>
      </c>
      <c r="I7" s="54" t="s">
        <v>407</v>
      </c>
      <c r="J7" s="54" t="s">
        <v>408</v>
      </c>
      <c r="K7" s="54" t="s">
        <v>409</v>
      </c>
      <c r="L7" s="54"/>
      <c r="M7" s="54" t="s">
        <v>410</v>
      </c>
      <c r="N7" s="54" t="s">
        <v>411</v>
      </c>
      <c r="O7" s="54" t="s">
        <v>412</v>
      </c>
      <c r="P7" s="54" t="s">
        <v>413</v>
      </c>
      <c r="Q7" s="54" t="s">
        <v>414</v>
      </c>
      <c r="R7" s="54" t="s">
        <v>415</v>
      </c>
      <c r="S7" s="54" t="s">
        <v>416</v>
      </c>
      <c r="T7" s="54" t="s">
        <v>417</v>
      </c>
      <c r="U7" s="54" t="s">
        <v>418</v>
      </c>
      <c r="V7" s="54" t="s">
        <v>419</v>
      </c>
      <c r="W7" s="55"/>
    </row>
    <row r="8" spans="2:23" ht="32.15" customHeight="1" thickBot="1" x14ac:dyDescent="0.4">
      <c r="B8" s="56" t="s">
        <v>97</v>
      </c>
      <c r="C8" s="57">
        <v>1619</v>
      </c>
      <c r="D8" s="57">
        <v>1748</v>
      </c>
      <c r="E8" s="57">
        <v>633</v>
      </c>
      <c r="F8" s="57">
        <v>505</v>
      </c>
      <c r="G8" s="57">
        <v>1243</v>
      </c>
      <c r="H8" s="57">
        <v>232</v>
      </c>
      <c r="I8" s="57">
        <v>419</v>
      </c>
      <c r="J8" s="57">
        <v>950</v>
      </c>
      <c r="K8" s="57">
        <v>1052</v>
      </c>
      <c r="L8" s="57">
        <v>1000000</v>
      </c>
      <c r="M8" s="57">
        <v>1631</v>
      </c>
      <c r="N8" s="57">
        <v>458</v>
      </c>
      <c r="O8" s="57">
        <v>2119</v>
      </c>
      <c r="P8" s="57">
        <v>1322</v>
      </c>
      <c r="Q8" s="57">
        <v>221</v>
      </c>
      <c r="R8" s="57">
        <v>654</v>
      </c>
      <c r="S8" s="57">
        <v>855</v>
      </c>
      <c r="T8" s="57">
        <v>545</v>
      </c>
      <c r="U8" s="57">
        <v>841</v>
      </c>
      <c r="V8" s="57">
        <v>410</v>
      </c>
      <c r="W8" s="58">
        <v>1000000</v>
      </c>
    </row>
    <row r="9" spans="2:23" ht="19" customHeight="1" thickBot="1" x14ac:dyDescent="0.4">
      <c r="B9" s="30" t="s">
        <v>98</v>
      </c>
      <c r="C9" s="31">
        <f>RANK(C8,$C8:$W8,1)</f>
        <v>16</v>
      </c>
      <c r="D9" s="31">
        <f t="shared" ref="D9:W9" si="0">RANK(D8,$C8:$W8,1)</f>
        <v>18</v>
      </c>
      <c r="E9" s="31">
        <f t="shared" si="0"/>
        <v>8</v>
      </c>
      <c r="F9" s="31">
        <f t="shared" si="0"/>
        <v>6</v>
      </c>
      <c r="G9" s="31">
        <f t="shared" si="0"/>
        <v>14</v>
      </c>
      <c r="H9" s="31">
        <f t="shared" si="0"/>
        <v>2</v>
      </c>
      <c r="I9" s="31">
        <f t="shared" si="0"/>
        <v>4</v>
      </c>
      <c r="J9" s="31">
        <f t="shared" si="0"/>
        <v>12</v>
      </c>
      <c r="K9" s="31">
        <f t="shared" si="0"/>
        <v>13</v>
      </c>
      <c r="L9" s="31">
        <f t="shared" si="0"/>
        <v>20</v>
      </c>
      <c r="M9" s="31">
        <f t="shared" si="0"/>
        <v>17</v>
      </c>
      <c r="N9" s="31">
        <f t="shared" si="0"/>
        <v>5</v>
      </c>
      <c r="O9" s="31">
        <f t="shared" si="0"/>
        <v>19</v>
      </c>
      <c r="P9" s="31">
        <f t="shared" si="0"/>
        <v>15</v>
      </c>
      <c r="Q9" s="31">
        <f t="shared" si="0"/>
        <v>1</v>
      </c>
      <c r="R9" s="31">
        <f t="shared" si="0"/>
        <v>9</v>
      </c>
      <c r="S9" s="31">
        <f t="shared" si="0"/>
        <v>11</v>
      </c>
      <c r="T9" s="31">
        <f t="shared" si="0"/>
        <v>7</v>
      </c>
      <c r="U9" s="31">
        <f t="shared" si="0"/>
        <v>10</v>
      </c>
      <c r="V9" s="31">
        <f t="shared" si="0"/>
        <v>3</v>
      </c>
      <c r="W9" s="32">
        <f t="shared" si="0"/>
        <v>20</v>
      </c>
    </row>
    <row r="10" spans="2:23" ht="19" customHeight="1" thickBot="1" x14ac:dyDescent="0.4"/>
    <row r="11" spans="2:23" s="36" customFormat="1" ht="23.15" customHeight="1" thickBot="1" x14ac:dyDescent="0.4">
      <c r="B11" s="33" t="s">
        <v>99</v>
      </c>
      <c r="C11" s="34">
        <f>(21-C9)</f>
        <v>5</v>
      </c>
      <c r="D11" s="34">
        <f t="shared" ref="D11:V11" si="1">(21-D9)</f>
        <v>3</v>
      </c>
      <c r="E11" s="34">
        <f t="shared" si="1"/>
        <v>13</v>
      </c>
      <c r="F11" s="34">
        <f t="shared" si="1"/>
        <v>15</v>
      </c>
      <c r="G11" s="34">
        <f t="shared" si="1"/>
        <v>7</v>
      </c>
      <c r="H11" s="34">
        <f t="shared" si="1"/>
        <v>19</v>
      </c>
      <c r="I11" s="34">
        <f t="shared" si="1"/>
        <v>17</v>
      </c>
      <c r="J11" s="34">
        <f t="shared" si="1"/>
        <v>9</v>
      </c>
      <c r="K11" s="34">
        <f t="shared" si="1"/>
        <v>8</v>
      </c>
      <c r="L11" s="34">
        <v>0</v>
      </c>
      <c r="M11" s="34">
        <f t="shared" si="1"/>
        <v>4</v>
      </c>
      <c r="N11" s="34">
        <f t="shared" si="1"/>
        <v>16</v>
      </c>
      <c r="O11" s="34">
        <f t="shared" si="1"/>
        <v>2</v>
      </c>
      <c r="P11" s="34">
        <f t="shared" si="1"/>
        <v>6</v>
      </c>
      <c r="Q11" s="34">
        <f t="shared" si="1"/>
        <v>20</v>
      </c>
      <c r="R11" s="34">
        <f t="shared" si="1"/>
        <v>12</v>
      </c>
      <c r="S11" s="34">
        <f t="shared" si="1"/>
        <v>10</v>
      </c>
      <c r="T11" s="34">
        <f t="shared" si="1"/>
        <v>14</v>
      </c>
      <c r="U11" s="34">
        <f t="shared" si="1"/>
        <v>11</v>
      </c>
      <c r="V11" s="34">
        <f t="shared" si="1"/>
        <v>18</v>
      </c>
      <c r="W11" s="35">
        <v>0</v>
      </c>
    </row>
    <row r="12" spans="2:23" ht="19" customHeight="1" x14ac:dyDescent="0.35"/>
    <row r="13" spans="2:23" ht="19" customHeight="1" x14ac:dyDescent="0.35">
      <c r="B13" s="241" t="s">
        <v>75</v>
      </c>
      <c r="C13" s="241"/>
      <c r="D13" s="241"/>
      <c r="E13" s="241"/>
      <c r="F13" s="241"/>
      <c r="G13" s="241"/>
      <c r="H13" s="241"/>
    </row>
    <row r="14" spans="2:23" ht="19" customHeight="1" x14ac:dyDescent="0.35">
      <c r="B14" s="241" t="s">
        <v>100</v>
      </c>
      <c r="C14" s="241"/>
      <c r="D14" s="241"/>
      <c r="E14" s="241"/>
      <c r="F14" s="241"/>
      <c r="G14" s="241"/>
      <c r="H14" s="241"/>
    </row>
  </sheetData>
  <sheetProtection selectLockedCells="1"/>
  <mergeCells count="3">
    <mergeCell ref="B2:V2"/>
    <mergeCell ref="B13:H13"/>
    <mergeCell ref="B14:H14"/>
  </mergeCells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W16"/>
  <sheetViews>
    <sheetView workbookViewId="0">
      <selection activeCell="I8" sqref="I8"/>
    </sheetView>
  </sheetViews>
  <sheetFormatPr baseColWidth="10" defaultColWidth="10.83203125" defaultRowHeight="15.5" x14ac:dyDescent="0.35"/>
  <cols>
    <col min="1" max="1" width="10.83203125" style="60"/>
    <col min="2" max="2" width="28" style="60" customWidth="1"/>
    <col min="3" max="22" width="10.58203125" style="60" customWidth="1"/>
    <col min="23" max="16384" width="10.83203125" style="60"/>
  </cols>
  <sheetData>
    <row r="2" spans="2:23" ht="26.15" customHeight="1" x14ac:dyDescent="0.35">
      <c r="B2" s="235" t="s">
        <v>107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4" spans="2:23" ht="16" thickBot="1" x14ac:dyDescent="0.4"/>
    <row r="5" spans="2:23" x14ac:dyDescent="0.35">
      <c r="B5" s="61" t="s">
        <v>63</v>
      </c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2">
        <v>9</v>
      </c>
      <c r="L5" s="62">
        <v>10</v>
      </c>
      <c r="M5" s="62">
        <v>11</v>
      </c>
      <c r="N5" s="62">
        <v>12</v>
      </c>
      <c r="O5" s="62">
        <v>13</v>
      </c>
      <c r="P5" s="62">
        <v>14</v>
      </c>
      <c r="Q5" s="62">
        <v>15</v>
      </c>
      <c r="R5" s="62">
        <v>16</v>
      </c>
      <c r="S5" s="62">
        <v>17</v>
      </c>
      <c r="T5" s="62">
        <v>18</v>
      </c>
      <c r="U5" s="62">
        <v>19</v>
      </c>
      <c r="V5" s="62">
        <v>20</v>
      </c>
      <c r="W5" s="63">
        <v>21</v>
      </c>
    </row>
    <row r="6" spans="2:23" ht="62.5" thickBot="1" x14ac:dyDescent="0.4">
      <c r="B6" s="64" t="s">
        <v>64</v>
      </c>
      <c r="C6" s="65" t="str">
        <f>'Eval Général'!C5</f>
        <v>Martians</v>
      </c>
      <c r="D6" s="65" t="str">
        <f>'Eval Général'!D5</f>
        <v>Oktoteak</v>
      </c>
      <c r="E6" s="65" t="str">
        <f>'Eval Général'!E5</f>
        <v>TEAM MOTOR SPEED</v>
      </c>
      <c r="F6" s="65" t="str">
        <f>'Eval Général'!F5</f>
        <v>QLF RACING</v>
      </c>
      <c r="G6" s="65" t="str">
        <f>'Eval Général'!G5</f>
        <v>RUBY SCREECH</v>
      </c>
      <c r="H6" s="65" t="str">
        <f>'Eval Général'!H5</f>
        <v>FAST ROAD</v>
      </c>
      <c r="I6" s="65" t="str">
        <f>'Eval Général'!I5</f>
        <v>TALKING CAR</v>
      </c>
      <c r="J6" s="65" t="str">
        <f>'Eval Général'!J5</f>
        <v>SUPERMOTWHEEL</v>
      </c>
      <c r="K6" s="65" t="str">
        <f>'Eval Général'!K5</f>
        <v>OCEAN DEPTH</v>
      </c>
      <c r="L6" s="65" t="str">
        <f>'Eval Général'!L5</f>
        <v>SANS CHICANES</v>
      </c>
      <c r="M6" s="65" t="str">
        <f>'Eval Général'!M5</f>
        <v xml:space="preserve"> L1KORN</v>
      </c>
      <c r="N6" s="65" t="str">
        <f>'Eval Général'!N5</f>
        <v>RASTA ROCKET</v>
      </c>
      <c r="O6" s="65" t="str">
        <f>'Eval Général'!O5</f>
        <v>DESERT HUNTER</v>
      </c>
      <c r="P6" s="65" t="str">
        <f>'Eval Général'!P5</f>
        <v>New Motec</v>
      </c>
      <c r="Q6" s="65" t="str">
        <f>'Eval Général'!Q5</f>
        <v>AEROTEAM</v>
      </c>
      <c r="R6" s="65" t="str">
        <f>'Eval Général'!R5</f>
        <v>Team BLEECK</v>
      </c>
      <c r="S6" s="65" t="str">
        <f>'Eval Général'!S5</f>
        <v>LICENCE TO DRIVE</v>
      </c>
      <c r="T6" s="65" t="str">
        <f>'Eval Général'!T5</f>
        <v>AURA Fu5ion</v>
      </c>
      <c r="U6" s="65" t="str">
        <f>'Eval Général'!U5</f>
        <v>MECHANICS SOLDIERS</v>
      </c>
      <c r="V6" s="65" t="str">
        <f>'Eval Général'!V5</f>
        <v>Panda Fall</v>
      </c>
      <c r="W6" s="66" t="str">
        <f>'Eval Général'!W5</f>
        <v xml:space="preserve"> </v>
      </c>
    </row>
    <row r="7" spans="2:23" ht="37" customHeight="1" thickBot="1" x14ac:dyDescent="0.4">
      <c r="B7" s="67" t="s">
        <v>108</v>
      </c>
      <c r="C7" s="38">
        <v>121</v>
      </c>
      <c r="D7" s="38">
        <v>153</v>
      </c>
      <c r="E7" s="38">
        <v>148</v>
      </c>
      <c r="F7" s="38">
        <v>84</v>
      </c>
      <c r="G7" s="38">
        <v>52</v>
      </c>
      <c r="H7" s="38">
        <v>165</v>
      </c>
      <c r="I7" s="38">
        <v>152</v>
      </c>
      <c r="J7" s="38">
        <v>80</v>
      </c>
      <c r="K7" s="38">
        <v>233</v>
      </c>
      <c r="L7" s="38">
        <v>166</v>
      </c>
      <c r="M7" s="38">
        <v>186</v>
      </c>
      <c r="N7" s="38">
        <v>60</v>
      </c>
      <c r="O7" s="38">
        <v>171</v>
      </c>
      <c r="P7" s="38">
        <v>120</v>
      </c>
      <c r="Q7" s="38">
        <v>144</v>
      </c>
      <c r="R7" s="38">
        <v>137</v>
      </c>
      <c r="S7" s="38">
        <v>201</v>
      </c>
      <c r="T7" s="38">
        <v>167</v>
      </c>
      <c r="U7" s="38">
        <v>112</v>
      </c>
      <c r="V7" s="38">
        <v>180</v>
      </c>
      <c r="W7" s="39">
        <v>20000</v>
      </c>
    </row>
    <row r="8" spans="2:23" ht="37" customHeight="1" thickBot="1" x14ac:dyDescent="0.4">
      <c r="B8" s="67" t="s">
        <v>109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</row>
    <row r="9" spans="2:23" ht="37" customHeight="1" thickBot="1" x14ac:dyDescent="0.4">
      <c r="B9" s="68" t="s">
        <v>110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</row>
    <row r="10" spans="2:23" ht="32.15" customHeight="1" thickBot="1" x14ac:dyDescent="0.4">
      <c r="B10" s="68" t="s">
        <v>111</v>
      </c>
      <c r="C10" s="69">
        <f>C7+C8-C9</f>
        <v>121</v>
      </c>
      <c r="D10" s="69">
        <f t="shared" ref="D10:W10" si="0">D7+D8-D9</f>
        <v>153</v>
      </c>
      <c r="E10" s="69">
        <f t="shared" si="0"/>
        <v>148</v>
      </c>
      <c r="F10" s="69">
        <f t="shared" si="0"/>
        <v>84</v>
      </c>
      <c r="G10" s="69">
        <f t="shared" si="0"/>
        <v>52</v>
      </c>
      <c r="H10" s="69">
        <f t="shared" si="0"/>
        <v>165</v>
      </c>
      <c r="I10" s="69">
        <f t="shared" si="0"/>
        <v>152</v>
      </c>
      <c r="J10" s="69">
        <f t="shared" si="0"/>
        <v>80</v>
      </c>
      <c r="K10" s="69">
        <f t="shared" si="0"/>
        <v>233</v>
      </c>
      <c r="L10" s="69">
        <f t="shared" si="0"/>
        <v>166</v>
      </c>
      <c r="M10" s="69">
        <f t="shared" si="0"/>
        <v>186</v>
      </c>
      <c r="N10" s="69">
        <f t="shared" si="0"/>
        <v>60</v>
      </c>
      <c r="O10" s="69">
        <f t="shared" si="0"/>
        <v>171</v>
      </c>
      <c r="P10" s="69">
        <f t="shared" si="0"/>
        <v>120</v>
      </c>
      <c r="Q10" s="69">
        <f t="shared" si="0"/>
        <v>144</v>
      </c>
      <c r="R10" s="69">
        <f t="shared" si="0"/>
        <v>137</v>
      </c>
      <c r="S10" s="69">
        <f t="shared" si="0"/>
        <v>201</v>
      </c>
      <c r="T10" s="69">
        <f t="shared" si="0"/>
        <v>167</v>
      </c>
      <c r="U10" s="69">
        <f t="shared" si="0"/>
        <v>112</v>
      </c>
      <c r="V10" s="69">
        <f t="shared" si="0"/>
        <v>180</v>
      </c>
      <c r="W10" s="70">
        <f t="shared" si="0"/>
        <v>20000</v>
      </c>
    </row>
    <row r="11" spans="2:23" ht="19" customHeight="1" thickBot="1" x14ac:dyDescent="0.4">
      <c r="B11" s="71" t="s">
        <v>112</v>
      </c>
      <c r="C11" s="72">
        <f>RANK(C10,$C10:$W10,1)</f>
        <v>7</v>
      </c>
      <c r="D11" s="72">
        <f t="shared" ref="D11:W11" si="1">RANK(D10,$C10:$W10,1)</f>
        <v>12</v>
      </c>
      <c r="E11" s="72">
        <f t="shared" si="1"/>
        <v>10</v>
      </c>
      <c r="F11" s="72">
        <f t="shared" si="1"/>
        <v>4</v>
      </c>
      <c r="G11" s="72">
        <f t="shared" si="1"/>
        <v>1</v>
      </c>
      <c r="H11" s="72">
        <f t="shared" si="1"/>
        <v>13</v>
      </c>
      <c r="I11" s="72">
        <f t="shared" si="1"/>
        <v>11</v>
      </c>
      <c r="J11" s="72">
        <f t="shared" si="1"/>
        <v>3</v>
      </c>
      <c r="K11" s="72">
        <f t="shared" si="1"/>
        <v>20</v>
      </c>
      <c r="L11" s="72">
        <f t="shared" si="1"/>
        <v>14</v>
      </c>
      <c r="M11" s="72">
        <f t="shared" si="1"/>
        <v>18</v>
      </c>
      <c r="N11" s="72">
        <f t="shared" si="1"/>
        <v>2</v>
      </c>
      <c r="O11" s="72">
        <f t="shared" si="1"/>
        <v>16</v>
      </c>
      <c r="P11" s="72">
        <f t="shared" si="1"/>
        <v>6</v>
      </c>
      <c r="Q11" s="72">
        <f t="shared" si="1"/>
        <v>9</v>
      </c>
      <c r="R11" s="72">
        <f t="shared" si="1"/>
        <v>8</v>
      </c>
      <c r="S11" s="72">
        <f t="shared" si="1"/>
        <v>19</v>
      </c>
      <c r="T11" s="72">
        <f t="shared" si="1"/>
        <v>15</v>
      </c>
      <c r="U11" s="72">
        <f t="shared" si="1"/>
        <v>5</v>
      </c>
      <c r="V11" s="72">
        <f t="shared" si="1"/>
        <v>17</v>
      </c>
      <c r="W11" s="73">
        <f t="shared" si="1"/>
        <v>21</v>
      </c>
    </row>
    <row r="12" spans="2:23" ht="19" customHeight="1" thickBot="1" x14ac:dyDescent="0.4"/>
    <row r="13" spans="2:23" s="77" customFormat="1" ht="23.15" customHeight="1" thickBot="1" x14ac:dyDescent="0.4">
      <c r="B13" s="74" t="s">
        <v>113</v>
      </c>
      <c r="C13" s="75">
        <f>(21-C11)</f>
        <v>14</v>
      </c>
      <c r="D13" s="75">
        <f t="shared" ref="D13:W13" si="2">(21-D11)</f>
        <v>9</v>
      </c>
      <c r="E13" s="75">
        <f t="shared" si="2"/>
        <v>11</v>
      </c>
      <c r="F13" s="75">
        <f t="shared" si="2"/>
        <v>17</v>
      </c>
      <c r="G13" s="75">
        <f t="shared" si="2"/>
        <v>20</v>
      </c>
      <c r="H13" s="75">
        <f t="shared" si="2"/>
        <v>8</v>
      </c>
      <c r="I13" s="75">
        <f t="shared" si="2"/>
        <v>10</v>
      </c>
      <c r="J13" s="75">
        <f t="shared" si="2"/>
        <v>18</v>
      </c>
      <c r="K13" s="75">
        <f t="shared" si="2"/>
        <v>1</v>
      </c>
      <c r="L13" s="75">
        <f t="shared" si="2"/>
        <v>7</v>
      </c>
      <c r="M13" s="75">
        <f t="shared" si="2"/>
        <v>3</v>
      </c>
      <c r="N13" s="75">
        <f t="shared" si="2"/>
        <v>19</v>
      </c>
      <c r="O13" s="75">
        <f t="shared" si="2"/>
        <v>5</v>
      </c>
      <c r="P13" s="75">
        <f t="shared" si="2"/>
        <v>15</v>
      </c>
      <c r="Q13" s="75">
        <f t="shared" si="2"/>
        <v>12</v>
      </c>
      <c r="R13" s="75">
        <f t="shared" si="2"/>
        <v>13</v>
      </c>
      <c r="S13" s="75">
        <f t="shared" si="2"/>
        <v>2</v>
      </c>
      <c r="T13" s="75">
        <f t="shared" si="2"/>
        <v>6</v>
      </c>
      <c r="U13" s="75">
        <f t="shared" si="2"/>
        <v>16</v>
      </c>
      <c r="V13" s="75">
        <f t="shared" si="2"/>
        <v>4</v>
      </c>
      <c r="W13" s="76">
        <f t="shared" si="2"/>
        <v>0</v>
      </c>
    </row>
    <row r="14" spans="2:23" ht="19" customHeight="1" x14ac:dyDescent="0.35"/>
    <row r="15" spans="2:23" ht="19" customHeight="1" x14ac:dyDescent="0.35">
      <c r="B15" s="277" t="s">
        <v>75</v>
      </c>
      <c r="C15" s="277"/>
      <c r="D15" s="277"/>
      <c r="E15" s="277"/>
      <c r="F15" s="277"/>
      <c r="G15" s="277"/>
      <c r="H15" s="277"/>
    </row>
    <row r="16" spans="2:23" ht="19" customHeight="1" x14ac:dyDescent="0.35">
      <c r="B16" s="277" t="s">
        <v>114</v>
      </c>
      <c r="C16" s="277"/>
      <c r="D16" s="277"/>
      <c r="E16" s="277"/>
      <c r="F16" s="277"/>
      <c r="G16" s="277"/>
      <c r="H16" s="277"/>
    </row>
  </sheetData>
  <mergeCells count="3">
    <mergeCell ref="B2:V2"/>
    <mergeCell ref="B15:H15"/>
    <mergeCell ref="B16:H16"/>
  </mergeCells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37"/>
  <sheetViews>
    <sheetView tabSelected="1" topLeftCell="B85" workbookViewId="0">
      <selection activeCell="I110" sqref="I110"/>
    </sheetView>
  </sheetViews>
  <sheetFormatPr baseColWidth="10" defaultColWidth="10.83203125" defaultRowHeight="15.5" x14ac:dyDescent="0.35"/>
  <cols>
    <col min="1" max="1" width="3.58203125" style="78" customWidth="1"/>
    <col min="2" max="2" width="26.08203125" style="79" customWidth="1"/>
    <col min="3" max="22" width="11.58203125" style="78" customWidth="1"/>
    <col min="23" max="16384" width="10.83203125" style="78"/>
  </cols>
  <sheetData>
    <row r="1" spans="1:23" ht="19" customHeight="1" thickBot="1" x14ac:dyDescent="0.4"/>
    <row r="2" spans="1:23" ht="19" customHeight="1" thickBot="1" x14ac:dyDescent="0.4">
      <c r="D2" s="282" t="s">
        <v>115</v>
      </c>
      <c r="E2" s="283"/>
      <c r="F2" s="283"/>
      <c r="G2" s="283"/>
      <c r="H2" s="283"/>
      <c r="I2" s="283"/>
      <c r="J2" s="284"/>
    </row>
    <row r="3" spans="1:23" ht="19" customHeight="1" thickBot="1" x14ac:dyDescent="0.4"/>
    <row r="4" spans="1:23" ht="19" customHeight="1" x14ac:dyDescent="0.35">
      <c r="B4" s="80" t="s">
        <v>63</v>
      </c>
      <c r="C4" s="81">
        <v>1</v>
      </c>
      <c r="D4" s="81">
        <v>2</v>
      </c>
      <c r="E4" s="81">
        <v>3</v>
      </c>
      <c r="F4" s="81">
        <v>4</v>
      </c>
      <c r="G4" s="81">
        <v>5</v>
      </c>
      <c r="H4" s="81">
        <v>6</v>
      </c>
      <c r="I4" s="81">
        <v>7</v>
      </c>
      <c r="J4" s="81">
        <v>8</v>
      </c>
      <c r="K4" s="81">
        <v>9</v>
      </c>
      <c r="L4" s="81">
        <v>10</v>
      </c>
      <c r="M4" s="81">
        <v>11</v>
      </c>
      <c r="N4" s="81">
        <v>12</v>
      </c>
      <c r="O4" s="81">
        <v>13</v>
      </c>
      <c r="P4" s="81">
        <v>14</v>
      </c>
      <c r="Q4" s="81">
        <v>15</v>
      </c>
      <c r="R4" s="81">
        <v>16</v>
      </c>
      <c r="S4" s="81">
        <v>17</v>
      </c>
      <c r="T4" s="81">
        <v>18</v>
      </c>
      <c r="U4" s="81">
        <v>19</v>
      </c>
      <c r="V4" s="81">
        <v>20</v>
      </c>
      <c r="W4" s="82">
        <v>21</v>
      </c>
    </row>
    <row r="5" spans="1:23" ht="34" customHeight="1" x14ac:dyDescent="0.35">
      <c r="A5" s="83"/>
      <c r="B5" s="84" t="s">
        <v>64</v>
      </c>
      <c r="C5" s="52" t="str">
        <f>'A compléter'!D18</f>
        <v>Martians</v>
      </c>
      <c r="D5" s="52" t="str">
        <f>'A compléter'!E18</f>
        <v>Oktoteak</v>
      </c>
      <c r="E5" s="52" t="str">
        <f>'A compléter'!F18</f>
        <v>TEAM MOTOR SPEED</v>
      </c>
      <c r="F5" s="52" t="str">
        <f>'A compléter'!G18</f>
        <v>QLF RACING</v>
      </c>
      <c r="G5" s="52" t="str">
        <f>'A compléter'!H18</f>
        <v>RUBY SCREECH</v>
      </c>
      <c r="H5" s="52" t="str">
        <f>'A compléter'!I18</f>
        <v>FAST ROAD</v>
      </c>
      <c r="I5" s="52" t="str">
        <f>'A compléter'!J18</f>
        <v>TALKING CAR</v>
      </c>
      <c r="J5" s="52" t="str">
        <f>'A compléter'!K18</f>
        <v>SUPERMOTWHEEL</v>
      </c>
      <c r="K5" s="52" t="str">
        <f>'A compléter'!L18</f>
        <v>OCEAN DEPTH</v>
      </c>
      <c r="L5" s="52" t="str">
        <f>'A compléter'!M18</f>
        <v>SANS CHICANES</v>
      </c>
      <c r="M5" s="52" t="str">
        <f>'A compléter'!D27</f>
        <v xml:space="preserve"> L1KORN</v>
      </c>
      <c r="N5" s="52" t="str">
        <f>'A compléter'!E27</f>
        <v>RASTA ROCKET</v>
      </c>
      <c r="O5" s="52" t="str">
        <f>'A compléter'!F27</f>
        <v>DESERT HUNTER</v>
      </c>
      <c r="P5" s="52" t="str">
        <f>'A compléter'!G27</f>
        <v>New Motec</v>
      </c>
      <c r="Q5" s="52" t="str">
        <f>'A compléter'!H27</f>
        <v>AEROTEAM</v>
      </c>
      <c r="R5" s="52" t="str">
        <f>'A compléter'!I27</f>
        <v>Team BLEECK</v>
      </c>
      <c r="S5" s="52" t="str">
        <f>'A compléter'!J27</f>
        <v>LICENCE TO DRIVE</v>
      </c>
      <c r="T5" s="52" t="str">
        <f>'A compléter'!K27</f>
        <v>AURA Fu5ion</v>
      </c>
      <c r="U5" s="52" t="str">
        <f>'A compléter'!L27</f>
        <v>MECHANICS SOLDIERS</v>
      </c>
      <c r="V5" s="52" t="str">
        <f>'A compléter'!M27</f>
        <v>Panda Fall</v>
      </c>
      <c r="W5" s="53" t="str">
        <f>'A compléter'!N27</f>
        <v xml:space="preserve"> </v>
      </c>
    </row>
    <row r="6" spans="1:23" ht="34" customHeight="1" x14ac:dyDescent="0.35">
      <c r="A6" s="83"/>
      <c r="B6" s="84" t="s">
        <v>47</v>
      </c>
      <c r="C6" s="52" t="str">
        <f>'A compléter'!D20</f>
        <v>Lycée</v>
      </c>
      <c r="D6" s="52" t="str">
        <f>'A compléter'!E20</f>
        <v>Lycée</v>
      </c>
      <c r="E6" s="52" t="str">
        <f>'A compléter'!F20</f>
        <v>Lycée</v>
      </c>
      <c r="F6" s="52" t="str">
        <f>'A compléter'!G20</f>
        <v>Lycée</v>
      </c>
      <c r="G6" s="52" t="str">
        <f>'A compléter'!H20</f>
        <v>Lycée</v>
      </c>
      <c r="H6" s="52" t="str">
        <f>'A compléter'!I20</f>
        <v>Lycée</v>
      </c>
      <c r="I6" s="52" t="str">
        <f>'A compléter'!J20</f>
        <v>Lycée</v>
      </c>
      <c r="J6" s="52" t="str">
        <f>'A compléter'!K20</f>
        <v>Lycée</v>
      </c>
      <c r="K6" s="52" t="str">
        <f>'A compléter'!L20</f>
        <v>Lycée</v>
      </c>
      <c r="L6" s="52" t="str">
        <f>'A compléter'!M20</f>
        <v>Lycée</v>
      </c>
      <c r="M6" s="52" t="str">
        <f>'A compléter'!D29</f>
        <v>Lycée</v>
      </c>
      <c r="N6" s="52" t="str">
        <f>'A compléter'!E29</f>
        <v>Lycée</v>
      </c>
      <c r="O6" s="52" t="str">
        <f>'A compléter'!F29</f>
        <v>Lycée</v>
      </c>
      <c r="P6" s="52" t="str">
        <f>'A compléter'!G29</f>
        <v>Lycée</v>
      </c>
      <c r="Q6" s="52" t="str">
        <f>'A compléter'!H29</f>
        <v>Lycée</v>
      </c>
      <c r="R6" s="52" t="str">
        <f>'A compléter'!I29</f>
        <v>Lycée</v>
      </c>
      <c r="S6" s="52" t="str">
        <f>'A compléter'!J29</f>
        <v>Lycée</v>
      </c>
      <c r="T6" s="52" t="str">
        <f>'A compléter'!K29</f>
        <v>Lycée</v>
      </c>
      <c r="U6" s="52" t="str">
        <f>'A compléter'!L29</f>
        <v>Lycée</v>
      </c>
      <c r="V6" s="52" t="str">
        <f>'A compléter'!M29</f>
        <v>Lycée</v>
      </c>
      <c r="W6" s="53" t="str">
        <f>'A compléter'!N29</f>
        <v xml:space="preserve"> </v>
      </c>
    </row>
    <row r="7" spans="1:23" ht="34" customHeight="1" x14ac:dyDescent="0.35">
      <c r="B7" s="84" t="s">
        <v>50</v>
      </c>
      <c r="C7" s="52" t="str">
        <f>'A compléter'!D21</f>
        <v>Maurice Genevoix</v>
      </c>
      <c r="D7" s="52" t="str">
        <f>'A compléter'!E21</f>
        <v>Edouard Branly</v>
      </c>
      <c r="E7" s="52" t="str">
        <f>'A compléter'!F21</f>
        <v>Bernard Palissy</v>
      </c>
      <c r="F7" s="52" t="str">
        <f>'A compléter'!G21</f>
        <v>Bernard Palissy</v>
      </c>
      <c r="G7" s="52" t="str">
        <f>'A compléter'!H21</f>
        <v>Bernard Palissy</v>
      </c>
      <c r="H7" s="52" t="str">
        <f>'A compléter'!I21</f>
        <v>Bernard Palissy</v>
      </c>
      <c r="I7" s="52" t="str">
        <f>'A compléter'!J21</f>
        <v>Maurice Genevoix</v>
      </c>
      <c r="J7" s="52" t="str">
        <f>'A compléter'!K21</f>
        <v>Bernard Palissy</v>
      </c>
      <c r="K7" s="52" t="str">
        <f>'A compléter'!L21</f>
        <v>Maurice Genevoix</v>
      </c>
      <c r="L7" s="52" t="str">
        <f>'A compléter'!M21</f>
        <v>Bernard Palissy</v>
      </c>
      <c r="M7" s="52" t="str">
        <f>'A compléter'!D30</f>
        <v>Emile Combes</v>
      </c>
      <c r="N7" s="52" t="str">
        <f>'A compléter'!E30</f>
        <v>Bernard Palissy</v>
      </c>
      <c r="O7" s="52" t="str">
        <f>'A compléter'!F30</f>
        <v>Maurice Genevoix</v>
      </c>
      <c r="P7" s="52" t="str">
        <f>'A compléter'!G30</f>
        <v>Edouard Branly</v>
      </c>
      <c r="Q7" s="52" t="str">
        <f>'A compléter'!H30</f>
        <v>Maurice Genevoix</v>
      </c>
      <c r="R7" s="52" t="str">
        <f>'A compléter'!I30</f>
        <v>Emile Combes</v>
      </c>
      <c r="S7" s="52" t="str">
        <f>'A compléter'!J30</f>
        <v>Maurice Genevoix</v>
      </c>
      <c r="T7" s="52" t="str">
        <f>'A compléter'!K30</f>
        <v>Emile Combes</v>
      </c>
      <c r="U7" s="52" t="str">
        <f>'A compléter'!L30</f>
        <v>Maurice Genevoix</v>
      </c>
      <c r="V7" s="52" t="str">
        <f>'A compléter'!M30</f>
        <v>Emile Combes</v>
      </c>
      <c r="W7" s="53">
        <f>'A compléter'!N30</f>
        <v>0</v>
      </c>
    </row>
    <row r="8" spans="1:23" ht="34" customHeight="1" x14ac:dyDescent="0.35">
      <c r="B8" s="84" t="s">
        <v>51</v>
      </c>
      <c r="C8" s="52" t="str">
        <f>'A compléter'!D19</f>
        <v>Bressuire</v>
      </c>
      <c r="D8" s="52" t="str">
        <f>'A compléter'!E19</f>
        <v>Châtellerault</v>
      </c>
      <c r="E8" s="52" t="str">
        <f>'A compléter'!F19</f>
        <v>Saintes</v>
      </c>
      <c r="F8" s="52" t="str">
        <f>'A compléter'!G19</f>
        <v>Saintes</v>
      </c>
      <c r="G8" s="52" t="str">
        <f>'A compléter'!H19</f>
        <v>Saintes</v>
      </c>
      <c r="H8" s="52" t="str">
        <f>'A compléter'!I19</f>
        <v>Saintes</v>
      </c>
      <c r="I8" s="52" t="str">
        <f>'A compléter'!J19</f>
        <v>Bressuire</v>
      </c>
      <c r="J8" s="52" t="str">
        <f>'A compléter'!K19</f>
        <v>Saintes</v>
      </c>
      <c r="K8" s="52" t="str">
        <f>'A compléter'!L19</f>
        <v>Bressuire</v>
      </c>
      <c r="L8" s="52" t="str">
        <f>'A compléter'!M19</f>
        <v>Saintes</v>
      </c>
      <c r="M8" s="52" t="str">
        <f>'A compléter'!D28</f>
        <v>Pons</v>
      </c>
      <c r="N8" s="52" t="str">
        <f>'A compléter'!E28</f>
        <v>Saintes</v>
      </c>
      <c r="O8" s="52" t="str">
        <f>'A compléter'!F28</f>
        <v>Bressuire</v>
      </c>
      <c r="P8" s="52" t="str">
        <f>'A compléter'!G28</f>
        <v>Châtellerault</v>
      </c>
      <c r="Q8" s="52" t="str">
        <f>'A compléter'!H28</f>
        <v>Bressuire</v>
      </c>
      <c r="R8" s="52" t="str">
        <f>'A compléter'!I28</f>
        <v>Pons</v>
      </c>
      <c r="S8" s="52" t="str">
        <f>'A compléter'!J28</f>
        <v>Bressuire</v>
      </c>
      <c r="T8" s="52" t="str">
        <f>'A compléter'!K28</f>
        <v>Pons</v>
      </c>
      <c r="U8" s="52" t="str">
        <f>'A compléter'!L28</f>
        <v>Bressuire</v>
      </c>
      <c r="V8" s="52" t="str">
        <f>'A compléter'!M28</f>
        <v>Pons</v>
      </c>
      <c r="W8" s="53" t="str">
        <f>'A compléter'!N28</f>
        <v xml:space="preserve"> </v>
      </c>
    </row>
    <row r="9" spans="1:23" ht="19" customHeight="1" x14ac:dyDescent="0.35">
      <c r="B9" s="85" t="s">
        <v>378</v>
      </c>
      <c r="C9" s="123">
        <f>'Eval Soutenance'!C31</f>
        <v>103</v>
      </c>
      <c r="D9" s="216">
        <f>'Eval Soutenance'!D31</f>
        <v>96</v>
      </c>
      <c r="E9" s="123">
        <f>'Eval Soutenance'!E31</f>
        <v>74</v>
      </c>
      <c r="F9" s="123">
        <f>'Eval Soutenance'!F31</f>
        <v>60</v>
      </c>
      <c r="G9" s="123">
        <f>'Eval Soutenance'!G31</f>
        <v>106</v>
      </c>
      <c r="H9" s="123">
        <f>'Eval Soutenance'!H31</f>
        <v>72</v>
      </c>
      <c r="I9" s="123">
        <f>'Eval Soutenance'!I31</f>
        <v>111</v>
      </c>
      <c r="J9" s="123">
        <f>'Eval Soutenance'!J31</f>
        <v>109</v>
      </c>
      <c r="K9" s="123">
        <f>'Eval Soutenance'!K31</f>
        <v>97</v>
      </c>
      <c r="L9" s="123">
        <f>'Eval Soutenance'!L31</f>
        <v>59</v>
      </c>
      <c r="M9" s="123">
        <f>'Eval Soutenance'!M31</f>
        <v>98</v>
      </c>
      <c r="N9" s="123">
        <f>'Eval Soutenance'!N31</f>
        <v>37</v>
      </c>
      <c r="O9" s="123">
        <f>'Eval Soutenance'!O31</f>
        <v>112</v>
      </c>
      <c r="P9" s="123">
        <f>'Eval Soutenance'!P31</f>
        <v>55</v>
      </c>
      <c r="Q9" s="123">
        <f>'Eval Soutenance'!Q31</f>
        <v>115</v>
      </c>
      <c r="R9" s="123">
        <f>'Eval Soutenance'!R31</f>
        <v>49</v>
      </c>
      <c r="S9" s="123">
        <f>'Eval Soutenance'!S31</f>
        <v>77</v>
      </c>
      <c r="T9" s="123">
        <f>'Eval Soutenance'!T31</f>
        <v>97</v>
      </c>
      <c r="U9" s="123">
        <f>'Eval Soutenance'!U31</f>
        <v>51</v>
      </c>
      <c r="V9" s="123">
        <f>'Eval Soutenance'!V31</f>
        <v>29</v>
      </c>
      <c r="W9" s="125">
        <f>'Eval Soutenance'!W31</f>
        <v>0</v>
      </c>
    </row>
    <row r="10" spans="1:23" ht="19" customHeight="1" x14ac:dyDescent="0.35">
      <c r="B10" s="85" t="s">
        <v>177</v>
      </c>
      <c r="C10" s="123">
        <f>'Eval Stands'!C31</f>
        <v>121</v>
      </c>
      <c r="D10" s="123">
        <f>'Eval Stands'!D31</f>
        <v>113</v>
      </c>
      <c r="E10" s="123">
        <f>'Eval Stands'!E31</f>
        <v>78</v>
      </c>
      <c r="F10" s="123">
        <f>'Eval Stands'!F31</f>
        <v>59</v>
      </c>
      <c r="G10" s="123">
        <f>'Eval Stands'!G31</f>
        <v>78</v>
      </c>
      <c r="H10" s="123">
        <f>'Eval Stands'!H31</f>
        <v>72</v>
      </c>
      <c r="I10" s="123">
        <f>'Eval Stands'!I31</f>
        <v>73</v>
      </c>
      <c r="J10" s="123">
        <f>'Eval Stands'!J31</f>
        <v>98</v>
      </c>
      <c r="K10" s="123">
        <f>'Eval Stands'!K31</f>
        <v>109</v>
      </c>
      <c r="L10" s="123">
        <f>'Eval Stands'!L31</f>
        <v>42</v>
      </c>
      <c r="M10" s="123">
        <f>'Eval Stands'!M31</f>
        <v>114</v>
      </c>
      <c r="N10" s="123">
        <f>'Eval Stands'!N31</f>
        <v>44</v>
      </c>
      <c r="O10" s="123">
        <f>'Eval Stands'!O31</f>
        <v>104</v>
      </c>
      <c r="P10" s="123">
        <f>'Eval Stands'!P31</f>
        <v>78</v>
      </c>
      <c r="Q10" s="123">
        <f>'Eval Stands'!Q31</f>
        <v>132</v>
      </c>
      <c r="R10" s="123">
        <f>'Eval Stands'!R31</f>
        <v>85</v>
      </c>
      <c r="S10" s="123">
        <f>'Eval Stands'!S31</f>
        <v>112</v>
      </c>
      <c r="T10" s="123">
        <f>'Eval Stands'!T31</f>
        <v>101</v>
      </c>
      <c r="U10" s="123">
        <f>'Eval Stands'!U31</f>
        <v>53</v>
      </c>
      <c r="V10" s="123">
        <f>'Eval Stands'!V31</f>
        <v>92</v>
      </c>
      <c r="W10" s="125">
        <f>'Eval Stands'!W31</f>
        <v>0</v>
      </c>
    </row>
    <row r="11" spans="1:23" ht="19" customHeight="1" x14ac:dyDescent="0.35">
      <c r="B11" s="85" t="s">
        <v>390</v>
      </c>
      <c r="C11" s="123">
        <f>'Eval Respect Règlement'!D34</f>
        <v>36</v>
      </c>
      <c r="D11" s="123">
        <f>'Eval Respect Règlement'!E34</f>
        <v>31</v>
      </c>
      <c r="E11" s="123">
        <f>'Eval Respect Règlement'!F34</f>
        <v>34</v>
      </c>
      <c r="F11" s="123">
        <f>'Eval Respect Règlement'!G34</f>
        <v>25</v>
      </c>
      <c r="G11" s="123">
        <f>'Eval Respect Règlement'!H34</f>
        <v>40</v>
      </c>
      <c r="H11" s="123">
        <f>'Eval Respect Règlement'!I34</f>
        <v>17</v>
      </c>
      <c r="I11" s="123">
        <f>'Eval Respect Règlement'!J34</f>
        <v>38</v>
      </c>
      <c r="J11" s="123">
        <f>'Eval Respect Règlement'!K34</f>
        <v>36</v>
      </c>
      <c r="K11" s="123">
        <f>'Eval Respect Règlement'!L34</f>
        <v>36</v>
      </c>
      <c r="L11" s="123">
        <f>'Eval Respect Règlement'!M34</f>
        <v>22</v>
      </c>
      <c r="M11" s="123">
        <f>'Eval Respect Règlement'!N34</f>
        <v>40</v>
      </c>
      <c r="N11" s="123">
        <f>'Eval Respect Règlement'!O34</f>
        <v>14</v>
      </c>
      <c r="O11" s="123">
        <f>'Eval Respect Règlement'!P34</f>
        <v>36</v>
      </c>
      <c r="P11" s="123">
        <f>'Eval Respect Règlement'!Q34</f>
        <v>26</v>
      </c>
      <c r="Q11" s="123">
        <f>'Eval Respect Règlement'!R34</f>
        <v>40</v>
      </c>
      <c r="R11" s="123">
        <f>'Eval Respect Règlement'!S34</f>
        <v>34</v>
      </c>
      <c r="S11" s="123">
        <f>'Eval Respect Règlement'!T34</f>
        <v>28</v>
      </c>
      <c r="T11" s="123">
        <f>'Eval Respect Règlement'!U34</f>
        <v>40</v>
      </c>
      <c r="U11" s="123">
        <f>'Eval Respect Règlement'!V34</f>
        <v>22</v>
      </c>
      <c r="V11" s="123">
        <f>'Eval Respect Règlement'!W34</f>
        <v>36</v>
      </c>
      <c r="W11" s="140">
        <f>'Eval Respect Règlement'!X34</f>
        <v>40</v>
      </c>
    </row>
    <row r="12" spans="1:23" ht="19" customHeight="1" x14ac:dyDescent="0.35">
      <c r="B12" s="85" t="s">
        <v>116</v>
      </c>
      <c r="C12" s="123">
        <f>'Eval Course'!C10</f>
        <v>18</v>
      </c>
      <c r="D12" s="123">
        <f>'Eval Course'!D10</f>
        <v>31.5</v>
      </c>
      <c r="E12" s="123">
        <f>'Eval Course'!E10</f>
        <v>76.5</v>
      </c>
      <c r="F12" s="123">
        <f>'Eval Course'!F10</f>
        <v>27</v>
      </c>
      <c r="G12" s="123">
        <f>'Eval Course'!G10</f>
        <v>36</v>
      </c>
      <c r="H12" s="123">
        <f>'Eval Course'!H10</f>
        <v>85.5</v>
      </c>
      <c r="I12" s="123">
        <f>'Eval Course'!I10</f>
        <v>90</v>
      </c>
      <c r="J12" s="123">
        <f>'Eval Course'!J10</f>
        <v>67.5</v>
      </c>
      <c r="K12" s="123">
        <f>'Eval Course'!K10</f>
        <v>81</v>
      </c>
      <c r="L12" s="123">
        <f>'Eval Course'!L10</f>
        <v>0</v>
      </c>
      <c r="M12" s="123">
        <f>'Eval Course'!M10</f>
        <v>49.5</v>
      </c>
      <c r="N12" s="123">
        <f>'Eval Course'!N10</f>
        <v>54</v>
      </c>
      <c r="O12" s="123">
        <f>'Eval Course'!O10</f>
        <v>63</v>
      </c>
      <c r="P12" s="123">
        <f>'Eval Course'!P10</f>
        <v>13.5</v>
      </c>
      <c r="Q12" s="123">
        <f>'Eval Course'!Q10</f>
        <v>0</v>
      </c>
      <c r="R12" s="123">
        <f>'Eval Course'!R10</f>
        <v>58.5</v>
      </c>
      <c r="S12" s="123">
        <f>'Eval Course'!S10</f>
        <v>72</v>
      </c>
      <c r="T12" s="123">
        <f>'Eval Course'!T10</f>
        <v>22.5</v>
      </c>
      <c r="U12" s="123">
        <f>'Eval Course'!U10</f>
        <v>45</v>
      </c>
      <c r="V12" s="123">
        <f>'Eval Course'!V10</f>
        <v>40.5</v>
      </c>
      <c r="W12" s="125">
        <f>'Eval Course'!W10</f>
        <v>0</v>
      </c>
    </row>
    <row r="13" spans="1:23" ht="19" customHeight="1" x14ac:dyDescent="0.35">
      <c r="B13" s="85" t="s">
        <v>117</v>
      </c>
      <c r="C13" s="123">
        <f>'Eval Course'!C31</f>
        <v>0</v>
      </c>
      <c r="D13" s="123">
        <f>'Eval Course'!D31</f>
        <v>0</v>
      </c>
      <c r="E13" s="123">
        <f>'Eval Course'!E31</f>
        <v>20</v>
      </c>
      <c r="F13" s="123">
        <f>'Eval Course'!F31</f>
        <v>0</v>
      </c>
      <c r="G13" s="123">
        <f>'Eval Course'!G31</f>
        <v>0</v>
      </c>
      <c r="H13" s="123">
        <f>'Eval Course'!H31</f>
        <v>10</v>
      </c>
      <c r="I13" s="123">
        <f>'Eval Course'!I31</f>
        <v>10</v>
      </c>
      <c r="J13" s="123">
        <f>'Eval Course'!J31</f>
        <v>15</v>
      </c>
      <c r="K13" s="123">
        <f>'Eval Course'!K31</f>
        <v>5</v>
      </c>
      <c r="L13" s="123">
        <f>'Eval Course'!L31</f>
        <v>0</v>
      </c>
      <c r="M13" s="123">
        <f>'Eval Course'!M31</f>
        <v>0</v>
      </c>
      <c r="N13" s="123">
        <f>'Eval Course'!N31</f>
        <v>0</v>
      </c>
      <c r="O13" s="123">
        <f>'Eval Course'!O31</f>
        <v>5</v>
      </c>
      <c r="P13" s="123">
        <f>'Eval Course'!P31</f>
        <v>0</v>
      </c>
      <c r="Q13" s="123">
        <f>'Eval Course'!Q31</f>
        <v>0</v>
      </c>
      <c r="R13" s="123">
        <f>'Eval Course'!R31</f>
        <v>5</v>
      </c>
      <c r="S13" s="123">
        <f>'Eval Course'!S31</f>
        <v>5</v>
      </c>
      <c r="T13" s="123">
        <f>'Eval Course'!T31</f>
        <v>0</v>
      </c>
      <c r="U13" s="123">
        <f>'Eval Course'!U31</f>
        <v>0</v>
      </c>
      <c r="V13" s="123">
        <f>'Eval Course'!V31</f>
        <v>0</v>
      </c>
      <c r="W13" s="125">
        <f>'Eval Course'!W31</f>
        <v>0</v>
      </c>
    </row>
    <row r="14" spans="1:23" ht="19" customHeight="1" x14ac:dyDescent="0.35">
      <c r="B14" s="85" t="s">
        <v>171</v>
      </c>
      <c r="C14" s="151">
        <f>C99</f>
        <v>10</v>
      </c>
      <c r="D14" s="151">
        <f t="shared" ref="D14:V14" si="0">D99</f>
        <v>10</v>
      </c>
      <c r="E14" s="151">
        <f t="shared" si="0"/>
        <v>10</v>
      </c>
      <c r="F14" s="151">
        <f t="shared" si="0"/>
        <v>10</v>
      </c>
      <c r="G14" s="151">
        <f t="shared" si="0"/>
        <v>10</v>
      </c>
      <c r="H14" s="151">
        <f t="shared" si="0"/>
        <v>10</v>
      </c>
      <c r="I14" s="151">
        <f t="shared" si="0"/>
        <v>10</v>
      </c>
      <c r="J14" s="223">
        <f t="shared" si="0"/>
        <v>10</v>
      </c>
      <c r="K14" s="151">
        <f t="shared" si="0"/>
        <v>10</v>
      </c>
      <c r="L14" s="151">
        <f t="shared" si="0"/>
        <v>10</v>
      </c>
      <c r="M14" s="151">
        <f t="shared" si="0"/>
        <v>10</v>
      </c>
      <c r="N14" s="151">
        <f t="shared" si="0"/>
        <v>10</v>
      </c>
      <c r="O14" s="151">
        <f t="shared" si="0"/>
        <v>10</v>
      </c>
      <c r="P14" s="151">
        <f t="shared" si="0"/>
        <v>10</v>
      </c>
      <c r="Q14" s="151">
        <f t="shared" si="0"/>
        <v>10</v>
      </c>
      <c r="R14" s="151">
        <f t="shared" si="0"/>
        <v>10</v>
      </c>
      <c r="S14" s="151">
        <f t="shared" si="0"/>
        <v>10</v>
      </c>
      <c r="T14" s="151">
        <f t="shared" si="0"/>
        <v>10</v>
      </c>
      <c r="U14" s="151">
        <f t="shared" si="0"/>
        <v>10</v>
      </c>
      <c r="V14" s="151">
        <f t="shared" si="0"/>
        <v>10</v>
      </c>
      <c r="W14" s="152">
        <f>W99</f>
        <v>0</v>
      </c>
    </row>
    <row r="15" spans="1:23" ht="19" customHeight="1" x14ac:dyDescent="0.35">
      <c r="B15" s="85" t="s">
        <v>118</v>
      </c>
      <c r="C15" s="123">
        <f>'Eval Trophée CAO'!C11</f>
        <v>5</v>
      </c>
      <c r="D15" s="123">
        <f>'Eval Trophée CAO'!D11</f>
        <v>3</v>
      </c>
      <c r="E15" s="123">
        <f>'Eval Trophée CAO'!E11</f>
        <v>13</v>
      </c>
      <c r="F15" s="123">
        <f>'Eval Trophée CAO'!F11</f>
        <v>15</v>
      </c>
      <c r="G15" s="123">
        <f>'Eval Trophée CAO'!G11</f>
        <v>7</v>
      </c>
      <c r="H15" s="123">
        <f>'Eval Trophée CAO'!H11</f>
        <v>19</v>
      </c>
      <c r="I15" s="123">
        <f>'Eval Trophée CAO'!I11</f>
        <v>17</v>
      </c>
      <c r="J15" s="123">
        <f>'Eval Trophée CAO'!J11</f>
        <v>9</v>
      </c>
      <c r="K15" s="123">
        <f>'Eval Trophée CAO'!K11</f>
        <v>8</v>
      </c>
      <c r="L15" s="123">
        <f>'Eval Trophée CAO'!L11</f>
        <v>0</v>
      </c>
      <c r="M15" s="123">
        <f>'Eval Trophée CAO'!M11</f>
        <v>4</v>
      </c>
      <c r="N15" s="123">
        <f>'Eval Trophée CAO'!N11</f>
        <v>16</v>
      </c>
      <c r="O15" s="123">
        <f>'Eval Trophée CAO'!O11</f>
        <v>2</v>
      </c>
      <c r="P15" s="123">
        <f>'Eval Trophée CAO'!P11</f>
        <v>6</v>
      </c>
      <c r="Q15" s="123">
        <f>'Eval Trophée CAO'!Q11</f>
        <v>20</v>
      </c>
      <c r="R15" s="123">
        <f>'Eval Trophée CAO'!R11</f>
        <v>12</v>
      </c>
      <c r="S15" s="123">
        <f>'Eval Trophée CAO'!S11</f>
        <v>10</v>
      </c>
      <c r="T15" s="123">
        <f>'Eval Trophée CAO'!T11</f>
        <v>14</v>
      </c>
      <c r="U15" s="123">
        <f>'Eval Trophée CAO'!U11</f>
        <v>11</v>
      </c>
      <c r="V15" s="123">
        <f>'Eval Trophée CAO'!V11</f>
        <v>18</v>
      </c>
      <c r="W15" s="125">
        <f>'Eval Trophée CAO'!W11</f>
        <v>0</v>
      </c>
    </row>
    <row r="16" spans="1:23" ht="19" customHeight="1" thickBot="1" x14ac:dyDescent="0.4">
      <c r="B16" s="86" t="s">
        <v>119</v>
      </c>
      <c r="C16" s="124">
        <f>'Eval Aérodynamisme'!C13</f>
        <v>14</v>
      </c>
      <c r="D16" s="124">
        <f>'Eval Aérodynamisme'!D13</f>
        <v>9</v>
      </c>
      <c r="E16" s="124">
        <f>'Eval Aérodynamisme'!E13</f>
        <v>11</v>
      </c>
      <c r="F16" s="124">
        <f>'Eval Aérodynamisme'!F13</f>
        <v>17</v>
      </c>
      <c r="G16" s="124">
        <f>'Eval Aérodynamisme'!G13</f>
        <v>20</v>
      </c>
      <c r="H16" s="124">
        <f>'Eval Aérodynamisme'!H13</f>
        <v>8</v>
      </c>
      <c r="I16" s="124">
        <f>'Eval Aérodynamisme'!I13</f>
        <v>10</v>
      </c>
      <c r="J16" s="124">
        <f>'Eval Aérodynamisme'!J13</f>
        <v>18</v>
      </c>
      <c r="K16" s="124">
        <f>'Eval Aérodynamisme'!K13</f>
        <v>1</v>
      </c>
      <c r="L16" s="124">
        <f>'Eval Aérodynamisme'!L13</f>
        <v>7</v>
      </c>
      <c r="M16" s="124">
        <f>'Eval Aérodynamisme'!M13</f>
        <v>3</v>
      </c>
      <c r="N16" s="124">
        <f>'Eval Aérodynamisme'!N13</f>
        <v>19</v>
      </c>
      <c r="O16" s="124">
        <f>'Eval Aérodynamisme'!O13</f>
        <v>5</v>
      </c>
      <c r="P16" s="124">
        <f>'Eval Aérodynamisme'!P13</f>
        <v>15</v>
      </c>
      <c r="Q16" s="124">
        <f>'Eval Aérodynamisme'!Q13</f>
        <v>12</v>
      </c>
      <c r="R16" s="124">
        <f>'Eval Aérodynamisme'!R13</f>
        <v>13</v>
      </c>
      <c r="S16" s="124">
        <f>'Eval Aérodynamisme'!S13</f>
        <v>2</v>
      </c>
      <c r="T16" s="124">
        <f>'Eval Aérodynamisme'!T13</f>
        <v>6</v>
      </c>
      <c r="U16" s="124">
        <f>'Eval Aérodynamisme'!U13</f>
        <v>16</v>
      </c>
      <c r="V16" s="124">
        <f>'Eval Aérodynamisme'!V13</f>
        <v>4</v>
      </c>
      <c r="W16" s="126">
        <f>'Eval Aérodynamisme'!W13</f>
        <v>0</v>
      </c>
    </row>
    <row r="17" spans="1:23" ht="19" customHeight="1" thickBot="1" x14ac:dyDescent="0.4"/>
    <row r="18" spans="1:23" ht="19" customHeight="1" thickBot="1" x14ac:dyDescent="0.4">
      <c r="B18" s="87" t="s">
        <v>172</v>
      </c>
      <c r="C18" s="88">
        <f t="shared" ref="C18:U18" si="1">SUM(C9:C16)</f>
        <v>307</v>
      </c>
      <c r="D18" s="88">
        <f t="shared" si="1"/>
        <v>293.5</v>
      </c>
      <c r="E18" s="88">
        <f t="shared" si="1"/>
        <v>316.5</v>
      </c>
      <c r="F18" s="88">
        <f t="shared" si="1"/>
        <v>213</v>
      </c>
      <c r="G18" s="88">
        <f t="shared" si="1"/>
        <v>297</v>
      </c>
      <c r="H18" s="88">
        <f t="shared" si="1"/>
        <v>293.5</v>
      </c>
      <c r="I18" s="88">
        <f t="shared" si="1"/>
        <v>359</v>
      </c>
      <c r="J18" s="88">
        <f t="shared" si="1"/>
        <v>362.5</v>
      </c>
      <c r="K18" s="88">
        <f t="shared" si="1"/>
        <v>347</v>
      </c>
      <c r="L18" s="88">
        <f t="shared" si="1"/>
        <v>140</v>
      </c>
      <c r="M18" s="88">
        <f t="shared" si="1"/>
        <v>318.5</v>
      </c>
      <c r="N18" s="88">
        <f t="shared" si="1"/>
        <v>194</v>
      </c>
      <c r="O18" s="88">
        <f t="shared" si="1"/>
        <v>337</v>
      </c>
      <c r="P18" s="88">
        <f t="shared" si="1"/>
        <v>203.5</v>
      </c>
      <c r="Q18" s="88">
        <f t="shared" si="1"/>
        <v>329</v>
      </c>
      <c r="R18" s="88">
        <f t="shared" si="1"/>
        <v>266.5</v>
      </c>
      <c r="S18" s="88">
        <f t="shared" si="1"/>
        <v>316</v>
      </c>
      <c r="T18" s="88">
        <f t="shared" si="1"/>
        <v>290.5</v>
      </c>
      <c r="U18" s="88">
        <f t="shared" si="1"/>
        <v>208</v>
      </c>
      <c r="V18" s="88">
        <f>SUM(V9:V16)</f>
        <v>229.5</v>
      </c>
      <c r="W18" s="89">
        <f>SUM(W9:W16)</f>
        <v>40</v>
      </c>
    </row>
    <row r="19" spans="1:23" ht="19" customHeight="1" thickBot="1" x14ac:dyDescent="0.4"/>
    <row r="20" spans="1:23" ht="19" customHeight="1" thickBot="1" x14ac:dyDescent="0.4">
      <c r="B20" s="87" t="s">
        <v>120</v>
      </c>
      <c r="C20" s="88">
        <f>RANK(C18,$C18:$W18,0)</f>
        <v>9</v>
      </c>
      <c r="D20" s="88">
        <f t="shared" ref="D20:W20" si="2">RANK(D18,$C18:$W18,0)</f>
        <v>11</v>
      </c>
      <c r="E20" s="88">
        <f t="shared" si="2"/>
        <v>7</v>
      </c>
      <c r="F20" s="88">
        <f t="shared" si="2"/>
        <v>16</v>
      </c>
      <c r="G20" s="88">
        <f t="shared" si="2"/>
        <v>10</v>
      </c>
      <c r="H20" s="88">
        <f t="shared" si="2"/>
        <v>11</v>
      </c>
      <c r="I20" s="88">
        <f t="shared" si="2"/>
        <v>2</v>
      </c>
      <c r="J20" s="88">
        <f t="shared" si="2"/>
        <v>1</v>
      </c>
      <c r="K20" s="88">
        <f>RANK(K18,$C18:$W18,0)</f>
        <v>3</v>
      </c>
      <c r="L20" s="88">
        <f t="shared" si="2"/>
        <v>20</v>
      </c>
      <c r="M20" s="88">
        <f t="shared" si="2"/>
        <v>6</v>
      </c>
      <c r="N20" s="88">
        <f t="shared" si="2"/>
        <v>19</v>
      </c>
      <c r="O20" s="88">
        <f t="shared" si="2"/>
        <v>4</v>
      </c>
      <c r="P20" s="88">
        <f t="shared" si="2"/>
        <v>18</v>
      </c>
      <c r="Q20" s="88">
        <f t="shared" si="2"/>
        <v>5</v>
      </c>
      <c r="R20" s="88">
        <f t="shared" si="2"/>
        <v>14</v>
      </c>
      <c r="S20" s="88">
        <f t="shared" si="2"/>
        <v>8</v>
      </c>
      <c r="T20" s="88">
        <f t="shared" si="2"/>
        <v>13</v>
      </c>
      <c r="U20" s="88">
        <f t="shared" si="2"/>
        <v>17</v>
      </c>
      <c r="V20" s="88">
        <f t="shared" si="2"/>
        <v>15</v>
      </c>
      <c r="W20" s="90">
        <f t="shared" si="2"/>
        <v>21</v>
      </c>
    </row>
    <row r="21" spans="1:23" ht="19" customHeight="1" x14ac:dyDescent="0.35"/>
    <row r="23" spans="1:23" ht="16" thickBot="1" x14ac:dyDescent="0.4"/>
    <row r="24" spans="1:23" ht="19" customHeight="1" thickBot="1" x14ac:dyDescent="0.4">
      <c r="C24" s="91"/>
      <c r="D24" s="282" t="s">
        <v>121</v>
      </c>
      <c r="E24" s="283"/>
      <c r="F24" s="283"/>
      <c r="G24" s="283"/>
      <c r="H24" s="283"/>
      <c r="I24" s="283"/>
      <c r="J24" s="284"/>
      <c r="K24" s="91"/>
    </row>
    <row r="25" spans="1:23" ht="19" customHeight="1" thickBot="1" x14ac:dyDescent="0.4"/>
    <row r="26" spans="1:23" ht="19" customHeight="1" x14ac:dyDescent="0.35">
      <c r="B26" s="80" t="s">
        <v>63</v>
      </c>
      <c r="C26" s="81">
        <v>1</v>
      </c>
      <c r="D26" s="81">
        <v>2</v>
      </c>
      <c r="E26" s="81">
        <v>3</v>
      </c>
      <c r="F26" s="81">
        <v>4</v>
      </c>
      <c r="G26" s="81">
        <v>5</v>
      </c>
      <c r="H26" s="81">
        <v>6</v>
      </c>
      <c r="I26" s="81">
        <v>7</v>
      </c>
      <c r="J26" s="81">
        <v>8</v>
      </c>
      <c r="K26" s="81">
        <v>9</v>
      </c>
      <c r="L26" s="81">
        <v>10</v>
      </c>
      <c r="M26" s="81">
        <v>11</v>
      </c>
      <c r="N26" s="81">
        <v>12</v>
      </c>
      <c r="O26" s="81">
        <v>13</v>
      </c>
      <c r="P26" s="81">
        <v>14</v>
      </c>
      <c r="Q26" s="81">
        <v>15</v>
      </c>
      <c r="R26" s="81">
        <v>16</v>
      </c>
      <c r="S26" s="81">
        <v>17</v>
      </c>
      <c r="T26" s="81">
        <v>18</v>
      </c>
      <c r="U26" s="81">
        <v>19</v>
      </c>
      <c r="V26" s="81">
        <v>20</v>
      </c>
      <c r="W26" s="82">
        <v>21</v>
      </c>
    </row>
    <row r="27" spans="1:23" ht="34" customHeight="1" x14ac:dyDescent="0.35">
      <c r="B27" s="84" t="s">
        <v>64</v>
      </c>
      <c r="C27" s="52" t="str">
        <f t="shared" ref="C27:W27" si="3">C5</f>
        <v>Martians</v>
      </c>
      <c r="D27" s="52" t="str">
        <f t="shared" si="3"/>
        <v>Oktoteak</v>
      </c>
      <c r="E27" s="52" t="str">
        <f t="shared" si="3"/>
        <v>TEAM MOTOR SPEED</v>
      </c>
      <c r="F27" s="52" t="str">
        <f t="shared" si="3"/>
        <v>QLF RACING</v>
      </c>
      <c r="G27" s="52" t="str">
        <f t="shared" si="3"/>
        <v>RUBY SCREECH</v>
      </c>
      <c r="H27" s="52" t="str">
        <f t="shared" si="3"/>
        <v>FAST ROAD</v>
      </c>
      <c r="I27" s="52" t="str">
        <f t="shared" si="3"/>
        <v>TALKING CAR</v>
      </c>
      <c r="J27" s="52" t="str">
        <f t="shared" si="3"/>
        <v>SUPERMOTWHEEL</v>
      </c>
      <c r="K27" s="52" t="str">
        <f t="shared" si="3"/>
        <v>OCEAN DEPTH</v>
      </c>
      <c r="L27" s="52" t="str">
        <f t="shared" si="3"/>
        <v>SANS CHICANES</v>
      </c>
      <c r="M27" s="52" t="str">
        <f t="shared" si="3"/>
        <v xml:space="preserve"> L1KORN</v>
      </c>
      <c r="N27" s="52" t="str">
        <f t="shared" si="3"/>
        <v>RASTA ROCKET</v>
      </c>
      <c r="O27" s="52" t="str">
        <f t="shared" si="3"/>
        <v>DESERT HUNTER</v>
      </c>
      <c r="P27" s="52" t="str">
        <f t="shared" si="3"/>
        <v>New Motec</v>
      </c>
      <c r="Q27" s="52" t="str">
        <f t="shared" si="3"/>
        <v>AEROTEAM</v>
      </c>
      <c r="R27" s="52" t="str">
        <f t="shared" si="3"/>
        <v>Team BLEECK</v>
      </c>
      <c r="S27" s="52" t="str">
        <f t="shared" si="3"/>
        <v>LICENCE TO DRIVE</v>
      </c>
      <c r="T27" s="52" t="str">
        <f t="shared" si="3"/>
        <v>AURA Fu5ion</v>
      </c>
      <c r="U27" s="52" t="str">
        <f t="shared" si="3"/>
        <v>MECHANICS SOLDIERS</v>
      </c>
      <c r="V27" s="52" t="str">
        <f t="shared" si="3"/>
        <v>Panda Fall</v>
      </c>
      <c r="W27" s="53" t="str">
        <f t="shared" si="3"/>
        <v xml:space="preserve"> </v>
      </c>
    </row>
    <row r="28" spans="1:23" ht="34" customHeight="1" x14ac:dyDescent="0.35">
      <c r="A28" s="83"/>
      <c r="B28" s="84" t="s">
        <v>47</v>
      </c>
      <c r="C28" s="52" t="str">
        <f t="shared" ref="C28:W28" si="4">C6</f>
        <v>Lycée</v>
      </c>
      <c r="D28" s="52" t="str">
        <f t="shared" si="4"/>
        <v>Lycée</v>
      </c>
      <c r="E28" s="52" t="str">
        <f t="shared" si="4"/>
        <v>Lycée</v>
      </c>
      <c r="F28" s="52" t="str">
        <f t="shared" si="4"/>
        <v>Lycée</v>
      </c>
      <c r="G28" s="52" t="str">
        <f t="shared" si="4"/>
        <v>Lycée</v>
      </c>
      <c r="H28" s="52" t="str">
        <f t="shared" si="4"/>
        <v>Lycée</v>
      </c>
      <c r="I28" s="52" t="str">
        <f t="shared" si="4"/>
        <v>Lycée</v>
      </c>
      <c r="J28" s="52" t="str">
        <f t="shared" si="4"/>
        <v>Lycée</v>
      </c>
      <c r="K28" s="52" t="str">
        <f t="shared" si="4"/>
        <v>Lycée</v>
      </c>
      <c r="L28" s="52" t="str">
        <f t="shared" si="4"/>
        <v>Lycée</v>
      </c>
      <c r="M28" s="52" t="str">
        <f t="shared" si="4"/>
        <v>Lycée</v>
      </c>
      <c r="N28" s="52" t="str">
        <f t="shared" si="4"/>
        <v>Lycée</v>
      </c>
      <c r="O28" s="52" t="str">
        <f t="shared" si="4"/>
        <v>Lycée</v>
      </c>
      <c r="P28" s="52" t="str">
        <f t="shared" si="4"/>
        <v>Lycée</v>
      </c>
      <c r="Q28" s="52" t="str">
        <f t="shared" si="4"/>
        <v>Lycée</v>
      </c>
      <c r="R28" s="52" t="str">
        <f t="shared" si="4"/>
        <v>Lycée</v>
      </c>
      <c r="S28" s="52" t="str">
        <f t="shared" si="4"/>
        <v>Lycée</v>
      </c>
      <c r="T28" s="52" t="str">
        <f t="shared" si="4"/>
        <v>Lycée</v>
      </c>
      <c r="U28" s="52" t="str">
        <f t="shared" si="4"/>
        <v>Lycée</v>
      </c>
      <c r="V28" s="52" t="str">
        <f t="shared" si="4"/>
        <v>Lycée</v>
      </c>
      <c r="W28" s="53" t="str">
        <f t="shared" si="4"/>
        <v xml:space="preserve"> </v>
      </c>
    </row>
    <row r="29" spans="1:23" ht="34" customHeight="1" x14ac:dyDescent="0.35">
      <c r="B29" s="84" t="s">
        <v>50</v>
      </c>
      <c r="C29" s="52" t="str">
        <f t="shared" ref="C29:W29" si="5">C7</f>
        <v>Maurice Genevoix</v>
      </c>
      <c r="D29" s="52" t="str">
        <f t="shared" si="5"/>
        <v>Edouard Branly</v>
      </c>
      <c r="E29" s="52" t="str">
        <f t="shared" si="5"/>
        <v>Bernard Palissy</v>
      </c>
      <c r="F29" s="52" t="str">
        <f t="shared" si="5"/>
        <v>Bernard Palissy</v>
      </c>
      <c r="G29" s="52" t="str">
        <f t="shared" si="5"/>
        <v>Bernard Palissy</v>
      </c>
      <c r="H29" s="52" t="str">
        <f t="shared" si="5"/>
        <v>Bernard Palissy</v>
      </c>
      <c r="I29" s="52" t="str">
        <f t="shared" si="5"/>
        <v>Maurice Genevoix</v>
      </c>
      <c r="J29" s="52" t="str">
        <f t="shared" si="5"/>
        <v>Bernard Palissy</v>
      </c>
      <c r="K29" s="52" t="str">
        <f t="shared" si="5"/>
        <v>Maurice Genevoix</v>
      </c>
      <c r="L29" s="52" t="str">
        <f t="shared" si="5"/>
        <v>Bernard Palissy</v>
      </c>
      <c r="M29" s="52" t="str">
        <f t="shared" si="5"/>
        <v>Emile Combes</v>
      </c>
      <c r="N29" s="52" t="str">
        <f t="shared" si="5"/>
        <v>Bernard Palissy</v>
      </c>
      <c r="O29" s="52" t="str">
        <f t="shared" si="5"/>
        <v>Maurice Genevoix</v>
      </c>
      <c r="P29" s="52" t="str">
        <f t="shared" si="5"/>
        <v>Edouard Branly</v>
      </c>
      <c r="Q29" s="52" t="str">
        <f t="shared" si="5"/>
        <v>Maurice Genevoix</v>
      </c>
      <c r="R29" s="52" t="str">
        <f t="shared" si="5"/>
        <v>Emile Combes</v>
      </c>
      <c r="S29" s="52" t="str">
        <f t="shared" si="5"/>
        <v>Maurice Genevoix</v>
      </c>
      <c r="T29" s="52" t="str">
        <f t="shared" si="5"/>
        <v>Emile Combes</v>
      </c>
      <c r="U29" s="52" t="str">
        <f t="shared" si="5"/>
        <v>Maurice Genevoix</v>
      </c>
      <c r="V29" s="52" t="str">
        <f t="shared" si="5"/>
        <v>Emile Combes</v>
      </c>
      <c r="W29" s="53">
        <f t="shared" si="5"/>
        <v>0</v>
      </c>
    </row>
    <row r="30" spans="1:23" ht="34" customHeight="1" x14ac:dyDescent="0.35">
      <c r="B30" s="84" t="s">
        <v>51</v>
      </c>
      <c r="C30" s="52" t="str">
        <f t="shared" ref="C30:W30" si="6">C8</f>
        <v>Bressuire</v>
      </c>
      <c r="D30" s="52" t="str">
        <f t="shared" si="6"/>
        <v>Châtellerault</v>
      </c>
      <c r="E30" s="52" t="str">
        <f t="shared" si="6"/>
        <v>Saintes</v>
      </c>
      <c r="F30" s="52" t="str">
        <f t="shared" si="6"/>
        <v>Saintes</v>
      </c>
      <c r="G30" s="52" t="str">
        <f t="shared" si="6"/>
        <v>Saintes</v>
      </c>
      <c r="H30" s="52" t="str">
        <f t="shared" si="6"/>
        <v>Saintes</v>
      </c>
      <c r="I30" s="52" t="str">
        <f t="shared" si="6"/>
        <v>Bressuire</v>
      </c>
      <c r="J30" s="52" t="str">
        <f t="shared" si="6"/>
        <v>Saintes</v>
      </c>
      <c r="K30" s="52" t="str">
        <f t="shared" si="6"/>
        <v>Bressuire</v>
      </c>
      <c r="L30" s="52" t="str">
        <f t="shared" si="6"/>
        <v>Saintes</v>
      </c>
      <c r="M30" s="52" t="str">
        <f t="shared" si="6"/>
        <v>Pons</v>
      </c>
      <c r="N30" s="52" t="str">
        <f t="shared" si="6"/>
        <v>Saintes</v>
      </c>
      <c r="O30" s="52" t="str">
        <f t="shared" si="6"/>
        <v>Bressuire</v>
      </c>
      <c r="P30" s="52" t="str">
        <f t="shared" si="6"/>
        <v>Châtellerault</v>
      </c>
      <c r="Q30" s="52" t="str">
        <f t="shared" si="6"/>
        <v>Bressuire</v>
      </c>
      <c r="R30" s="52" t="str">
        <f t="shared" si="6"/>
        <v>Pons</v>
      </c>
      <c r="S30" s="52" t="str">
        <f t="shared" si="6"/>
        <v>Bressuire</v>
      </c>
      <c r="T30" s="52" t="str">
        <f t="shared" si="6"/>
        <v>Pons</v>
      </c>
      <c r="U30" s="52" t="str">
        <f t="shared" si="6"/>
        <v>Bressuire</v>
      </c>
      <c r="V30" s="52" t="str">
        <f t="shared" si="6"/>
        <v>Pons</v>
      </c>
      <c r="W30" s="53" t="str">
        <f t="shared" si="6"/>
        <v xml:space="preserve"> </v>
      </c>
    </row>
    <row r="31" spans="1:23" ht="7" customHeight="1" x14ac:dyDescent="0.35">
      <c r="B31" s="286" t="s">
        <v>122</v>
      </c>
      <c r="C31" s="278">
        <f>'Eval Soutenance'!C6</f>
        <v>25</v>
      </c>
      <c r="D31" s="278">
        <f>'Eval Soutenance'!D6</f>
        <v>21</v>
      </c>
      <c r="E31" s="278">
        <f>'Eval Soutenance'!E6</f>
        <v>20</v>
      </c>
      <c r="F31" s="278">
        <f>'Eval Soutenance'!F6</f>
        <v>13</v>
      </c>
      <c r="G31" s="278">
        <f>'Eval Soutenance'!G6</f>
        <v>25</v>
      </c>
      <c r="H31" s="278">
        <f>'Eval Soutenance'!H6</f>
        <v>20</v>
      </c>
      <c r="I31" s="278">
        <f>'Eval Soutenance'!I6</f>
        <v>29</v>
      </c>
      <c r="J31" s="278">
        <f>'Eval Soutenance'!J6</f>
        <v>25</v>
      </c>
      <c r="K31" s="278">
        <f>'Eval Soutenance'!K6</f>
        <v>24</v>
      </c>
      <c r="L31" s="278">
        <f>'Eval Soutenance'!L6</f>
        <v>12</v>
      </c>
      <c r="M31" s="278">
        <f>'Eval Soutenance'!M6</f>
        <v>21</v>
      </c>
      <c r="N31" s="278">
        <f>'Eval Soutenance'!N6</f>
        <v>11</v>
      </c>
      <c r="O31" s="278">
        <f>'Eval Soutenance'!O6</f>
        <v>27</v>
      </c>
      <c r="P31" s="278">
        <f>'Eval Soutenance'!P6</f>
        <v>10</v>
      </c>
      <c r="Q31" s="278">
        <f>'Eval Soutenance'!Q6</f>
        <v>26</v>
      </c>
      <c r="R31" s="278">
        <f>'Eval Soutenance'!R6</f>
        <v>10</v>
      </c>
      <c r="S31" s="278">
        <f>'Eval Soutenance'!S6</f>
        <v>10</v>
      </c>
      <c r="T31" s="278">
        <f>'Eval Soutenance'!T6</f>
        <v>24</v>
      </c>
      <c r="U31" s="278">
        <f>'Eval Soutenance'!U6</f>
        <v>10</v>
      </c>
      <c r="V31" s="278">
        <f>'Eval Soutenance'!V6</f>
        <v>2</v>
      </c>
      <c r="W31" s="285">
        <f>'Eval Soutenance'!W6</f>
        <v>0</v>
      </c>
    </row>
    <row r="32" spans="1:23" ht="7" customHeight="1" x14ac:dyDescent="0.35">
      <c r="B32" s="286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85"/>
    </row>
    <row r="33" spans="2:23" ht="7" customHeight="1" x14ac:dyDescent="0.35">
      <c r="B33" s="286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85"/>
    </row>
    <row r="34" spans="2:23" x14ac:dyDescent="0.35">
      <c r="B34" s="92" t="s">
        <v>103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85"/>
    </row>
    <row r="35" spans="2:23" ht="7" customHeight="1" x14ac:dyDescent="0.35">
      <c r="B35" s="286" t="s">
        <v>123</v>
      </c>
      <c r="C35" s="288">
        <f>'Eval Soutenance'!C10</f>
        <v>13</v>
      </c>
      <c r="D35" s="288">
        <f>'Eval Soutenance'!D10</f>
        <v>9</v>
      </c>
      <c r="E35" s="288">
        <f>'Eval Soutenance'!E10</f>
        <v>9</v>
      </c>
      <c r="F35" s="288">
        <f>'Eval Soutenance'!F10</f>
        <v>9</v>
      </c>
      <c r="G35" s="288">
        <f>'Eval Soutenance'!G10</f>
        <v>14</v>
      </c>
      <c r="H35" s="288">
        <f>'Eval Soutenance'!H10</f>
        <v>9</v>
      </c>
      <c r="I35" s="288">
        <f>'Eval Soutenance'!I10</f>
        <v>11</v>
      </c>
      <c r="J35" s="288">
        <f>'Eval Soutenance'!J10</f>
        <v>10</v>
      </c>
      <c r="K35" s="288">
        <f>'Eval Soutenance'!K10</f>
        <v>12</v>
      </c>
      <c r="L35" s="288">
        <f>'Eval Soutenance'!L10</f>
        <v>5</v>
      </c>
      <c r="M35" s="288">
        <f>'Eval Soutenance'!M10</f>
        <v>10</v>
      </c>
      <c r="N35" s="288">
        <f>'Eval Soutenance'!N10</f>
        <v>5</v>
      </c>
      <c r="O35" s="288">
        <f>'Eval Soutenance'!O10</f>
        <v>11</v>
      </c>
      <c r="P35" s="288">
        <f>'Eval Soutenance'!P10</f>
        <v>8</v>
      </c>
      <c r="Q35" s="288">
        <f>'Eval Soutenance'!Q10</f>
        <v>13</v>
      </c>
      <c r="R35" s="288">
        <f>'Eval Soutenance'!R10</f>
        <v>5</v>
      </c>
      <c r="S35" s="288">
        <f>'Eval Soutenance'!S10</f>
        <v>10</v>
      </c>
      <c r="T35" s="288">
        <f>'Eval Soutenance'!T10</f>
        <v>12</v>
      </c>
      <c r="U35" s="288">
        <f>'Eval Soutenance'!U10</f>
        <v>7</v>
      </c>
      <c r="V35" s="288">
        <f>'Eval Soutenance'!V10</f>
        <v>6</v>
      </c>
      <c r="W35" s="289">
        <f>'Eval Soutenance'!W10</f>
        <v>0</v>
      </c>
    </row>
    <row r="36" spans="2:23" ht="7" customHeight="1" x14ac:dyDescent="0.35">
      <c r="B36" s="286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80"/>
    </row>
    <row r="37" spans="2:23" ht="7" customHeight="1" x14ac:dyDescent="0.35">
      <c r="B37" s="286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80"/>
    </row>
    <row r="38" spans="2:23" x14ac:dyDescent="0.35">
      <c r="B38" s="92" t="s">
        <v>66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80"/>
    </row>
    <row r="39" spans="2:23" ht="7" customHeight="1" x14ac:dyDescent="0.35">
      <c r="B39" s="286" t="s">
        <v>124</v>
      </c>
      <c r="C39" s="278">
        <f>'Eval Soutenance'!C14</f>
        <v>23</v>
      </c>
      <c r="D39" s="278">
        <f>'Eval Soutenance'!D14</f>
        <v>25</v>
      </c>
      <c r="E39" s="278">
        <f>'Eval Soutenance'!E14</f>
        <v>17</v>
      </c>
      <c r="F39" s="278">
        <f>'Eval Soutenance'!F14</f>
        <v>10</v>
      </c>
      <c r="G39" s="278">
        <f>'Eval Soutenance'!G14</f>
        <v>25</v>
      </c>
      <c r="H39" s="278">
        <f>'Eval Soutenance'!H14</f>
        <v>17</v>
      </c>
      <c r="I39" s="278">
        <f>'Eval Soutenance'!I14</f>
        <v>29</v>
      </c>
      <c r="J39" s="278">
        <f>'Eval Soutenance'!J14</f>
        <v>25</v>
      </c>
      <c r="K39" s="278">
        <f>'Eval Soutenance'!K14</f>
        <v>23</v>
      </c>
      <c r="L39" s="278">
        <f>'Eval Soutenance'!L14</f>
        <v>10</v>
      </c>
      <c r="M39" s="278">
        <f>'Eval Soutenance'!M14</f>
        <v>16</v>
      </c>
      <c r="N39" s="278">
        <f>'Eval Soutenance'!N14</f>
        <v>9</v>
      </c>
      <c r="O39" s="278">
        <f>'Eval Soutenance'!O14</f>
        <v>21</v>
      </c>
      <c r="P39" s="278">
        <f>'Eval Soutenance'!P14</f>
        <v>11</v>
      </c>
      <c r="Q39" s="278">
        <f>'Eval Soutenance'!Q14</f>
        <v>24</v>
      </c>
      <c r="R39" s="278">
        <f>'Eval Soutenance'!R14</f>
        <v>10</v>
      </c>
      <c r="S39" s="278">
        <f>'Eval Soutenance'!S14</f>
        <v>15</v>
      </c>
      <c r="T39" s="278">
        <f>'Eval Soutenance'!T14</f>
        <v>23</v>
      </c>
      <c r="U39" s="278">
        <f>'Eval Soutenance'!U14</f>
        <v>10</v>
      </c>
      <c r="V39" s="278">
        <f>'Eval Soutenance'!V14</f>
        <v>10</v>
      </c>
      <c r="W39" s="285">
        <f>'Eval Soutenance'!W14</f>
        <v>0</v>
      </c>
    </row>
    <row r="40" spans="2:23" ht="7" customHeight="1" x14ac:dyDescent="0.35">
      <c r="B40" s="286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85"/>
    </row>
    <row r="41" spans="2:23" ht="7" customHeight="1" x14ac:dyDescent="0.35">
      <c r="B41" s="286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85"/>
    </row>
    <row r="42" spans="2:23" x14ac:dyDescent="0.35">
      <c r="B42" s="92" t="s">
        <v>103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85"/>
    </row>
    <row r="43" spans="2:23" ht="7" customHeight="1" x14ac:dyDescent="0.35">
      <c r="B43" s="286"/>
      <c r="C43" s="278">
        <f>'Eval innov-Prog'!C31</f>
        <v>0</v>
      </c>
      <c r="D43" s="278">
        <f>'Eval innov-Prog'!D31</f>
        <v>0</v>
      </c>
      <c r="E43" s="278">
        <f>'Eval innov-Prog'!E31</f>
        <v>0</v>
      </c>
      <c r="F43" s="278">
        <f>'Eval innov-Prog'!F31</f>
        <v>0</v>
      </c>
      <c r="G43" s="278">
        <f>'Eval innov-Prog'!G31</f>
        <v>0</v>
      </c>
      <c r="H43" s="278">
        <f>'Eval innov-Prog'!H31</f>
        <v>0</v>
      </c>
      <c r="I43" s="278">
        <f>'Eval innov-Prog'!I31</f>
        <v>0</v>
      </c>
      <c r="J43" s="278">
        <f>'Eval innov-Prog'!J31</f>
        <v>0</v>
      </c>
      <c r="K43" s="278">
        <f>'Eval innov-Prog'!K31</f>
        <v>0</v>
      </c>
      <c r="L43" s="278">
        <f>'Eval innov-Prog'!L31</f>
        <v>0</v>
      </c>
      <c r="M43" s="278">
        <f>'Eval innov-Prog'!M31</f>
        <v>0</v>
      </c>
      <c r="N43" s="278">
        <f>'Eval innov-Prog'!N31</f>
        <v>0</v>
      </c>
      <c r="O43" s="278">
        <f>'Eval innov-Prog'!O31</f>
        <v>0</v>
      </c>
      <c r="P43" s="278">
        <f>'Eval innov-Prog'!P31</f>
        <v>0</v>
      </c>
      <c r="Q43" s="278">
        <f>'Eval innov-Prog'!Q31</f>
        <v>0</v>
      </c>
      <c r="R43" s="278">
        <f>'Eval innov-Prog'!R31</f>
        <v>0</v>
      </c>
      <c r="S43" s="278">
        <f>'Eval innov-Prog'!S31</f>
        <v>0</v>
      </c>
      <c r="T43" s="278">
        <f>'Eval innov-Prog'!T31</f>
        <v>0</v>
      </c>
      <c r="U43" s="278">
        <f>'Eval innov-Prog'!U31</f>
        <v>0</v>
      </c>
      <c r="V43" s="278">
        <f>'Eval innov-Prog'!V31</f>
        <v>0</v>
      </c>
      <c r="W43" s="278">
        <f>'Eval innov-Prog'!W31</f>
        <v>0</v>
      </c>
    </row>
    <row r="44" spans="2:23" ht="7" customHeight="1" x14ac:dyDescent="0.35">
      <c r="B44" s="286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</row>
    <row r="45" spans="2:23" ht="7" customHeight="1" x14ac:dyDescent="0.35">
      <c r="B45" s="286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</row>
    <row r="46" spans="2:23" ht="16" thickBot="1" x14ac:dyDescent="0.4">
      <c r="B46" s="93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</row>
    <row r="47" spans="2:23" ht="19" customHeight="1" thickBot="1" x14ac:dyDescent="0.4">
      <c r="B47" s="94" t="s">
        <v>125</v>
      </c>
    </row>
    <row r="48" spans="2:23" ht="19" customHeight="1" thickBot="1" x14ac:dyDescent="0.4">
      <c r="B48" s="87" t="s">
        <v>399</v>
      </c>
      <c r="C48" s="88">
        <f t="shared" ref="C48:W48" si="7">SUM(C31:C47)</f>
        <v>61</v>
      </c>
      <c r="D48" s="88">
        <f t="shared" si="7"/>
        <v>55</v>
      </c>
      <c r="E48" s="88">
        <f t="shared" si="7"/>
        <v>46</v>
      </c>
      <c r="F48" s="88">
        <f t="shared" si="7"/>
        <v>32</v>
      </c>
      <c r="G48" s="88">
        <f t="shared" si="7"/>
        <v>64</v>
      </c>
      <c r="H48" s="88">
        <f t="shared" si="7"/>
        <v>46</v>
      </c>
      <c r="I48" s="88">
        <f t="shared" si="7"/>
        <v>69</v>
      </c>
      <c r="J48" s="88">
        <f t="shared" si="7"/>
        <v>60</v>
      </c>
      <c r="K48" s="88">
        <f t="shared" si="7"/>
        <v>59</v>
      </c>
      <c r="L48" s="88">
        <f t="shared" si="7"/>
        <v>27</v>
      </c>
      <c r="M48" s="88">
        <f t="shared" si="7"/>
        <v>47</v>
      </c>
      <c r="N48" s="88">
        <f t="shared" si="7"/>
        <v>25</v>
      </c>
      <c r="O48" s="88">
        <f t="shared" si="7"/>
        <v>59</v>
      </c>
      <c r="P48" s="88">
        <f t="shared" si="7"/>
        <v>29</v>
      </c>
      <c r="Q48" s="88">
        <f t="shared" si="7"/>
        <v>63</v>
      </c>
      <c r="R48" s="88">
        <f t="shared" si="7"/>
        <v>25</v>
      </c>
      <c r="S48" s="88">
        <f t="shared" si="7"/>
        <v>35</v>
      </c>
      <c r="T48" s="88">
        <f t="shared" si="7"/>
        <v>59</v>
      </c>
      <c r="U48" s="88">
        <f t="shared" si="7"/>
        <v>27</v>
      </c>
      <c r="V48" s="88">
        <f t="shared" si="7"/>
        <v>18</v>
      </c>
      <c r="W48" s="90">
        <f t="shared" si="7"/>
        <v>0</v>
      </c>
    </row>
    <row r="49" spans="1:23" ht="19" customHeight="1" thickBot="1" x14ac:dyDescent="0.4"/>
    <row r="50" spans="1:23" ht="19" customHeight="1" thickBot="1" x14ac:dyDescent="0.4">
      <c r="B50" s="87" t="s">
        <v>120</v>
      </c>
      <c r="C50" s="88">
        <f>RANK(C48,$C48:$W48,0)</f>
        <v>4</v>
      </c>
      <c r="D50" s="88">
        <f t="shared" ref="D50:W50" si="8">RANK(D48,$C48:$W48,0)</f>
        <v>9</v>
      </c>
      <c r="E50" s="88">
        <f t="shared" si="8"/>
        <v>11</v>
      </c>
      <c r="F50" s="88">
        <f t="shared" si="8"/>
        <v>14</v>
      </c>
      <c r="G50" s="88">
        <f t="shared" si="8"/>
        <v>2</v>
      </c>
      <c r="H50" s="88">
        <f t="shared" si="8"/>
        <v>11</v>
      </c>
      <c r="I50" s="88">
        <f t="shared" si="8"/>
        <v>1</v>
      </c>
      <c r="J50" s="88">
        <f t="shared" si="8"/>
        <v>5</v>
      </c>
      <c r="K50" s="88">
        <f t="shared" si="8"/>
        <v>6</v>
      </c>
      <c r="L50" s="88">
        <f t="shared" si="8"/>
        <v>16</v>
      </c>
      <c r="M50" s="88">
        <f t="shared" si="8"/>
        <v>10</v>
      </c>
      <c r="N50" s="88">
        <f t="shared" si="8"/>
        <v>18</v>
      </c>
      <c r="O50" s="88">
        <f t="shared" si="8"/>
        <v>6</v>
      </c>
      <c r="P50" s="88">
        <f t="shared" si="8"/>
        <v>15</v>
      </c>
      <c r="Q50" s="88">
        <f t="shared" si="8"/>
        <v>3</v>
      </c>
      <c r="R50" s="88">
        <f t="shared" si="8"/>
        <v>18</v>
      </c>
      <c r="S50" s="88">
        <f t="shared" si="8"/>
        <v>13</v>
      </c>
      <c r="T50" s="88">
        <f t="shared" si="8"/>
        <v>6</v>
      </c>
      <c r="U50" s="88">
        <f t="shared" si="8"/>
        <v>16</v>
      </c>
      <c r="V50" s="88">
        <f t="shared" si="8"/>
        <v>20</v>
      </c>
      <c r="W50" s="90">
        <f t="shared" si="8"/>
        <v>21</v>
      </c>
    </row>
    <row r="51" spans="1:23" ht="19" customHeight="1" x14ac:dyDescent="0.35"/>
    <row r="53" spans="1:23" ht="16" thickBot="1" x14ac:dyDescent="0.4"/>
    <row r="54" spans="1:23" ht="19" customHeight="1" thickBot="1" x14ac:dyDescent="0.4">
      <c r="C54" s="91"/>
      <c r="D54" s="282" t="s">
        <v>126</v>
      </c>
      <c r="E54" s="283"/>
      <c r="F54" s="283"/>
      <c r="G54" s="283"/>
      <c r="H54" s="283"/>
      <c r="I54" s="283"/>
      <c r="J54" s="284"/>
      <c r="K54" s="91"/>
    </row>
    <row r="55" spans="1:23" ht="19" customHeight="1" thickBot="1" x14ac:dyDescent="0.4"/>
    <row r="56" spans="1:23" ht="19" customHeight="1" x14ac:dyDescent="0.35">
      <c r="B56" s="80" t="s">
        <v>63</v>
      </c>
      <c r="C56" s="81">
        <v>1</v>
      </c>
      <c r="D56" s="81">
        <v>2</v>
      </c>
      <c r="E56" s="81">
        <v>3</v>
      </c>
      <c r="F56" s="81">
        <v>4</v>
      </c>
      <c r="G56" s="81">
        <v>5</v>
      </c>
      <c r="H56" s="81">
        <v>6</v>
      </c>
      <c r="I56" s="81">
        <v>7</v>
      </c>
      <c r="J56" s="81">
        <v>8</v>
      </c>
      <c r="K56" s="81">
        <v>9</v>
      </c>
      <c r="L56" s="81">
        <v>10</v>
      </c>
      <c r="M56" s="81">
        <v>11</v>
      </c>
      <c r="N56" s="81">
        <v>12</v>
      </c>
      <c r="O56" s="81">
        <v>13</v>
      </c>
      <c r="P56" s="81">
        <v>14</v>
      </c>
      <c r="Q56" s="81">
        <v>15</v>
      </c>
      <c r="R56" s="81">
        <v>16</v>
      </c>
      <c r="S56" s="81">
        <v>17</v>
      </c>
      <c r="T56" s="81">
        <v>18</v>
      </c>
      <c r="U56" s="81">
        <v>19</v>
      </c>
      <c r="V56" s="81">
        <v>20</v>
      </c>
      <c r="W56" s="82">
        <v>21</v>
      </c>
    </row>
    <row r="57" spans="1:23" ht="34" customHeight="1" x14ac:dyDescent="0.35">
      <c r="B57" s="84" t="s">
        <v>64</v>
      </c>
      <c r="C57" s="52" t="str">
        <f t="shared" ref="C57:W57" si="9">C5</f>
        <v>Martians</v>
      </c>
      <c r="D57" s="52" t="str">
        <f t="shared" si="9"/>
        <v>Oktoteak</v>
      </c>
      <c r="E57" s="52" t="str">
        <f t="shared" si="9"/>
        <v>TEAM MOTOR SPEED</v>
      </c>
      <c r="F57" s="52" t="str">
        <f t="shared" si="9"/>
        <v>QLF RACING</v>
      </c>
      <c r="G57" s="52" t="str">
        <f t="shared" si="9"/>
        <v>RUBY SCREECH</v>
      </c>
      <c r="H57" s="52" t="str">
        <f t="shared" si="9"/>
        <v>FAST ROAD</v>
      </c>
      <c r="I57" s="52" t="str">
        <f t="shared" si="9"/>
        <v>TALKING CAR</v>
      </c>
      <c r="J57" s="52" t="str">
        <f t="shared" si="9"/>
        <v>SUPERMOTWHEEL</v>
      </c>
      <c r="K57" s="52" t="str">
        <f t="shared" si="9"/>
        <v>OCEAN DEPTH</v>
      </c>
      <c r="L57" s="52" t="str">
        <f t="shared" si="9"/>
        <v>SANS CHICANES</v>
      </c>
      <c r="M57" s="52" t="str">
        <f t="shared" si="9"/>
        <v xml:space="preserve"> L1KORN</v>
      </c>
      <c r="N57" s="52" t="str">
        <f t="shared" si="9"/>
        <v>RASTA ROCKET</v>
      </c>
      <c r="O57" s="52" t="str">
        <f t="shared" si="9"/>
        <v>DESERT HUNTER</v>
      </c>
      <c r="P57" s="52" t="str">
        <f t="shared" si="9"/>
        <v>New Motec</v>
      </c>
      <c r="Q57" s="52" t="str">
        <f t="shared" si="9"/>
        <v>AEROTEAM</v>
      </c>
      <c r="R57" s="52" t="str">
        <f t="shared" si="9"/>
        <v>Team BLEECK</v>
      </c>
      <c r="S57" s="52" t="str">
        <f t="shared" si="9"/>
        <v>LICENCE TO DRIVE</v>
      </c>
      <c r="T57" s="52" t="str">
        <f t="shared" si="9"/>
        <v>AURA Fu5ion</v>
      </c>
      <c r="U57" s="52" t="str">
        <f t="shared" si="9"/>
        <v>MECHANICS SOLDIERS</v>
      </c>
      <c r="V57" s="52" t="str">
        <f t="shared" si="9"/>
        <v>Panda Fall</v>
      </c>
      <c r="W57" s="53" t="str">
        <f t="shared" si="9"/>
        <v xml:space="preserve"> </v>
      </c>
    </row>
    <row r="58" spans="1:23" ht="34" customHeight="1" x14ac:dyDescent="0.35">
      <c r="A58" s="83"/>
      <c r="B58" s="84" t="s">
        <v>47</v>
      </c>
      <c r="C58" s="52" t="str">
        <f t="shared" ref="C58:W58" si="10">C6</f>
        <v>Lycée</v>
      </c>
      <c r="D58" s="52" t="str">
        <f t="shared" si="10"/>
        <v>Lycée</v>
      </c>
      <c r="E58" s="52" t="str">
        <f t="shared" si="10"/>
        <v>Lycée</v>
      </c>
      <c r="F58" s="52" t="str">
        <f t="shared" si="10"/>
        <v>Lycée</v>
      </c>
      <c r="G58" s="52" t="str">
        <f t="shared" si="10"/>
        <v>Lycée</v>
      </c>
      <c r="H58" s="52" t="str">
        <f t="shared" si="10"/>
        <v>Lycée</v>
      </c>
      <c r="I58" s="52" t="str">
        <f t="shared" si="10"/>
        <v>Lycée</v>
      </c>
      <c r="J58" s="52" t="str">
        <f t="shared" si="10"/>
        <v>Lycée</v>
      </c>
      <c r="K58" s="52" t="str">
        <f t="shared" si="10"/>
        <v>Lycée</v>
      </c>
      <c r="L58" s="52" t="str">
        <f t="shared" si="10"/>
        <v>Lycée</v>
      </c>
      <c r="M58" s="52" t="str">
        <f t="shared" si="10"/>
        <v>Lycée</v>
      </c>
      <c r="N58" s="52" t="str">
        <f t="shared" si="10"/>
        <v>Lycée</v>
      </c>
      <c r="O58" s="52" t="str">
        <f t="shared" si="10"/>
        <v>Lycée</v>
      </c>
      <c r="P58" s="52" t="str">
        <f t="shared" si="10"/>
        <v>Lycée</v>
      </c>
      <c r="Q58" s="52" t="str">
        <f t="shared" si="10"/>
        <v>Lycée</v>
      </c>
      <c r="R58" s="52" t="str">
        <f t="shared" si="10"/>
        <v>Lycée</v>
      </c>
      <c r="S58" s="52" t="str">
        <f t="shared" si="10"/>
        <v>Lycée</v>
      </c>
      <c r="T58" s="52" t="str">
        <f t="shared" si="10"/>
        <v>Lycée</v>
      </c>
      <c r="U58" s="52" t="str">
        <f t="shared" si="10"/>
        <v>Lycée</v>
      </c>
      <c r="V58" s="52" t="str">
        <f t="shared" si="10"/>
        <v>Lycée</v>
      </c>
      <c r="W58" s="53" t="str">
        <f t="shared" si="10"/>
        <v xml:space="preserve"> </v>
      </c>
    </row>
    <row r="59" spans="1:23" ht="34" customHeight="1" x14ac:dyDescent="0.35">
      <c r="B59" s="84" t="s">
        <v>50</v>
      </c>
      <c r="C59" s="52" t="str">
        <f t="shared" ref="C59:W59" si="11">C7</f>
        <v>Maurice Genevoix</v>
      </c>
      <c r="D59" s="52" t="str">
        <f t="shared" si="11"/>
        <v>Edouard Branly</v>
      </c>
      <c r="E59" s="52" t="str">
        <f t="shared" si="11"/>
        <v>Bernard Palissy</v>
      </c>
      <c r="F59" s="52" t="str">
        <f t="shared" si="11"/>
        <v>Bernard Palissy</v>
      </c>
      <c r="G59" s="52" t="str">
        <f t="shared" si="11"/>
        <v>Bernard Palissy</v>
      </c>
      <c r="H59" s="52" t="str">
        <f t="shared" si="11"/>
        <v>Bernard Palissy</v>
      </c>
      <c r="I59" s="52" t="str">
        <f t="shared" si="11"/>
        <v>Maurice Genevoix</v>
      </c>
      <c r="J59" s="52" t="str">
        <f t="shared" si="11"/>
        <v>Bernard Palissy</v>
      </c>
      <c r="K59" s="52" t="str">
        <f t="shared" si="11"/>
        <v>Maurice Genevoix</v>
      </c>
      <c r="L59" s="52" t="str">
        <f t="shared" si="11"/>
        <v>Bernard Palissy</v>
      </c>
      <c r="M59" s="52" t="str">
        <f t="shared" si="11"/>
        <v>Emile Combes</v>
      </c>
      <c r="N59" s="52" t="str">
        <f t="shared" si="11"/>
        <v>Bernard Palissy</v>
      </c>
      <c r="O59" s="52" t="str">
        <f t="shared" si="11"/>
        <v>Maurice Genevoix</v>
      </c>
      <c r="P59" s="52" t="str">
        <f t="shared" si="11"/>
        <v>Edouard Branly</v>
      </c>
      <c r="Q59" s="52" t="str">
        <f t="shared" si="11"/>
        <v>Maurice Genevoix</v>
      </c>
      <c r="R59" s="52" t="str">
        <f t="shared" si="11"/>
        <v>Emile Combes</v>
      </c>
      <c r="S59" s="52" t="str">
        <f t="shared" si="11"/>
        <v>Maurice Genevoix</v>
      </c>
      <c r="T59" s="52" t="str">
        <f t="shared" si="11"/>
        <v>Emile Combes</v>
      </c>
      <c r="U59" s="52" t="str">
        <f t="shared" si="11"/>
        <v>Maurice Genevoix</v>
      </c>
      <c r="V59" s="52" t="str">
        <f t="shared" si="11"/>
        <v>Emile Combes</v>
      </c>
      <c r="W59" s="53">
        <f t="shared" si="11"/>
        <v>0</v>
      </c>
    </row>
    <row r="60" spans="1:23" ht="34" customHeight="1" x14ac:dyDescent="0.35">
      <c r="B60" s="84" t="s">
        <v>51</v>
      </c>
      <c r="C60" s="52" t="str">
        <f t="shared" ref="C60:W60" si="12">C8</f>
        <v>Bressuire</v>
      </c>
      <c r="D60" s="52" t="str">
        <f t="shared" si="12"/>
        <v>Châtellerault</v>
      </c>
      <c r="E60" s="52" t="str">
        <f t="shared" si="12"/>
        <v>Saintes</v>
      </c>
      <c r="F60" s="52" t="str">
        <f t="shared" si="12"/>
        <v>Saintes</v>
      </c>
      <c r="G60" s="52" t="str">
        <f t="shared" si="12"/>
        <v>Saintes</v>
      </c>
      <c r="H60" s="52" t="str">
        <f t="shared" si="12"/>
        <v>Saintes</v>
      </c>
      <c r="I60" s="52" t="str">
        <f t="shared" si="12"/>
        <v>Bressuire</v>
      </c>
      <c r="J60" s="52" t="str">
        <f t="shared" si="12"/>
        <v>Saintes</v>
      </c>
      <c r="K60" s="52" t="str">
        <f t="shared" si="12"/>
        <v>Bressuire</v>
      </c>
      <c r="L60" s="52" t="str">
        <f t="shared" si="12"/>
        <v>Saintes</v>
      </c>
      <c r="M60" s="52" t="str">
        <f t="shared" si="12"/>
        <v>Pons</v>
      </c>
      <c r="N60" s="52" t="str">
        <f t="shared" si="12"/>
        <v>Saintes</v>
      </c>
      <c r="O60" s="52" t="str">
        <f t="shared" si="12"/>
        <v>Bressuire</v>
      </c>
      <c r="P60" s="52" t="str">
        <f t="shared" si="12"/>
        <v>Châtellerault</v>
      </c>
      <c r="Q60" s="52" t="str">
        <f t="shared" si="12"/>
        <v>Bressuire</v>
      </c>
      <c r="R60" s="52" t="str">
        <f t="shared" si="12"/>
        <v>Pons</v>
      </c>
      <c r="S60" s="52" t="str">
        <f t="shared" si="12"/>
        <v>Bressuire</v>
      </c>
      <c r="T60" s="52" t="str">
        <f t="shared" si="12"/>
        <v>Pons</v>
      </c>
      <c r="U60" s="52" t="str">
        <f t="shared" si="12"/>
        <v>Bressuire</v>
      </c>
      <c r="V60" s="52" t="str">
        <f t="shared" si="12"/>
        <v>Pons</v>
      </c>
      <c r="W60" s="53" t="str">
        <f t="shared" si="12"/>
        <v xml:space="preserve"> </v>
      </c>
    </row>
    <row r="61" spans="1:23" ht="14.15" customHeight="1" x14ac:dyDescent="0.35">
      <c r="B61" s="286" t="s">
        <v>127</v>
      </c>
      <c r="C61" s="288">
        <f>'Eval Soutenance'!C22</f>
        <v>22</v>
      </c>
      <c r="D61" s="288">
        <f>'Eval Soutenance'!D22</f>
        <v>16</v>
      </c>
      <c r="E61" s="288">
        <f>'Eval Soutenance'!E22</f>
        <v>15</v>
      </c>
      <c r="F61" s="288">
        <f>'Eval Soutenance'!F22</f>
        <v>14</v>
      </c>
      <c r="G61" s="288">
        <f>'Eval Soutenance'!G22</f>
        <v>26</v>
      </c>
      <c r="H61" s="288">
        <f>'Eval Soutenance'!H22</f>
        <v>13</v>
      </c>
      <c r="I61" s="288">
        <f>'Eval Soutenance'!I22</f>
        <v>20</v>
      </c>
      <c r="J61" s="288">
        <f>'Eval Soutenance'!J22</f>
        <v>26</v>
      </c>
      <c r="K61" s="288">
        <f>'Eval Soutenance'!K22</f>
        <v>20</v>
      </c>
      <c r="L61" s="288">
        <f>'Eval Soutenance'!L22</f>
        <v>18</v>
      </c>
      <c r="M61" s="288">
        <f>'Eval Soutenance'!M22</f>
        <v>28</v>
      </c>
      <c r="N61" s="288">
        <f>'Eval Soutenance'!N22</f>
        <v>5</v>
      </c>
      <c r="O61" s="288">
        <f>'Eval Soutenance'!O22</f>
        <v>29</v>
      </c>
      <c r="P61" s="288">
        <f>'Eval Soutenance'!P22</f>
        <v>13</v>
      </c>
      <c r="Q61" s="288">
        <f>'Eval Soutenance'!Q22</f>
        <v>28</v>
      </c>
      <c r="R61" s="288">
        <f>'Eval Soutenance'!R22</f>
        <v>10</v>
      </c>
      <c r="S61" s="288">
        <f>'Eval Soutenance'!S22</f>
        <v>21</v>
      </c>
      <c r="T61" s="288">
        <f>'Eval Soutenance'!T22</f>
        <v>20</v>
      </c>
      <c r="U61" s="288">
        <f>'Eval Soutenance'!U22</f>
        <v>10</v>
      </c>
      <c r="V61" s="288">
        <f>'Eval Soutenance'!V22</f>
        <v>10</v>
      </c>
      <c r="W61" s="288">
        <f>'Eval Soutenance'!W22</f>
        <v>0</v>
      </c>
    </row>
    <row r="62" spans="1:23" ht="7" customHeight="1" x14ac:dyDescent="0.35">
      <c r="B62" s="286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</row>
    <row r="63" spans="1:23" ht="7" customHeight="1" x14ac:dyDescent="0.35">
      <c r="B63" s="286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</row>
    <row r="64" spans="1:23" x14ac:dyDescent="0.35">
      <c r="B64" s="92" t="s">
        <v>103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</row>
    <row r="65" spans="2:23" ht="7" customHeight="1" x14ac:dyDescent="0.35">
      <c r="B65" s="286" t="s">
        <v>128</v>
      </c>
      <c r="C65" s="278">
        <f>'Eval Stands'!C10</f>
        <v>31</v>
      </c>
      <c r="D65" s="278">
        <f>'Eval Stands'!D10</f>
        <v>29</v>
      </c>
      <c r="E65" s="278">
        <f>'Eval Stands'!E10</f>
        <v>16</v>
      </c>
      <c r="F65" s="278">
        <f>'Eval Stands'!F10</f>
        <v>13</v>
      </c>
      <c r="G65" s="278">
        <f>'Eval Stands'!G10</f>
        <v>16</v>
      </c>
      <c r="H65" s="278">
        <f>'Eval Stands'!H10</f>
        <v>15</v>
      </c>
      <c r="I65" s="278">
        <f>'Eval Stands'!I10</f>
        <v>18</v>
      </c>
      <c r="J65" s="278">
        <f>'Eval Stands'!J10</f>
        <v>25</v>
      </c>
      <c r="K65" s="278">
        <f>'Eval Stands'!K10</f>
        <v>22</v>
      </c>
      <c r="L65" s="278">
        <f>'Eval Stands'!L10</f>
        <v>8</v>
      </c>
      <c r="M65" s="278">
        <f>'Eval Stands'!M10</f>
        <v>27</v>
      </c>
      <c r="N65" s="278">
        <f>'Eval Stands'!N10</f>
        <v>6</v>
      </c>
      <c r="O65" s="278">
        <f>'Eval Stands'!O10</f>
        <v>30</v>
      </c>
      <c r="P65" s="278">
        <f>'Eval Stands'!P10</f>
        <v>18</v>
      </c>
      <c r="Q65" s="278">
        <f>'Eval Stands'!Q10</f>
        <v>35</v>
      </c>
      <c r="R65" s="278">
        <f>'Eval Stands'!R10</f>
        <v>23</v>
      </c>
      <c r="S65" s="278">
        <f>'Eval Stands'!S10</f>
        <v>35</v>
      </c>
      <c r="T65" s="278">
        <f>'Eval Stands'!T10</f>
        <v>20</v>
      </c>
      <c r="U65" s="278">
        <f>'Eval Stands'!U10</f>
        <v>10</v>
      </c>
      <c r="V65" s="278">
        <f>'Eval Stands'!V10</f>
        <v>20</v>
      </c>
      <c r="W65" s="285">
        <f>'Eval Stands'!W10</f>
        <v>0</v>
      </c>
    </row>
    <row r="66" spans="2:23" ht="7" customHeight="1" x14ac:dyDescent="0.35">
      <c r="B66" s="286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85"/>
    </row>
    <row r="67" spans="2:23" ht="7" customHeight="1" x14ac:dyDescent="0.35">
      <c r="B67" s="286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85"/>
    </row>
    <row r="68" spans="2:23" x14ac:dyDescent="0.35">
      <c r="B68" s="92" t="s">
        <v>68</v>
      </c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85"/>
    </row>
    <row r="69" spans="2:23" ht="7" customHeight="1" x14ac:dyDescent="0.35">
      <c r="B69" s="286" t="s">
        <v>129</v>
      </c>
      <c r="C69" s="278">
        <f>'Eval Stands'!C14</f>
        <v>22</v>
      </c>
      <c r="D69" s="278">
        <f>'Eval Stands'!D14</f>
        <v>24</v>
      </c>
      <c r="E69" s="278">
        <f>'Eval Stands'!E14</f>
        <v>20</v>
      </c>
      <c r="F69" s="278">
        <f>'Eval Stands'!F14</f>
        <v>19</v>
      </c>
      <c r="G69" s="278">
        <f>'Eval Stands'!G14</f>
        <v>20</v>
      </c>
      <c r="H69" s="278">
        <f>'Eval Stands'!H14</f>
        <v>20</v>
      </c>
      <c r="I69" s="278">
        <f>'Eval Stands'!I14</f>
        <v>15</v>
      </c>
      <c r="J69" s="278">
        <f>'Eval Stands'!J14</f>
        <v>20</v>
      </c>
      <c r="K69" s="278">
        <f>'Eval Stands'!K14</f>
        <v>24</v>
      </c>
      <c r="L69" s="278">
        <f>'Eval Stands'!L14</f>
        <v>15</v>
      </c>
      <c r="M69" s="278">
        <f>'Eval Stands'!M14</f>
        <v>23</v>
      </c>
      <c r="N69" s="278">
        <f>'Eval Stands'!N14</f>
        <v>18</v>
      </c>
      <c r="O69" s="278">
        <f>'Eval Stands'!O14</f>
        <v>20</v>
      </c>
      <c r="P69" s="278">
        <f>'Eval Stands'!P14</f>
        <v>20</v>
      </c>
      <c r="Q69" s="278">
        <f>'Eval Stands'!Q14</f>
        <v>27</v>
      </c>
      <c r="R69" s="278">
        <f>'Eval Stands'!R14</f>
        <v>19</v>
      </c>
      <c r="S69" s="278">
        <f>'Eval Stands'!S14</f>
        <v>21</v>
      </c>
      <c r="T69" s="278">
        <f>'Eval Stands'!T14</f>
        <v>22</v>
      </c>
      <c r="U69" s="278">
        <f>'Eval Stands'!U14</f>
        <v>13</v>
      </c>
      <c r="V69" s="278">
        <f>'Eval Stands'!V14</f>
        <v>15</v>
      </c>
      <c r="W69" s="285">
        <f>'Eval Stands'!W14</f>
        <v>0</v>
      </c>
    </row>
    <row r="70" spans="2:23" ht="7" customHeight="1" x14ac:dyDescent="0.35">
      <c r="B70" s="286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85"/>
    </row>
    <row r="71" spans="2:23" ht="7" customHeight="1" x14ac:dyDescent="0.35">
      <c r="B71" s="286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85"/>
    </row>
    <row r="72" spans="2:23" x14ac:dyDescent="0.35">
      <c r="B72" s="92" t="s">
        <v>70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85"/>
    </row>
    <row r="73" spans="2:23" ht="7" customHeight="1" x14ac:dyDescent="0.35">
      <c r="B73" s="286" t="s">
        <v>130</v>
      </c>
      <c r="C73" s="278">
        <f>'Eval Stands'!C18</f>
        <v>24</v>
      </c>
      <c r="D73" s="278">
        <f>'Eval Stands'!D18</f>
        <v>17</v>
      </c>
      <c r="E73" s="278">
        <f>'Eval Stands'!E18</f>
        <v>13</v>
      </c>
      <c r="F73" s="278">
        <f>'Eval Stands'!F18</f>
        <v>11</v>
      </c>
      <c r="G73" s="278">
        <f>'Eval Stands'!G18</f>
        <v>13</v>
      </c>
      <c r="H73" s="278">
        <f>'Eval Stands'!H18</f>
        <v>11</v>
      </c>
      <c r="I73" s="278">
        <f>'Eval Stands'!I18</f>
        <v>15</v>
      </c>
      <c r="J73" s="278">
        <f>'Eval Stands'!J18</f>
        <v>18</v>
      </c>
      <c r="K73" s="278">
        <f>'Eval Stands'!K18</f>
        <v>23</v>
      </c>
      <c r="L73" s="278">
        <f>'Eval Stands'!L18</f>
        <v>6</v>
      </c>
      <c r="M73" s="278">
        <f>'Eval Stands'!M18</f>
        <v>21</v>
      </c>
      <c r="N73" s="278">
        <f>'Eval Stands'!N18</f>
        <v>4</v>
      </c>
      <c r="O73" s="278">
        <f>'Eval Stands'!O18</f>
        <v>20</v>
      </c>
      <c r="P73" s="278">
        <f>'Eval Stands'!P18</f>
        <v>15</v>
      </c>
      <c r="Q73" s="278">
        <f>'Eval Stands'!Q18</f>
        <v>24</v>
      </c>
      <c r="R73" s="278">
        <f>'Eval Stands'!R18</f>
        <v>16</v>
      </c>
      <c r="S73" s="278">
        <f>'Eval Stands'!S18</f>
        <v>17</v>
      </c>
      <c r="T73" s="278">
        <f>'Eval Stands'!T18</f>
        <v>18</v>
      </c>
      <c r="U73" s="278">
        <f>'Eval Stands'!U18</f>
        <v>10</v>
      </c>
      <c r="V73" s="278">
        <f>'Eval Stands'!V18</f>
        <v>19</v>
      </c>
      <c r="W73" s="285">
        <f>'Eval Stands'!W18</f>
        <v>0</v>
      </c>
    </row>
    <row r="74" spans="2:23" ht="7" customHeight="1" x14ac:dyDescent="0.35">
      <c r="B74" s="286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85"/>
    </row>
    <row r="75" spans="2:23" ht="7" customHeight="1" x14ac:dyDescent="0.35">
      <c r="B75" s="286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85"/>
    </row>
    <row r="76" spans="2:23" x14ac:dyDescent="0.35">
      <c r="B76" s="92" t="s">
        <v>70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85"/>
    </row>
    <row r="77" spans="2:23" ht="7" customHeight="1" x14ac:dyDescent="0.35">
      <c r="B77" s="286" t="s">
        <v>131</v>
      </c>
      <c r="C77" s="278">
        <f>'Eval Stands'!C22</f>
        <v>13</v>
      </c>
      <c r="D77" s="278">
        <f>'Eval Stands'!D22</f>
        <v>11</v>
      </c>
      <c r="E77" s="278">
        <f>'Eval Stands'!E22</f>
        <v>8</v>
      </c>
      <c r="F77" s="278">
        <f>'Eval Stands'!F22</f>
        <v>3</v>
      </c>
      <c r="G77" s="278">
        <f>'Eval Stands'!G22</f>
        <v>7</v>
      </c>
      <c r="H77" s="278">
        <f>'Eval Stands'!H22</f>
        <v>10</v>
      </c>
      <c r="I77" s="278">
        <f>'Eval Stands'!I22</f>
        <v>8</v>
      </c>
      <c r="J77" s="278">
        <f>'Eval Stands'!J22</f>
        <v>10</v>
      </c>
      <c r="K77" s="278">
        <f>'Eval Stands'!K22</f>
        <v>13</v>
      </c>
      <c r="L77" s="278">
        <f>'Eval Stands'!L22</f>
        <v>4</v>
      </c>
      <c r="M77" s="278">
        <f>'Eval Stands'!M22</f>
        <v>13</v>
      </c>
      <c r="N77" s="278">
        <f>'Eval Stands'!N22</f>
        <v>3</v>
      </c>
      <c r="O77" s="278">
        <f>'Eval Stands'!O22</f>
        <v>10</v>
      </c>
      <c r="P77" s="278">
        <f>'Eval Stands'!P22</f>
        <v>5</v>
      </c>
      <c r="Q77" s="278">
        <f>'Eval Stands'!Q22</f>
        <v>13</v>
      </c>
      <c r="R77" s="278">
        <f>'Eval Stands'!R22</f>
        <v>10</v>
      </c>
      <c r="S77" s="278">
        <f>'Eval Stands'!S22</f>
        <v>11</v>
      </c>
      <c r="T77" s="278">
        <f>'Eval Stands'!T22</f>
        <v>12</v>
      </c>
      <c r="U77" s="278">
        <f>'Eval Stands'!U22</f>
        <v>4</v>
      </c>
      <c r="V77" s="278">
        <f>'Eval Stands'!V22</f>
        <v>12</v>
      </c>
      <c r="W77" s="285">
        <f>'Eval Stands'!W22</f>
        <v>0</v>
      </c>
    </row>
    <row r="78" spans="2:23" ht="7" customHeight="1" x14ac:dyDescent="0.35">
      <c r="B78" s="286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85"/>
    </row>
    <row r="79" spans="2:23" ht="7" customHeight="1" x14ac:dyDescent="0.35">
      <c r="B79" s="286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85"/>
    </row>
    <row r="80" spans="2:23" ht="16" thickBot="1" x14ac:dyDescent="0.4">
      <c r="B80" s="93" t="s">
        <v>66</v>
      </c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87"/>
    </row>
    <row r="81" spans="1:23" ht="19" customHeight="1" thickBot="1" x14ac:dyDescent="0.4">
      <c r="B81" s="94" t="s">
        <v>125</v>
      </c>
    </row>
    <row r="82" spans="1:23" ht="19" customHeight="1" thickBot="1" x14ac:dyDescent="0.4">
      <c r="B82" s="87" t="s">
        <v>132</v>
      </c>
      <c r="C82" s="88">
        <f>SUM(C61:C81)</f>
        <v>112</v>
      </c>
      <c r="D82" s="88">
        <f t="shared" ref="D82:W82" si="13">SUM(D61:D81)</f>
        <v>97</v>
      </c>
      <c r="E82" s="88">
        <f t="shared" si="13"/>
        <v>72</v>
      </c>
      <c r="F82" s="88">
        <f t="shared" si="13"/>
        <v>60</v>
      </c>
      <c r="G82" s="88">
        <f t="shared" si="13"/>
        <v>82</v>
      </c>
      <c r="H82" s="88">
        <f t="shared" si="13"/>
        <v>69</v>
      </c>
      <c r="I82" s="88">
        <f t="shared" si="13"/>
        <v>76</v>
      </c>
      <c r="J82" s="88">
        <f t="shared" si="13"/>
        <v>99</v>
      </c>
      <c r="K82" s="88">
        <f t="shared" si="13"/>
        <v>102</v>
      </c>
      <c r="L82" s="88">
        <f t="shared" si="13"/>
        <v>51</v>
      </c>
      <c r="M82" s="88">
        <f t="shared" si="13"/>
        <v>112</v>
      </c>
      <c r="N82" s="88">
        <f t="shared" si="13"/>
        <v>36</v>
      </c>
      <c r="O82" s="88">
        <f t="shared" si="13"/>
        <v>109</v>
      </c>
      <c r="P82" s="88">
        <f t="shared" si="13"/>
        <v>71</v>
      </c>
      <c r="Q82" s="88">
        <f t="shared" si="13"/>
        <v>127</v>
      </c>
      <c r="R82" s="88">
        <f t="shared" si="13"/>
        <v>78</v>
      </c>
      <c r="S82" s="88">
        <f t="shared" si="13"/>
        <v>105</v>
      </c>
      <c r="T82" s="88">
        <f t="shared" si="13"/>
        <v>92</v>
      </c>
      <c r="U82" s="88">
        <f t="shared" si="13"/>
        <v>47</v>
      </c>
      <c r="V82" s="88">
        <f t="shared" si="13"/>
        <v>76</v>
      </c>
      <c r="W82" s="90">
        <f t="shared" si="13"/>
        <v>0</v>
      </c>
    </row>
    <row r="83" spans="1:23" ht="19" customHeight="1" thickBot="1" x14ac:dyDescent="0.4"/>
    <row r="84" spans="1:23" ht="19" customHeight="1" thickBot="1" x14ac:dyDescent="0.4">
      <c r="B84" s="87" t="s">
        <v>120</v>
      </c>
      <c r="C84" s="88">
        <f>RANK(C82,$C82:$W82,0)</f>
        <v>2</v>
      </c>
      <c r="D84" s="88">
        <f t="shared" ref="D84:W84" si="14">RANK(D82,$C82:$W82,0)</f>
        <v>8</v>
      </c>
      <c r="E84" s="88">
        <f t="shared" si="14"/>
        <v>14</v>
      </c>
      <c r="F84" s="88">
        <f t="shared" si="14"/>
        <v>17</v>
      </c>
      <c r="G84" s="88">
        <f t="shared" si="14"/>
        <v>10</v>
      </c>
      <c r="H84" s="88">
        <f t="shared" si="14"/>
        <v>16</v>
      </c>
      <c r="I84" s="88">
        <f t="shared" si="14"/>
        <v>12</v>
      </c>
      <c r="J84" s="88">
        <f t="shared" si="14"/>
        <v>7</v>
      </c>
      <c r="K84" s="88">
        <f t="shared" si="14"/>
        <v>6</v>
      </c>
      <c r="L84" s="88">
        <f t="shared" si="14"/>
        <v>18</v>
      </c>
      <c r="M84" s="88">
        <f t="shared" si="14"/>
        <v>2</v>
      </c>
      <c r="N84" s="88">
        <f t="shared" si="14"/>
        <v>20</v>
      </c>
      <c r="O84" s="88">
        <f t="shared" si="14"/>
        <v>4</v>
      </c>
      <c r="P84" s="88">
        <f t="shared" si="14"/>
        <v>15</v>
      </c>
      <c r="Q84" s="88">
        <f t="shared" si="14"/>
        <v>1</v>
      </c>
      <c r="R84" s="88">
        <f t="shared" si="14"/>
        <v>11</v>
      </c>
      <c r="S84" s="88">
        <f t="shared" si="14"/>
        <v>5</v>
      </c>
      <c r="T84" s="88">
        <f t="shared" si="14"/>
        <v>9</v>
      </c>
      <c r="U84" s="88">
        <f t="shared" si="14"/>
        <v>19</v>
      </c>
      <c r="V84" s="88">
        <f t="shared" si="14"/>
        <v>12</v>
      </c>
      <c r="W84" s="90">
        <f t="shared" si="14"/>
        <v>21</v>
      </c>
    </row>
    <row r="85" spans="1:23" ht="19" customHeight="1" x14ac:dyDescent="0.35"/>
    <row r="87" spans="1:23" ht="16" thickBot="1" x14ac:dyDescent="0.4"/>
    <row r="88" spans="1:23" ht="19" customHeight="1" thickBot="1" x14ac:dyDescent="0.4">
      <c r="D88" s="282" t="s">
        <v>133</v>
      </c>
      <c r="E88" s="283"/>
      <c r="F88" s="283"/>
      <c r="G88" s="283"/>
      <c r="H88" s="283"/>
      <c r="I88" s="283"/>
      <c r="J88" s="284"/>
    </row>
    <row r="89" spans="1:23" ht="19" customHeight="1" thickBot="1" x14ac:dyDescent="0.4"/>
    <row r="90" spans="1:23" ht="19" customHeight="1" x14ac:dyDescent="0.35">
      <c r="B90" s="80" t="s">
        <v>63</v>
      </c>
      <c r="C90" s="81">
        <v>1</v>
      </c>
      <c r="D90" s="81">
        <v>2</v>
      </c>
      <c r="E90" s="81">
        <v>3</v>
      </c>
      <c r="F90" s="81">
        <v>4</v>
      </c>
      <c r="G90" s="81">
        <v>5</v>
      </c>
      <c r="H90" s="81">
        <v>6</v>
      </c>
      <c r="I90" s="81">
        <v>7</v>
      </c>
      <c r="J90" s="81">
        <v>8</v>
      </c>
      <c r="K90" s="81">
        <v>9</v>
      </c>
      <c r="L90" s="81">
        <v>10</v>
      </c>
      <c r="M90" s="81">
        <v>11</v>
      </c>
      <c r="N90" s="81">
        <v>12</v>
      </c>
      <c r="O90" s="81">
        <v>13</v>
      </c>
      <c r="P90" s="81">
        <v>14</v>
      </c>
      <c r="Q90" s="81">
        <v>15</v>
      </c>
      <c r="R90" s="81">
        <v>16</v>
      </c>
      <c r="S90" s="81">
        <v>17</v>
      </c>
      <c r="T90" s="81">
        <v>18</v>
      </c>
      <c r="U90" s="81">
        <v>19</v>
      </c>
      <c r="V90" s="81">
        <v>20</v>
      </c>
      <c r="W90" s="82">
        <v>21</v>
      </c>
    </row>
    <row r="91" spans="1:23" ht="34" customHeight="1" x14ac:dyDescent="0.35">
      <c r="B91" s="84" t="s">
        <v>64</v>
      </c>
      <c r="C91" s="52" t="str">
        <f t="shared" ref="C91:W91" si="15">C5</f>
        <v>Martians</v>
      </c>
      <c r="D91" s="52" t="str">
        <f t="shared" si="15"/>
        <v>Oktoteak</v>
      </c>
      <c r="E91" s="52" t="str">
        <f t="shared" si="15"/>
        <v>TEAM MOTOR SPEED</v>
      </c>
      <c r="F91" s="52" t="str">
        <f t="shared" si="15"/>
        <v>QLF RACING</v>
      </c>
      <c r="G91" s="52" t="str">
        <f t="shared" si="15"/>
        <v>RUBY SCREECH</v>
      </c>
      <c r="H91" s="52" t="str">
        <f t="shared" si="15"/>
        <v>FAST ROAD</v>
      </c>
      <c r="I91" s="52" t="str">
        <f t="shared" si="15"/>
        <v>TALKING CAR</v>
      </c>
      <c r="J91" s="52" t="str">
        <f t="shared" si="15"/>
        <v>SUPERMOTWHEEL</v>
      </c>
      <c r="K91" s="52" t="str">
        <f t="shared" si="15"/>
        <v>OCEAN DEPTH</v>
      </c>
      <c r="L91" s="52" t="str">
        <f t="shared" si="15"/>
        <v>SANS CHICANES</v>
      </c>
      <c r="M91" s="52" t="str">
        <f t="shared" si="15"/>
        <v xml:space="preserve"> L1KORN</v>
      </c>
      <c r="N91" s="52" t="str">
        <f t="shared" si="15"/>
        <v>RASTA ROCKET</v>
      </c>
      <c r="O91" s="52" t="str">
        <f t="shared" si="15"/>
        <v>DESERT HUNTER</v>
      </c>
      <c r="P91" s="52" t="str">
        <f t="shared" si="15"/>
        <v>New Motec</v>
      </c>
      <c r="Q91" s="52" t="str">
        <f t="shared" si="15"/>
        <v>AEROTEAM</v>
      </c>
      <c r="R91" s="52" t="str">
        <f t="shared" si="15"/>
        <v>Team BLEECK</v>
      </c>
      <c r="S91" s="52" t="str">
        <f t="shared" si="15"/>
        <v>LICENCE TO DRIVE</v>
      </c>
      <c r="T91" s="52" t="str">
        <f t="shared" si="15"/>
        <v>AURA Fu5ion</v>
      </c>
      <c r="U91" s="52" t="str">
        <f t="shared" si="15"/>
        <v>MECHANICS SOLDIERS</v>
      </c>
      <c r="V91" s="52" t="str">
        <f t="shared" si="15"/>
        <v>Panda Fall</v>
      </c>
      <c r="W91" s="53" t="str">
        <f t="shared" si="15"/>
        <v xml:space="preserve"> </v>
      </c>
    </row>
    <row r="92" spans="1:23" ht="34" customHeight="1" x14ac:dyDescent="0.35">
      <c r="A92" s="83"/>
      <c r="B92" s="84" t="s">
        <v>47</v>
      </c>
      <c r="C92" s="52" t="str">
        <f t="shared" ref="C92:W92" si="16">C6</f>
        <v>Lycée</v>
      </c>
      <c r="D92" s="52" t="str">
        <f t="shared" si="16"/>
        <v>Lycée</v>
      </c>
      <c r="E92" s="52" t="str">
        <f t="shared" si="16"/>
        <v>Lycée</v>
      </c>
      <c r="F92" s="52" t="str">
        <f t="shared" si="16"/>
        <v>Lycée</v>
      </c>
      <c r="G92" s="52" t="str">
        <f t="shared" si="16"/>
        <v>Lycée</v>
      </c>
      <c r="H92" s="52" t="str">
        <f t="shared" si="16"/>
        <v>Lycée</v>
      </c>
      <c r="I92" s="52" t="str">
        <f t="shared" si="16"/>
        <v>Lycée</v>
      </c>
      <c r="J92" s="52" t="str">
        <f t="shared" si="16"/>
        <v>Lycée</v>
      </c>
      <c r="K92" s="52" t="str">
        <f t="shared" si="16"/>
        <v>Lycée</v>
      </c>
      <c r="L92" s="52" t="str">
        <f t="shared" si="16"/>
        <v>Lycée</v>
      </c>
      <c r="M92" s="52" t="str">
        <f t="shared" si="16"/>
        <v>Lycée</v>
      </c>
      <c r="N92" s="52" t="str">
        <f t="shared" si="16"/>
        <v>Lycée</v>
      </c>
      <c r="O92" s="52" t="str">
        <f t="shared" si="16"/>
        <v>Lycée</v>
      </c>
      <c r="P92" s="52" t="str">
        <f t="shared" si="16"/>
        <v>Lycée</v>
      </c>
      <c r="Q92" s="52" t="str">
        <f t="shared" si="16"/>
        <v>Lycée</v>
      </c>
      <c r="R92" s="52" t="str">
        <f t="shared" si="16"/>
        <v>Lycée</v>
      </c>
      <c r="S92" s="52" t="str">
        <f t="shared" si="16"/>
        <v>Lycée</v>
      </c>
      <c r="T92" s="52" t="str">
        <f t="shared" si="16"/>
        <v>Lycée</v>
      </c>
      <c r="U92" s="52" t="str">
        <f t="shared" si="16"/>
        <v>Lycée</v>
      </c>
      <c r="V92" s="52" t="str">
        <f t="shared" si="16"/>
        <v>Lycée</v>
      </c>
      <c r="W92" s="53" t="str">
        <f t="shared" si="16"/>
        <v xml:space="preserve"> </v>
      </c>
    </row>
    <row r="93" spans="1:23" ht="34" customHeight="1" x14ac:dyDescent="0.35">
      <c r="B93" s="84" t="s">
        <v>50</v>
      </c>
      <c r="C93" s="52" t="str">
        <f t="shared" ref="C93:W93" si="17">C7</f>
        <v>Maurice Genevoix</v>
      </c>
      <c r="D93" s="52" t="str">
        <f t="shared" si="17"/>
        <v>Edouard Branly</v>
      </c>
      <c r="E93" s="52" t="str">
        <f t="shared" si="17"/>
        <v>Bernard Palissy</v>
      </c>
      <c r="F93" s="52" t="str">
        <f t="shared" si="17"/>
        <v>Bernard Palissy</v>
      </c>
      <c r="G93" s="52" t="str">
        <f t="shared" si="17"/>
        <v>Bernard Palissy</v>
      </c>
      <c r="H93" s="52" t="str">
        <f t="shared" si="17"/>
        <v>Bernard Palissy</v>
      </c>
      <c r="I93" s="52" t="str">
        <f t="shared" si="17"/>
        <v>Maurice Genevoix</v>
      </c>
      <c r="J93" s="52" t="str">
        <f t="shared" si="17"/>
        <v>Bernard Palissy</v>
      </c>
      <c r="K93" s="52" t="str">
        <f t="shared" si="17"/>
        <v>Maurice Genevoix</v>
      </c>
      <c r="L93" s="52" t="str">
        <f t="shared" si="17"/>
        <v>Bernard Palissy</v>
      </c>
      <c r="M93" s="52" t="str">
        <f t="shared" si="17"/>
        <v>Emile Combes</v>
      </c>
      <c r="N93" s="52" t="str">
        <f t="shared" si="17"/>
        <v>Bernard Palissy</v>
      </c>
      <c r="O93" s="52" t="str">
        <f t="shared" si="17"/>
        <v>Maurice Genevoix</v>
      </c>
      <c r="P93" s="52" t="str">
        <f t="shared" si="17"/>
        <v>Edouard Branly</v>
      </c>
      <c r="Q93" s="52" t="str">
        <f t="shared" si="17"/>
        <v>Maurice Genevoix</v>
      </c>
      <c r="R93" s="52" t="str">
        <f t="shared" si="17"/>
        <v>Emile Combes</v>
      </c>
      <c r="S93" s="52" t="str">
        <f t="shared" si="17"/>
        <v>Maurice Genevoix</v>
      </c>
      <c r="T93" s="52" t="str">
        <f t="shared" si="17"/>
        <v>Emile Combes</v>
      </c>
      <c r="U93" s="52" t="str">
        <f t="shared" si="17"/>
        <v>Maurice Genevoix</v>
      </c>
      <c r="V93" s="52" t="str">
        <f t="shared" si="17"/>
        <v>Emile Combes</v>
      </c>
      <c r="W93" s="53">
        <f t="shared" si="17"/>
        <v>0</v>
      </c>
    </row>
    <row r="94" spans="1:23" ht="34" customHeight="1" x14ac:dyDescent="0.35">
      <c r="B94" s="84" t="s">
        <v>51</v>
      </c>
      <c r="C94" s="52" t="str">
        <f t="shared" ref="C94:W94" si="18">C8</f>
        <v>Bressuire</v>
      </c>
      <c r="D94" s="52" t="str">
        <f t="shared" si="18"/>
        <v>Châtellerault</v>
      </c>
      <c r="E94" s="52" t="str">
        <f t="shared" si="18"/>
        <v>Saintes</v>
      </c>
      <c r="F94" s="52" t="str">
        <f t="shared" si="18"/>
        <v>Saintes</v>
      </c>
      <c r="G94" s="52" t="str">
        <f t="shared" si="18"/>
        <v>Saintes</v>
      </c>
      <c r="H94" s="52" t="str">
        <f t="shared" si="18"/>
        <v>Saintes</v>
      </c>
      <c r="I94" s="52" t="str">
        <f t="shared" si="18"/>
        <v>Bressuire</v>
      </c>
      <c r="J94" s="52" t="str">
        <f t="shared" si="18"/>
        <v>Saintes</v>
      </c>
      <c r="K94" s="52" t="str">
        <f t="shared" si="18"/>
        <v>Bressuire</v>
      </c>
      <c r="L94" s="52" t="str">
        <f t="shared" si="18"/>
        <v>Saintes</v>
      </c>
      <c r="M94" s="52" t="str">
        <f t="shared" si="18"/>
        <v>Pons</v>
      </c>
      <c r="N94" s="52" t="str">
        <f t="shared" si="18"/>
        <v>Saintes</v>
      </c>
      <c r="O94" s="52" t="str">
        <f t="shared" si="18"/>
        <v>Bressuire</v>
      </c>
      <c r="P94" s="52" t="str">
        <f t="shared" si="18"/>
        <v>Châtellerault</v>
      </c>
      <c r="Q94" s="52" t="str">
        <f t="shared" si="18"/>
        <v>Bressuire</v>
      </c>
      <c r="R94" s="52" t="str">
        <f t="shared" si="18"/>
        <v>Pons</v>
      </c>
      <c r="S94" s="52" t="str">
        <f t="shared" si="18"/>
        <v>Bressuire</v>
      </c>
      <c r="T94" s="52" t="str">
        <f t="shared" si="18"/>
        <v>Pons</v>
      </c>
      <c r="U94" s="52" t="str">
        <f t="shared" si="18"/>
        <v>Bressuire</v>
      </c>
      <c r="V94" s="52" t="str">
        <f t="shared" si="18"/>
        <v>Pons</v>
      </c>
      <c r="W94" s="53" t="str">
        <f t="shared" si="18"/>
        <v xml:space="preserve"> </v>
      </c>
    </row>
    <row r="95" spans="1:23" ht="7" customHeight="1" x14ac:dyDescent="0.35">
      <c r="B95" s="286" t="s">
        <v>134</v>
      </c>
      <c r="C95" s="278">
        <f>'Eval Course'!C10</f>
        <v>18</v>
      </c>
      <c r="D95" s="278">
        <f>'Eval Course'!D10</f>
        <v>31.5</v>
      </c>
      <c r="E95" s="278">
        <f>'Eval Course'!E10</f>
        <v>76.5</v>
      </c>
      <c r="F95" s="278">
        <f>'Eval Course'!F10</f>
        <v>27</v>
      </c>
      <c r="G95" s="278">
        <f>'Eval Course'!G10</f>
        <v>36</v>
      </c>
      <c r="H95" s="278">
        <f>'Eval Course'!H10</f>
        <v>85.5</v>
      </c>
      <c r="I95" s="278">
        <f>'Eval Course'!I10</f>
        <v>90</v>
      </c>
      <c r="J95" s="278">
        <f>'Eval Course'!J10</f>
        <v>67.5</v>
      </c>
      <c r="K95" s="278">
        <f>'Eval Course'!K10</f>
        <v>81</v>
      </c>
      <c r="L95" s="278">
        <f>'Eval Course'!L10</f>
        <v>0</v>
      </c>
      <c r="M95" s="278">
        <f>'Eval Course'!M10</f>
        <v>49.5</v>
      </c>
      <c r="N95" s="278">
        <f>'Eval Course'!N10</f>
        <v>54</v>
      </c>
      <c r="O95" s="278">
        <f>'Eval Course'!O10</f>
        <v>63</v>
      </c>
      <c r="P95" s="278">
        <f>'Eval Course'!P10</f>
        <v>13.5</v>
      </c>
      <c r="Q95" s="278">
        <f>'Eval Course'!Q10</f>
        <v>0</v>
      </c>
      <c r="R95" s="278">
        <f>'Eval Course'!R10</f>
        <v>58.5</v>
      </c>
      <c r="S95" s="278">
        <f>'Eval Course'!S10</f>
        <v>72</v>
      </c>
      <c r="T95" s="278">
        <f>'Eval Course'!T10</f>
        <v>22.5</v>
      </c>
      <c r="U95" s="278">
        <f>'Eval Course'!U10</f>
        <v>45</v>
      </c>
      <c r="V95" s="278">
        <f>'Eval Course'!V10</f>
        <v>40.5</v>
      </c>
      <c r="W95" s="285">
        <f>'Eval Course'!W10</f>
        <v>0</v>
      </c>
    </row>
    <row r="96" spans="1:23" ht="7" customHeight="1" x14ac:dyDescent="0.35">
      <c r="B96" s="286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85"/>
    </row>
    <row r="97" spans="2:23" ht="7" customHeight="1" x14ac:dyDescent="0.35">
      <c r="B97" s="286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85"/>
    </row>
    <row r="98" spans="2:23" x14ac:dyDescent="0.35">
      <c r="B98" s="92" t="s">
        <v>135</v>
      </c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85"/>
    </row>
    <row r="99" spans="2:23" ht="7" customHeight="1" x14ac:dyDescent="0.35">
      <c r="B99" s="286" t="s">
        <v>136</v>
      </c>
      <c r="C99" s="278">
        <f>'Eval Course'!C19</f>
        <v>10</v>
      </c>
      <c r="D99" s="278">
        <f>'Eval Course'!D19</f>
        <v>10</v>
      </c>
      <c r="E99" s="278">
        <f>'Eval Course'!E19</f>
        <v>10</v>
      </c>
      <c r="F99" s="278">
        <f>'Eval Course'!F19</f>
        <v>10</v>
      </c>
      <c r="G99" s="278">
        <f>'Eval Course'!G19</f>
        <v>10</v>
      </c>
      <c r="H99" s="278">
        <f>'Eval Course'!H19</f>
        <v>10</v>
      </c>
      <c r="I99" s="278">
        <f>'Eval Course'!I19</f>
        <v>10</v>
      </c>
      <c r="J99" s="278">
        <f>'Eval Course'!J19</f>
        <v>10</v>
      </c>
      <c r="K99" s="278">
        <f>'Eval Course'!K19</f>
        <v>10</v>
      </c>
      <c r="L99" s="278">
        <f>'Eval Course'!L19</f>
        <v>10</v>
      </c>
      <c r="M99" s="278">
        <f>'Eval Course'!M19</f>
        <v>10</v>
      </c>
      <c r="N99" s="278">
        <f>'Eval Course'!N19</f>
        <v>10</v>
      </c>
      <c r="O99" s="278">
        <f>'Eval Course'!O19</f>
        <v>10</v>
      </c>
      <c r="P99" s="278">
        <f>'Eval Course'!P19</f>
        <v>10</v>
      </c>
      <c r="Q99" s="278">
        <f>'Eval Course'!Q19</f>
        <v>10</v>
      </c>
      <c r="R99" s="278">
        <f>'Eval Course'!R19</f>
        <v>10</v>
      </c>
      <c r="S99" s="278">
        <f>'Eval Course'!S19</f>
        <v>10</v>
      </c>
      <c r="T99" s="278">
        <f>'Eval Course'!T19</f>
        <v>10</v>
      </c>
      <c r="U99" s="278">
        <f>'Eval Course'!U19</f>
        <v>10</v>
      </c>
      <c r="V99" s="278">
        <f>'Eval Course'!V19</f>
        <v>10</v>
      </c>
      <c r="W99" s="285">
        <f>'Eval Course'!W19</f>
        <v>0</v>
      </c>
    </row>
    <row r="100" spans="2:23" ht="7" customHeight="1" x14ac:dyDescent="0.35">
      <c r="B100" s="286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85"/>
    </row>
    <row r="101" spans="2:23" ht="7" customHeight="1" x14ac:dyDescent="0.35">
      <c r="B101" s="286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85"/>
    </row>
    <row r="102" spans="2:23" x14ac:dyDescent="0.35">
      <c r="B102" s="92" t="s">
        <v>74</v>
      </c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85"/>
    </row>
    <row r="103" spans="2:23" ht="7" customHeight="1" x14ac:dyDescent="0.35">
      <c r="B103" s="286" t="s">
        <v>178</v>
      </c>
      <c r="C103" s="278">
        <f>'Eval Respect Règlement'!D34</f>
        <v>36</v>
      </c>
      <c r="D103" s="278">
        <f>'Eval Respect Règlement'!E34</f>
        <v>31</v>
      </c>
      <c r="E103" s="278">
        <f>'Eval Respect Règlement'!F34</f>
        <v>34</v>
      </c>
      <c r="F103" s="278">
        <f>'Eval Respect Règlement'!G34</f>
        <v>25</v>
      </c>
      <c r="G103" s="278">
        <f>'Eval Respect Règlement'!H34</f>
        <v>40</v>
      </c>
      <c r="H103" s="278">
        <f>'Eval Respect Règlement'!I34</f>
        <v>17</v>
      </c>
      <c r="I103" s="278">
        <f>'Eval Respect Règlement'!J34</f>
        <v>38</v>
      </c>
      <c r="J103" s="278">
        <f>'Eval Respect Règlement'!K34</f>
        <v>36</v>
      </c>
      <c r="K103" s="278">
        <f>'Eval Respect Règlement'!L34</f>
        <v>36</v>
      </c>
      <c r="L103" s="278">
        <f>'Eval Respect Règlement'!M34</f>
        <v>22</v>
      </c>
      <c r="M103" s="278">
        <f>'Eval Respect Règlement'!N34</f>
        <v>40</v>
      </c>
      <c r="N103" s="278">
        <f>'Eval Respect Règlement'!O34</f>
        <v>14</v>
      </c>
      <c r="O103" s="278">
        <f>'Eval Respect Règlement'!P34</f>
        <v>36</v>
      </c>
      <c r="P103" s="278">
        <f>'Eval Respect Règlement'!Q34</f>
        <v>26</v>
      </c>
      <c r="Q103" s="278">
        <f>'Eval Respect Règlement'!R34</f>
        <v>40</v>
      </c>
      <c r="R103" s="278">
        <f>'Eval Respect Règlement'!S34</f>
        <v>34</v>
      </c>
      <c r="S103" s="278">
        <f>'Eval Respect Règlement'!T34</f>
        <v>28</v>
      </c>
      <c r="T103" s="278">
        <f>'Eval Respect Règlement'!U34</f>
        <v>40</v>
      </c>
      <c r="U103" s="278">
        <f>'Eval Respect Règlement'!V34</f>
        <v>22</v>
      </c>
      <c r="V103" s="278">
        <f>'Eval Respect Règlement'!W34</f>
        <v>36</v>
      </c>
      <c r="W103" s="280">
        <f>'Eval Respect Règlement'!X34</f>
        <v>40</v>
      </c>
    </row>
    <row r="104" spans="2:23" ht="7" customHeight="1" x14ac:dyDescent="0.35">
      <c r="B104" s="286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80"/>
    </row>
    <row r="105" spans="2:23" ht="7" customHeight="1" x14ac:dyDescent="0.35">
      <c r="B105" s="286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80"/>
    </row>
    <row r="106" spans="2:23" ht="16" thickBot="1" x14ac:dyDescent="0.4">
      <c r="B106" s="93" t="s">
        <v>162</v>
      </c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81"/>
    </row>
    <row r="107" spans="2:23" ht="19" customHeight="1" thickBot="1" x14ac:dyDescent="0.4">
      <c r="B107" s="94" t="s">
        <v>125</v>
      </c>
    </row>
    <row r="108" spans="2:23" ht="19" customHeight="1" thickBot="1" x14ac:dyDescent="0.4">
      <c r="B108" s="87" t="s">
        <v>179</v>
      </c>
      <c r="C108" s="88">
        <f>C95+C103+C99+C107</f>
        <v>64</v>
      </c>
      <c r="D108" s="88">
        <f t="shared" ref="D108:W108" si="19">D95+D103+D99+D107</f>
        <v>72.5</v>
      </c>
      <c r="E108" s="88">
        <f t="shared" si="19"/>
        <v>120.5</v>
      </c>
      <c r="F108" s="88">
        <f t="shared" si="19"/>
        <v>62</v>
      </c>
      <c r="G108" s="88">
        <f t="shared" si="19"/>
        <v>86</v>
      </c>
      <c r="H108" s="88">
        <f t="shared" si="19"/>
        <v>112.5</v>
      </c>
      <c r="I108" s="88">
        <f t="shared" si="19"/>
        <v>138</v>
      </c>
      <c r="J108" s="88">
        <f t="shared" si="19"/>
        <v>113.5</v>
      </c>
      <c r="K108" s="88">
        <f t="shared" si="19"/>
        <v>127</v>
      </c>
      <c r="L108" s="88">
        <f t="shared" si="19"/>
        <v>32</v>
      </c>
      <c r="M108" s="88">
        <f t="shared" si="19"/>
        <v>99.5</v>
      </c>
      <c r="N108" s="88">
        <f t="shared" si="19"/>
        <v>78</v>
      </c>
      <c r="O108" s="88">
        <f t="shared" si="19"/>
        <v>109</v>
      </c>
      <c r="P108" s="88">
        <f t="shared" si="19"/>
        <v>49.5</v>
      </c>
      <c r="Q108" s="88">
        <f t="shared" si="19"/>
        <v>50</v>
      </c>
      <c r="R108" s="88">
        <f t="shared" si="19"/>
        <v>102.5</v>
      </c>
      <c r="S108" s="88">
        <f t="shared" si="19"/>
        <v>110</v>
      </c>
      <c r="T108" s="88">
        <f t="shared" si="19"/>
        <v>72.5</v>
      </c>
      <c r="U108" s="88">
        <f t="shared" si="19"/>
        <v>77</v>
      </c>
      <c r="V108" s="88">
        <f t="shared" si="19"/>
        <v>86.5</v>
      </c>
      <c r="W108" s="90">
        <f t="shared" si="19"/>
        <v>40</v>
      </c>
    </row>
    <row r="109" spans="2:23" ht="19" customHeight="1" thickBot="1" x14ac:dyDescent="0.4"/>
    <row r="110" spans="2:23" ht="19" customHeight="1" thickBot="1" x14ac:dyDescent="0.4">
      <c r="B110" s="87" t="s">
        <v>120</v>
      </c>
      <c r="C110" s="88">
        <f>RANK(C108,$C108:$W108,0)</f>
        <v>16</v>
      </c>
      <c r="D110" s="88">
        <f t="shared" ref="D110:W110" si="20">RANK(D108,$C108:$W108,0)</f>
        <v>14</v>
      </c>
      <c r="E110" s="88">
        <f t="shared" si="20"/>
        <v>3</v>
      </c>
      <c r="F110" s="88">
        <f t="shared" si="20"/>
        <v>17</v>
      </c>
      <c r="G110" s="88">
        <f t="shared" si="20"/>
        <v>11</v>
      </c>
      <c r="H110" s="88">
        <f t="shared" si="20"/>
        <v>5</v>
      </c>
      <c r="I110" s="88">
        <f t="shared" si="20"/>
        <v>1</v>
      </c>
      <c r="J110" s="88">
        <f t="shared" si="20"/>
        <v>4</v>
      </c>
      <c r="K110" s="88">
        <f t="shared" si="20"/>
        <v>2</v>
      </c>
      <c r="L110" s="88">
        <f t="shared" si="20"/>
        <v>21</v>
      </c>
      <c r="M110" s="88">
        <f t="shared" si="20"/>
        <v>9</v>
      </c>
      <c r="N110" s="88">
        <f t="shared" si="20"/>
        <v>12</v>
      </c>
      <c r="O110" s="88">
        <f t="shared" si="20"/>
        <v>7</v>
      </c>
      <c r="P110" s="88">
        <f t="shared" si="20"/>
        <v>19</v>
      </c>
      <c r="Q110" s="88">
        <f t="shared" si="20"/>
        <v>18</v>
      </c>
      <c r="R110" s="88">
        <f t="shared" si="20"/>
        <v>8</v>
      </c>
      <c r="S110" s="88">
        <f t="shared" si="20"/>
        <v>6</v>
      </c>
      <c r="T110" s="88">
        <f t="shared" si="20"/>
        <v>14</v>
      </c>
      <c r="U110" s="88">
        <f t="shared" si="20"/>
        <v>13</v>
      </c>
      <c r="V110" s="88">
        <f t="shared" si="20"/>
        <v>10</v>
      </c>
      <c r="W110" s="90">
        <f t="shared" si="20"/>
        <v>20</v>
      </c>
    </row>
    <row r="111" spans="2:23" ht="19" customHeight="1" x14ac:dyDescent="0.35"/>
    <row r="113" spans="1:23" ht="16" thickBot="1" x14ac:dyDescent="0.4"/>
    <row r="114" spans="1:23" ht="19" customHeight="1" thickBot="1" x14ac:dyDescent="0.4">
      <c r="D114" s="282" t="s">
        <v>98</v>
      </c>
      <c r="E114" s="283"/>
      <c r="F114" s="283"/>
      <c r="G114" s="283"/>
      <c r="H114" s="283"/>
      <c r="I114" s="283"/>
      <c r="J114" s="284"/>
    </row>
    <row r="115" spans="1:23" ht="19" customHeight="1" thickBot="1" x14ac:dyDescent="0.4"/>
    <row r="116" spans="1:23" ht="19" customHeight="1" x14ac:dyDescent="0.35">
      <c r="B116" s="80" t="s">
        <v>63</v>
      </c>
      <c r="C116" s="81">
        <v>1</v>
      </c>
      <c r="D116" s="81">
        <v>2</v>
      </c>
      <c r="E116" s="81">
        <v>3</v>
      </c>
      <c r="F116" s="81">
        <v>4</v>
      </c>
      <c r="G116" s="81">
        <v>5</v>
      </c>
      <c r="H116" s="81">
        <v>6</v>
      </c>
      <c r="I116" s="81">
        <v>7</v>
      </c>
      <c r="J116" s="81">
        <v>8</v>
      </c>
      <c r="K116" s="81">
        <v>9</v>
      </c>
      <c r="L116" s="81">
        <v>10</v>
      </c>
      <c r="M116" s="81">
        <v>11</v>
      </c>
      <c r="N116" s="81">
        <v>12</v>
      </c>
      <c r="O116" s="81">
        <v>13</v>
      </c>
      <c r="P116" s="81">
        <v>14</v>
      </c>
      <c r="Q116" s="81">
        <v>15</v>
      </c>
      <c r="R116" s="81">
        <v>16</v>
      </c>
      <c r="S116" s="81">
        <v>17</v>
      </c>
      <c r="T116" s="81">
        <v>18</v>
      </c>
      <c r="U116" s="81">
        <v>19</v>
      </c>
      <c r="V116" s="81">
        <v>20</v>
      </c>
      <c r="W116" s="82">
        <v>21</v>
      </c>
    </row>
    <row r="117" spans="1:23" ht="28" customHeight="1" x14ac:dyDescent="0.35">
      <c r="B117" s="95" t="s">
        <v>96</v>
      </c>
      <c r="C117" s="96" t="str">
        <f>'Eval Trophée CAO'!C7</f>
        <v>Henri Casier</v>
      </c>
      <c r="D117" s="96" t="str">
        <f>'Eval Trophée CAO'!D7</f>
        <v>Mathias Revikon</v>
      </c>
      <c r="E117" s="96" t="str">
        <f>'Eval Trophée CAO'!E7</f>
        <v>Théo Varoqui</v>
      </c>
      <c r="F117" s="96" t="str">
        <f>'Eval Trophée CAO'!F7</f>
        <v>Thomas Lhommeau</v>
      </c>
      <c r="G117" s="96" t="str">
        <f>'Eval Trophée CAO'!G7</f>
        <v>Clara Nouailheas</v>
      </c>
      <c r="H117" s="96" t="str">
        <f>'Eval Trophée CAO'!H7</f>
        <v>Quentin Marchand</v>
      </c>
      <c r="I117" s="96" t="str">
        <f>'Eval Trophée CAO'!I7</f>
        <v>Quentin Bourgeois</v>
      </c>
      <c r="J117" s="96" t="str">
        <f>'Eval Trophée CAO'!J7</f>
        <v>Quentin Childz</v>
      </c>
      <c r="K117" s="96" t="str">
        <f>'Eval Trophée CAO'!K7</f>
        <v>Pierre Vincent</v>
      </c>
      <c r="L117" s="96">
        <f>'Eval Trophée CAO'!L7</f>
        <v>0</v>
      </c>
      <c r="M117" s="96" t="str">
        <f>'Eval Trophée CAO'!M7</f>
        <v>Solian Herrera</v>
      </c>
      <c r="N117" s="96" t="str">
        <f>'Eval Trophée CAO'!N7</f>
        <v>Thomas Ricardo</v>
      </c>
      <c r="O117" s="96" t="str">
        <f>'Eval Trophée CAO'!O7</f>
        <v>Clement Vermeil</v>
      </c>
      <c r="P117" s="96" t="str">
        <f>'Eval Trophée CAO'!P7</f>
        <v>Abel Meurillon</v>
      </c>
      <c r="Q117" s="96" t="str">
        <f>'Eval Trophée CAO'!Q7</f>
        <v>Matthew Gouin</v>
      </c>
      <c r="R117" s="96" t="str">
        <f>'Eval Trophée CAO'!R7</f>
        <v>Kevin Roux</v>
      </c>
      <c r="S117" s="96" t="str">
        <f>'Eval Trophée CAO'!S7</f>
        <v>Jessie Jourdain</v>
      </c>
      <c r="T117" s="96" t="str">
        <f>'Eval Trophée CAO'!T7</f>
        <v>Benoit Delvael</v>
      </c>
      <c r="U117" s="96" t="str">
        <f>'Eval Trophée CAO'!U7</f>
        <v>Ulysse Couturier</v>
      </c>
      <c r="V117" s="96" t="str">
        <f>'Eval Trophée CAO'!V7</f>
        <v>Amael Dupas</v>
      </c>
      <c r="W117" s="97">
        <f>'Eval Trophée CAO'!W7</f>
        <v>0</v>
      </c>
    </row>
    <row r="118" spans="1:23" ht="34" customHeight="1" x14ac:dyDescent="0.35">
      <c r="B118" s="84" t="s">
        <v>64</v>
      </c>
      <c r="C118" s="52" t="str">
        <f>C5</f>
        <v>Martians</v>
      </c>
      <c r="D118" s="52" t="str">
        <f t="shared" ref="D118:W121" si="21">D5</f>
        <v>Oktoteak</v>
      </c>
      <c r="E118" s="52" t="str">
        <f t="shared" si="21"/>
        <v>TEAM MOTOR SPEED</v>
      </c>
      <c r="F118" s="52" t="str">
        <f t="shared" si="21"/>
        <v>QLF RACING</v>
      </c>
      <c r="G118" s="52" t="str">
        <f t="shared" si="21"/>
        <v>RUBY SCREECH</v>
      </c>
      <c r="H118" s="52" t="str">
        <f t="shared" si="21"/>
        <v>FAST ROAD</v>
      </c>
      <c r="I118" s="52" t="str">
        <f t="shared" si="21"/>
        <v>TALKING CAR</v>
      </c>
      <c r="J118" s="52" t="str">
        <f t="shared" si="21"/>
        <v>SUPERMOTWHEEL</v>
      </c>
      <c r="K118" s="52" t="str">
        <f t="shared" si="21"/>
        <v>OCEAN DEPTH</v>
      </c>
      <c r="L118" s="52" t="str">
        <f t="shared" si="21"/>
        <v>SANS CHICANES</v>
      </c>
      <c r="M118" s="52" t="str">
        <f t="shared" si="21"/>
        <v xml:space="preserve"> L1KORN</v>
      </c>
      <c r="N118" s="52" t="str">
        <f t="shared" si="21"/>
        <v>RASTA ROCKET</v>
      </c>
      <c r="O118" s="52" t="str">
        <f t="shared" si="21"/>
        <v>DESERT HUNTER</v>
      </c>
      <c r="P118" s="52" t="str">
        <f t="shared" si="21"/>
        <v>New Motec</v>
      </c>
      <c r="Q118" s="52" t="str">
        <f t="shared" si="21"/>
        <v>AEROTEAM</v>
      </c>
      <c r="R118" s="52" t="str">
        <f t="shared" si="21"/>
        <v>Team BLEECK</v>
      </c>
      <c r="S118" s="52" t="str">
        <f t="shared" si="21"/>
        <v>LICENCE TO DRIVE</v>
      </c>
      <c r="T118" s="52" t="str">
        <f t="shared" si="21"/>
        <v>AURA Fu5ion</v>
      </c>
      <c r="U118" s="52" t="str">
        <f t="shared" si="21"/>
        <v>MECHANICS SOLDIERS</v>
      </c>
      <c r="V118" s="52" t="str">
        <f t="shared" si="21"/>
        <v>Panda Fall</v>
      </c>
      <c r="W118" s="53" t="str">
        <f t="shared" si="21"/>
        <v xml:space="preserve"> </v>
      </c>
    </row>
    <row r="119" spans="1:23" ht="34" customHeight="1" x14ac:dyDescent="0.35">
      <c r="A119" s="83"/>
      <c r="B119" s="84" t="s">
        <v>47</v>
      </c>
      <c r="C119" s="52" t="str">
        <f t="shared" ref="C119:U121" si="22">C6</f>
        <v>Lycée</v>
      </c>
      <c r="D119" s="52" t="str">
        <f t="shared" si="22"/>
        <v>Lycée</v>
      </c>
      <c r="E119" s="52" t="str">
        <f t="shared" si="22"/>
        <v>Lycée</v>
      </c>
      <c r="F119" s="52" t="str">
        <f t="shared" si="22"/>
        <v>Lycée</v>
      </c>
      <c r="G119" s="52" t="str">
        <f t="shared" si="22"/>
        <v>Lycée</v>
      </c>
      <c r="H119" s="52" t="str">
        <f t="shared" si="22"/>
        <v>Lycée</v>
      </c>
      <c r="I119" s="52" t="str">
        <f t="shared" si="22"/>
        <v>Lycée</v>
      </c>
      <c r="J119" s="52" t="str">
        <f t="shared" si="22"/>
        <v>Lycée</v>
      </c>
      <c r="K119" s="52" t="str">
        <f t="shared" si="22"/>
        <v>Lycée</v>
      </c>
      <c r="L119" s="52" t="str">
        <f t="shared" si="22"/>
        <v>Lycée</v>
      </c>
      <c r="M119" s="52" t="str">
        <f t="shared" si="22"/>
        <v>Lycée</v>
      </c>
      <c r="N119" s="52" t="str">
        <f t="shared" si="22"/>
        <v>Lycée</v>
      </c>
      <c r="O119" s="52" t="str">
        <f t="shared" si="22"/>
        <v>Lycée</v>
      </c>
      <c r="P119" s="52" t="str">
        <f t="shared" si="22"/>
        <v>Lycée</v>
      </c>
      <c r="Q119" s="52" t="str">
        <f t="shared" si="22"/>
        <v>Lycée</v>
      </c>
      <c r="R119" s="52" t="str">
        <f t="shared" si="22"/>
        <v>Lycée</v>
      </c>
      <c r="S119" s="52" t="str">
        <f t="shared" si="22"/>
        <v>Lycée</v>
      </c>
      <c r="T119" s="52" t="str">
        <f t="shared" si="22"/>
        <v>Lycée</v>
      </c>
      <c r="U119" s="52" t="str">
        <f t="shared" si="22"/>
        <v>Lycée</v>
      </c>
      <c r="V119" s="52" t="str">
        <f t="shared" si="21"/>
        <v>Lycée</v>
      </c>
      <c r="W119" s="53" t="str">
        <f t="shared" si="21"/>
        <v xml:space="preserve"> </v>
      </c>
    </row>
    <row r="120" spans="1:23" ht="34" customHeight="1" x14ac:dyDescent="0.35">
      <c r="B120" s="84" t="s">
        <v>50</v>
      </c>
      <c r="C120" s="52" t="str">
        <f t="shared" si="22"/>
        <v>Maurice Genevoix</v>
      </c>
      <c r="D120" s="52" t="str">
        <f t="shared" si="22"/>
        <v>Edouard Branly</v>
      </c>
      <c r="E120" s="52" t="str">
        <f t="shared" si="22"/>
        <v>Bernard Palissy</v>
      </c>
      <c r="F120" s="52" t="str">
        <f t="shared" si="22"/>
        <v>Bernard Palissy</v>
      </c>
      <c r="G120" s="52" t="str">
        <f t="shared" si="22"/>
        <v>Bernard Palissy</v>
      </c>
      <c r="H120" s="52" t="str">
        <f t="shared" si="22"/>
        <v>Bernard Palissy</v>
      </c>
      <c r="I120" s="52" t="str">
        <f t="shared" si="22"/>
        <v>Maurice Genevoix</v>
      </c>
      <c r="J120" s="52" t="str">
        <f t="shared" si="22"/>
        <v>Bernard Palissy</v>
      </c>
      <c r="K120" s="52" t="str">
        <f t="shared" si="22"/>
        <v>Maurice Genevoix</v>
      </c>
      <c r="L120" s="52" t="str">
        <f t="shared" si="22"/>
        <v>Bernard Palissy</v>
      </c>
      <c r="M120" s="52" t="str">
        <f t="shared" si="22"/>
        <v>Emile Combes</v>
      </c>
      <c r="N120" s="52" t="str">
        <f t="shared" si="22"/>
        <v>Bernard Palissy</v>
      </c>
      <c r="O120" s="52" t="str">
        <f t="shared" si="22"/>
        <v>Maurice Genevoix</v>
      </c>
      <c r="P120" s="52" t="str">
        <f t="shared" si="22"/>
        <v>Edouard Branly</v>
      </c>
      <c r="Q120" s="52" t="str">
        <f t="shared" si="22"/>
        <v>Maurice Genevoix</v>
      </c>
      <c r="R120" s="52" t="str">
        <f t="shared" si="22"/>
        <v>Emile Combes</v>
      </c>
      <c r="S120" s="52" t="str">
        <f t="shared" si="22"/>
        <v>Maurice Genevoix</v>
      </c>
      <c r="T120" s="52" t="str">
        <f t="shared" si="22"/>
        <v>Emile Combes</v>
      </c>
      <c r="U120" s="52" t="str">
        <f t="shared" si="22"/>
        <v>Maurice Genevoix</v>
      </c>
      <c r="V120" s="52" t="str">
        <f t="shared" si="21"/>
        <v>Emile Combes</v>
      </c>
      <c r="W120" s="53">
        <f t="shared" si="21"/>
        <v>0</v>
      </c>
    </row>
    <row r="121" spans="1:23" ht="34" customHeight="1" x14ac:dyDescent="0.35">
      <c r="B121" s="84" t="s">
        <v>51</v>
      </c>
      <c r="C121" s="52" t="str">
        <f t="shared" si="22"/>
        <v>Bressuire</v>
      </c>
      <c r="D121" s="52" t="str">
        <f t="shared" si="22"/>
        <v>Châtellerault</v>
      </c>
      <c r="E121" s="52" t="str">
        <f t="shared" si="22"/>
        <v>Saintes</v>
      </c>
      <c r="F121" s="52" t="str">
        <f t="shared" si="22"/>
        <v>Saintes</v>
      </c>
      <c r="G121" s="52" t="str">
        <f t="shared" si="22"/>
        <v>Saintes</v>
      </c>
      <c r="H121" s="52" t="str">
        <f t="shared" si="22"/>
        <v>Saintes</v>
      </c>
      <c r="I121" s="52" t="str">
        <f t="shared" si="22"/>
        <v>Bressuire</v>
      </c>
      <c r="J121" s="52" t="str">
        <f t="shared" si="22"/>
        <v>Saintes</v>
      </c>
      <c r="K121" s="52" t="str">
        <f t="shared" si="22"/>
        <v>Bressuire</v>
      </c>
      <c r="L121" s="52" t="str">
        <f t="shared" si="22"/>
        <v>Saintes</v>
      </c>
      <c r="M121" s="52" t="str">
        <f t="shared" si="22"/>
        <v>Pons</v>
      </c>
      <c r="N121" s="52" t="str">
        <f t="shared" si="22"/>
        <v>Saintes</v>
      </c>
      <c r="O121" s="52" t="str">
        <f t="shared" si="22"/>
        <v>Bressuire</v>
      </c>
      <c r="P121" s="52" t="str">
        <f t="shared" si="22"/>
        <v>Châtellerault</v>
      </c>
      <c r="Q121" s="52" t="str">
        <f t="shared" si="22"/>
        <v>Bressuire</v>
      </c>
      <c r="R121" s="52" t="str">
        <f t="shared" si="22"/>
        <v>Pons</v>
      </c>
      <c r="S121" s="52" t="str">
        <f t="shared" si="22"/>
        <v>Bressuire</v>
      </c>
      <c r="T121" s="52" t="str">
        <f t="shared" si="22"/>
        <v>Pons</v>
      </c>
      <c r="U121" s="52" t="str">
        <f t="shared" si="22"/>
        <v>Bressuire</v>
      </c>
      <c r="V121" s="52" t="str">
        <f t="shared" si="21"/>
        <v>Pons</v>
      </c>
      <c r="W121" s="53" t="str">
        <f t="shared" si="21"/>
        <v xml:space="preserve"> </v>
      </c>
    </row>
    <row r="122" spans="1:23" ht="34" customHeight="1" thickBot="1" x14ac:dyDescent="0.4">
      <c r="B122" s="98" t="str">
        <f>'Eval Trophée CAO'!B11</f>
        <v>POINTS CAO /20</v>
      </c>
      <c r="C122" s="99">
        <f>'Eval Trophée CAO'!C11</f>
        <v>5</v>
      </c>
      <c r="D122" s="99">
        <f>'Eval Trophée CAO'!D11</f>
        <v>3</v>
      </c>
      <c r="E122" s="99">
        <f>'Eval Trophée CAO'!E11</f>
        <v>13</v>
      </c>
      <c r="F122" s="99">
        <f>'Eval Trophée CAO'!F11</f>
        <v>15</v>
      </c>
      <c r="G122" s="99">
        <f>'Eval Trophée CAO'!G11</f>
        <v>7</v>
      </c>
      <c r="H122" s="99">
        <f>'Eval Trophée CAO'!H11</f>
        <v>19</v>
      </c>
      <c r="I122" s="99">
        <f>'Eval Trophée CAO'!I11</f>
        <v>17</v>
      </c>
      <c r="J122" s="99">
        <f>'Eval Trophée CAO'!J11</f>
        <v>9</v>
      </c>
      <c r="K122" s="99">
        <f>'Eval Trophée CAO'!K11</f>
        <v>8</v>
      </c>
      <c r="L122" s="99">
        <f>'Eval Trophée CAO'!L11</f>
        <v>0</v>
      </c>
      <c r="M122" s="99">
        <f>'Eval Trophée CAO'!M11</f>
        <v>4</v>
      </c>
      <c r="N122" s="99">
        <f>'Eval Trophée CAO'!N11</f>
        <v>16</v>
      </c>
      <c r="O122" s="99">
        <f>'Eval Trophée CAO'!O11</f>
        <v>2</v>
      </c>
      <c r="P122" s="99">
        <f>'Eval Trophée CAO'!P11</f>
        <v>6</v>
      </c>
      <c r="Q122" s="99">
        <f>'Eval Trophée CAO'!Q11</f>
        <v>20</v>
      </c>
      <c r="R122" s="99">
        <f>'Eval Trophée CAO'!R11</f>
        <v>12</v>
      </c>
      <c r="S122" s="99">
        <f>'Eval Trophée CAO'!S11</f>
        <v>10</v>
      </c>
      <c r="T122" s="99">
        <f>'Eval Trophée CAO'!T11</f>
        <v>14</v>
      </c>
      <c r="U122" s="99">
        <f>'Eval Trophée CAO'!U11</f>
        <v>11</v>
      </c>
      <c r="V122" s="99">
        <f>'Eval Trophée CAO'!V11</f>
        <v>18</v>
      </c>
      <c r="W122" s="100">
        <f>'Eval Trophée CAO'!W11</f>
        <v>0</v>
      </c>
    </row>
    <row r="123" spans="1:23" ht="16" customHeight="1" thickBot="1" x14ac:dyDescent="0.4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:23" ht="19" customHeight="1" thickBot="1" x14ac:dyDescent="0.4">
      <c r="B124" s="102" t="s">
        <v>137</v>
      </c>
      <c r="C124" s="103">
        <f>'Eval Trophée CAO'!C9</f>
        <v>16</v>
      </c>
      <c r="D124" s="103">
        <f>'Eval Trophée CAO'!D9</f>
        <v>18</v>
      </c>
      <c r="E124" s="103">
        <f>'Eval Trophée CAO'!E9</f>
        <v>8</v>
      </c>
      <c r="F124" s="103">
        <f>'Eval Trophée CAO'!F9</f>
        <v>6</v>
      </c>
      <c r="G124" s="103">
        <f>'Eval Trophée CAO'!G9</f>
        <v>14</v>
      </c>
      <c r="H124" s="103">
        <f>'Eval Trophée CAO'!H9</f>
        <v>2</v>
      </c>
      <c r="I124" s="103">
        <f>'Eval Trophée CAO'!I9</f>
        <v>4</v>
      </c>
      <c r="J124" s="103">
        <f>'Eval Trophée CAO'!J9</f>
        <v>12</v>
      </c>
      <c r="K124" s="103">
        <f>'Eval Trophée CAO'!K9</f>
        <v>13</v>
      </c>
      <c r="L124" s="103">
        <f>'Eval Trophée CAO'!L9</f>
        <v>20</v>
      </c>
      <c r="M124" s="103">
        <f>'Eval Trophée CAO'!M9</f>
        <v>17</v>
      </c>
      <c r="N124" s="103">
        <f>'Eval Trophée CAO'!N9</f>
        <v>5</v>
      </c>
      <c r="O124" s="103">
        <f>'Eval Trophée CAO'!O9</f>
        <v>19</v>
      </c>
      <c r="P124" s="103">
        <f>'Eval Trophée CAO'!P9</f>
        <v>15</v>
      </c>
      <c r="Q124" s="103">
        <f>'Eval Trophée CAO'!Q9</f>
        <v>1</v>
      </c>
      <c r="R124" s="103">
        <f>'Eval Trophée CAO'!R9</f>
        <v>9</v>
      </c>
      <c r="S124" s="103">
        <f>'Eval Trophée CAO'!S9</f>
        <v>11</v>
      </c>
      <c r="T124" s="103">
        <f>'Eval Trophée CAO'!T9</f>
        <v>7</v>
      </c>
      <c r="U124" s="103">
        <f>'Eval Trophée CAO'!U9</f>
        <v>10</v>
      </c>
      <c r="V124" s="103">
        <f>'Eval Trophée CAO'!V9</f>
        <v>3</v>
      </c>
      <c r="W124" s="104">
        <f>'Eval Trophée CAO'!W9</f>
        <v>20</v>
      </c>
    </row>
    <row r="126" spans="1:23" s="105" customFormat="1" ht="14.15" customHeight="1" x14ac:dyDescent="0.35">
      <c r="C126" s="106"/>
      <c r="D126" s="106"/>
      <c r="E126" s="106"/>
      <c r="F126" s="107"/>
      <c r="G126" s="107"/>
      <c r="H126" s="107"/>
      <c r="I126" s="108"/>
      <c r="J126" s="108"/>
      <c r="K126" s="108"/>
    </row>
    <row r="127" spans="1:23" ht="16" thickBot="1" x14ac:dyDescent="0.4"/>
    <row r="128" spans="1:23" ht="19" customHeight="1" thickBot="1" x14ac:dyDescent="0.4">
      <c r="D128" s="282" t="s">
        <v>138</v>
      </c>
      <c r="E128" s="283"/>
      <c r="F128" s="283"/>
      <c r="G128" s="283"/>
      <c r="H128" s="283"/>
      <c r="I128" s="283"/>
      <c r="J128" s="284"/>
    </row>
    <row r="129" spans="1:23" ht="19" customHeight="1" thickBot="1" x14ac:dyDescent="0.4"/>
    <row r="130" spans="1:23" ht="19" customHeight="1" x14ac:dyDescent="0.35">
      <c r="B130" s="80" t="s">
        <v>63</v>
      </c>
      <c r="C130" s="81">
        <v>1</v>
      </c>
      <c r="D130" s="81">
        <v>2</v>
      </c>
      <c r="E130" s="81">
        <v>3</v>
      </c>
      <c r="F130" s="81">
        <v>4</v>
      </c>
      <c r="G130" s="81">
        <v>5</v>
      </c>
      <c r="H130" s="81">
        <v>6</v>
      </c>
      <c r="I130" s="81">
        <v>7</v>
      </c>
      <c r="J130" s="81">
        <v>8</v>
      </c>
      <c r="K130" s="81">
        <v>9</v>
      </c>
      <c r="L130" s="81">
        <v>10</v>
      </c>
      <c r="M130" s="81">
        <v>11</v>
      </c>
      <c r="N130" s="81">
        <v>12</v>
      </c>
      <c r="O130" s="81">
        <v>13</v>
      </c>
      <c r="P130" s="81">
        <v>14</v>
      </c>
      <c r="Q130" s="81">
        <v>15</v>
      </c>
      <c r="R130" s="81">
        <v>16</v>
      </c>
      <c r="S130" s="81">
        <v>17</v>
      </c>
      <c r="T130" s="81">
        <v>18</v>
      </c>
      <c r="U130" s="81">
        <v>19</v>
      </c>
      <c r="V130" s="81">
        <v>20</v>
      </c>
      <c r="W130" s="82">
        <v>21</v>
      </c>
    </row>
    <row r="131" spans="1:23" ht="34" customHeight="1" x14ac:dyDescent="0.35">
      <c r="B131" s="84" t="s">
        <v>64</v>
      </c>
      <c r="C131" s="52" t="str">
        <f t="shared" ref="C131:W134" si="23">C5</f>
        <v>Martians</v>
      </c>
      <c r="D131" s="52" t="str">
        <f t="shared" si="23"/>
        <v>Oktoteak</v>
      </c>
      <c r="E131" s="52" t="str">
        <f t="shared" si="23"/>
        <v>TEAM MOTOR SPEED</v>
      </c>
      <c r="F131" s="52" t="str">
        <f t="shared" si="23"/>
        <v>QLF RACING</v>
      </c>
      <c r="G131" s="52" t="str">
        <f t="shared" si="23"/>
        <v>RUBY SCREECH</v>
      </c>
      <c r="H131" s="52" t="str">
        <f t="shared" si="23"/>
        <v>FAST ROAD</v>
      </c>
      <c r="I131" s="52" t="str">
        <f t="shared" si="23"/>
        <v>TALKING CAR</v>
      </c>
      <c r="J131" s="52" t="str">
        <f t="shared" si="23"/>
        <v>SUPERMOTWHEEL</v>
      </c>
      <c r="K131" s="52" t="str">
        <f t="shared" si="23"/>
        <v>OCEAN DEPTH</v>
      </c>
      <c r="L131" s="52" t="str">
        <f t="shared" si="23"/>
        <v>SANS CHICANES</v>
      </c>
      <c r="M131" s="52" t="str">
        <f t="shared" si="23"/>
        <v xml:space="preserve"> L1KORN</v>
      </c>
      <c r="N131" s="52" t="str">
        <f t="shared" si="23"/>
        <v>RASTA ROCKET</v>
      </c>
      <c r="O131" s="52" t="str">
        <f t="shared" si="23"/>
        <v>DESERT HUNTER</v>
      </c>
      <c r="P131" s="52" t="str">
        <f t="shared" si="23"/>
        <v>New Motec</v>
      </c>
      <c r="Q131" s="52" t="str">
        <f t="shared" si="23"/>
        <v>AEROTEAM</v>
      </c>
      <c r="R131" s="52" t="str">
        <f t="shared" si="23"/>
        <v>Team BLEECK</v>
      </c>
      <c r="S131" s="52" t="str">
        <f t="shared" si="23"/>
        <v>LICENCE TO DRIVE</v>
      </c>
      <c r="T131" s="52" t="str">
        <f t="shared" si="23"/>
        <v>AURA Fu5ion</v>
      </c>
      <c r="U131" s="52" t="str">
        <f t="shared" si="23"/>
        <v>MECHANICS SOLDIERS</v>
      </c>
      <c r="V131" s="52" t="str">
        <f t="shared" si="23"/>
        <v>Panda Fall</v>
      </c>
      <c r="W131" s="53" t="str">
        <f t="shared" si="23"/>
        <v xml:space="preserve"> </v>
      </c>
    </row>
    <row r="132" spans="1:23" ht="34" customHeight="1" x14ac:dyDescent="0.35">
      <c r="A132" s="83"/>
      <c r="B132" s="84" t="s">
        <v>47</v>
      </c>
      <c r="C132" s="52" t="str">
        <f t="shared" si="23"/>
        <v>Lycée</v>
      </c>
      <c r="D132" s="52" t="str">
        <f t="shared" si="23"/>
        <v>Lycée</v>
      </c>
      <c r="E132" s="52" t="str">
        <f t="shared" si="23"/>
        <v>Lycée</v>
      </c>
      <c r="F132" s="52" t="str">
        <f t="shared" si="23"/>
        <v>Lycée</v>
      </c>
      <c r="G132" s="52" t="str">
        <f t="shared" si="23"/>
        <v>Lycée</v>
      </c>
      <c r="H132" s="52" t="str">
        <f t="shared" si="23"/>
        <v>Lycée</v>
      </c>
      <c r="I132" s="52" t="str">
        <f t="shared" si="23"/>
        <v>Lycée</v>
      </c>
      <c r="J132" s="52" t="str">
        <f t="shared" si="23"/>
        <v>Lycée</v>
      </c>
      <c r="K132" s="52" t="str">
        <f t="shared" si="23"/>
        <v>Lycée</v>
      </c>
      <c r="L132" s="52" t="str">
        <f t="shared" si="23"/>
        <v>Lycée</v>
      </c>
      <c r="M132" s="52" t="str">
        <f t="shared" si="23"/>
        <v>Lycée</v>
      </c>
      <c r="N132" s="52" t="str">
        <f t="shared" si="23"/>
        <v>Lycée</v>
      </c>
      <c r="O132" s="52" t="str">
        <f t="shared" si="23"/>
        <v>Lycée</v>
      </c>
      <c r="P132" s="52" t="str">
        <f t="shared" si="23"/>
        <v>Lycée</v>
      </c>
      <c r="Q132" s="52" t="str">
        <f t="shared" si="23"/>
        <v>Lycée</v>
      </c>
      <c r="R132" s="52" t="str">
        <f t="shared" si="23"/>
        <v>Lycée</v>
      </c>
      <c r="S132" s="52" t="str">
        <f t="shared" si="23"/>
        <v>Lycée</v>
      </c>
      <c r="T132" s="52" t="str">
        <f t="shared" si="23"/>
        <v>Lycée</v>
      </c>
      <c r="U132" s="52" t="str">
        <f t="shared" si="23"/>
        <v>Lycée</v>
      </c>
      <c r="V132" s="52" t="str">
        <f t="shared" si="23"/>
        <v>Lycée</v>
      </c>
      <c r="W132" s="53" t="str">
        <f t="shared" si="23"/>
        <v xml:space="preserve"> </v>
      </c>
    </row>
    <row r="133" spans="1:23" ht="34" customHeight="1" x14ac:dyDescent="0.35">
      <c r="B133" s="84" t="s">
        <v>50</v>
      </c>
      <c r="C133" s="52" t="str">
        <f t="shared" si="23"/>
        <v>Maurice Genevoix</v>
      </c>
      <c r="D133" s="52" t="str">
        <f t="shared" si="23"/>
        <v>Edouard Branly</v>
      </c>
      <c r="E133" s="52" t="str">
        <f t="shared" si="23"/>
        <v>Bernard Palissy</v>
      </c>
      <c r="F133" s="52" t="str">
        <f t="shared" si="23"/>
        <v>Bernard Palissy</v>
      </c>
      <c r="G133" s="52" t="str">
        <f t="shared" si="23"/>
        <v>Bernard Palissy</v>
      </c>
      <c r="H133" s="52" t="str">
        <f t="shared" si="23"/>
        <v>Bernard Palissy</v>
      </c>
      <c r="I133" s="52" t="str">
        <f t="shared" si="23"/>
        <v>Maurice Genevoix</v>
      </c>
      <c r="J133" s="52" t="str">
        <f t="shared" si="23"/>
        <v>Bernard Palissy</v>
      </c>
      <c r="K133" s="52" t="str">
        <f t="shared" si="23"/>
        <v>Maurice Genevoix</v>
      </c>
      <c r="L133" s="52" t="str">
        <f t="shared" si="23"/>
        <v>Bernard Palissy</v>
      </c>
      <c r="M133" s="52" t="str">
        <f t="shared" si="23"/>
        <v>Emile Combes</v>
      </c>
      <c r="N133" s="52" t="str">
        <f t="shared" si="23"/>
        <v>Bernard Palissy</v>
      </c>
      <c r="O133" s="52" t="str">
        <f t="shared" si="23"/>
        <v>Maurice Genevoix</v>
      </c>
      <c r="P133" s="52" t="str">
        <f t="shared" si="23"/>
        <v>Edouard Branly</v>
      </c>
      <c r="Q133" s="52" t="str">
        <f t="shared" si="23"/>
        <v>Maurice Genevoix</v>
      </c>
      <c r="R133" s="52" t="str">
        <f t="shared" si="23"/>
        <v>Emile Combes</v>
      </c>
      <c r="S133" s="52" t="str">
        <f t="shared" si="23"/>
        <v>Maurice Genevoix</v>
      </c>
      <c r="T133" s="52" t="str">
        <f t="shared" si="23"/>
        <v>Emile Combes</v>
      </c>
      <c r="U133" s="52" t="str">
        <f t="shared" si="23"/>
        <v>Maurice Genevoix</v>
      </c>
      <c r="V133" s="52" t="str">
        <f t="shared" si="23"/>
        <v>Emile Combes</v>
      </c>
      <c r="W133" s="53">
        <f t="shared" si="23"/>
        <v>0</v>
      </c>
    </row>
    <row r="134" spans="1:23" ht="34" customHeight="1" x14ac:dyDescent="0.35">
      <c r="B134" s="84" t="s">
        <v>51</v>
      </c>
      <c r="C134" s="52" t="str">
        <f t="shared" si="23"/>
        <v>Bressuire</v>
      </c>
      <c r="D134" s="52" t="str">
        <f t="shared" si="23"/>
        <v>Châtellerault</v>
      </c>
      <c r="E134" s="52" t="str">
        <f t="shared" si="23"/>
        <v>Saintes</v>
      </c>
      <c r="F134" s="52" t="str">
        <f t="shared" si="23"/>
        <v>Saintes</v>
      </c>
      <c r="G134" s="52" t="str">
        <f t="shared" si="23"/>
        <v>Saintes</v>
      </c>
      <c r="H134" s="52" t="str">
        <f t="shared" si="23"/>
        <v>Saintes</v>
      </c>
      <c r="I134" s="52" t="str">
        <f t="shared" si="23"/>
        <v>Bressuire</v>
      </c>
      <c r="J134" s="52" t="str">
        <f t="shared" si="23"/>
        <v>Saintes</v>
      </c>
      <c r="K134" s="52" t="str">
        <f t="shared" si="23"/>
        <v>Bressuire</v>
      </c>
      <c r="L134" s="52" t="str">
        <f t="shared" si="23"/>
        <v>Saintes</v>
      </c>
      <c r="M134" s="52" t="str">
        <f t="shared" si="23"/>
        <v>Pons</v>
      </c>
      <c r="N134" s="52" t="str">
        <f t="shared" si="23"/>
        <v>Saintes</v>
      </c>
      <c r="O134" s="52" t="str">
        <f t="shared" si="23"/>
        <v>Bressuire</v>
      </c>
      <c r="P134" s="52" t="str">
        <f t="shared" si="23"/>
        <v>Châtellerault</v>
      </c>
      <c r="Q134" s="52" t="str">
        <f t="shared" si="23"/>
        <v>Bressuire</v>
      </c>
      <c r="R134" s="52" t="str">
        <f t="shared" si="23"/>
        <v>Pons</v>
      </c>
      <c r="S134" s="52" t="str">
        <f t="shared" si="23"/>
        <v>Bressuire</v>
      </c>
      <c r="T134" s="52" t="str">
        <f t="shared" si="23"/>
        <v>Pons</v>
      </c>
      <c r="U134" s="52" t="str">
        <f t="shared" si="23"/>
        <v>Bressuire</v>
      </c>
      <c r="V134" s="52" t="str">
        <f t="shared" si="23"/>
        <v>Pons</v>
      </c>
      <c r="W134" s="53" t="str">
        <f t="shared" si="23"/>
        <v xml:space="preserve"> </v>
      </c>
    </row>
    <row r="135" spans="1:23" ht="34" customHeight="1" thickBot="1" x14ac:dyDescent="0.4">
      <c r="B135" s="98" t="str">
        <f>'Eval Aérodynamisme'!B13</f>
        <v>POINTS Aéro /20</v>
      </c>
      <c r="C135" s="99">
        <f>'Eval Aérodynamisme'!C13+C136</f>
        <v>14</v>
      </c>
      <c r="D135" s="99">
        <f>'Eval Aérodynamisme'!D13+D136</f>
        <v>9</v>
      </c>
      <c r="E135" s="99">
        <f>'Eval Aérodynamisme'!E13+E136</f>
        <v>11</v>
      </c>
      <c r="F135" s="99">
        <f>'Eval Aérodynamisme'!F13+F136</f>
        <v>17</v>
      </c>
      <c r="G135" s="99">
        <f>'Eval Aérodynamisme'!G13+G136</f>
        <v>20</v>
      </c>
      <c r="H135" s="99">
        <f>'Eval Aérodynamisme'!H13+H136</f>
        <v>8</v>
      </c>
      <c r="I135" s="99">
        <f>'Eval Aérodynamisme'!I13+I136</f>
        <v>10</v>
      </c>
      <c r="J135" s="99">
        <f>'Eval Aérodynamisme'!J13+J136</f>
        <v>18</v>
      </c>
      <c r="K135" s="99">
        <f>'Eval Aérodynamisme'!K13+K136</f>
        <v>1</v>
      </c>
      <c r="L135" s="99">
        <f>'Eval Aérodynamisme'!L13+L136</f>
        <v>7</v>
      </c>
      <c r="M135" s="99">
        <f>'Eval Aérodynamisme'!M13+M136</f>
        <v>3</v>
      </c>
      <c r="N135" s="99">
        <f>'Eval Aérodynamisme'!N13+N136</f>
        <v>19</v>
      </c>
      <c r="O135" s="99">
        <f>'Eval Aérodynamisme'!O13+O136</f>
        <v>5</v>
      </c>
      <c r="P135" s="99">
        <f>'Eval Aérodynamisme'!P13+P136</f>
        <v>15</v>
      </c>
      <c r="Q135" s="99">
        <f>'Eval Aérodynamisme'!Q13+Q136</f>
        <v>12</v>
      </c>
      <c r="R135" s="99">
        <f>'Eval Aérodynamisme'!R13+R136</f>
        <v>13</v>
      </c>
      <c r="S135" s="99">
        <f>'Eval Aérodynamisme'!S13+S136</f>
        <v>2</v>
      </c>
      <c r="T135" s="99">
        <f>'Eval Aérodynamisme'!T13+T136</f>
        <v>6</v>
      </c>
      <c r="U135" s="99">
        <f>'Eval Aérodynamisme'!U13+U136</f>
        <v>16</v>
      </c>
      <c r="V135" s="99">
        <f>'Eval Aérodynamisme'!V13+V136</f>
        <v>4</v>
      </c>
      <c r="W135" s="109">
        <f>'Eval Aérodynamisme'!W13+W136</f>
        <v>0</v>
      </c>
    </row>
    <row r="136" spans="1:23" ht="16" customHeight="1" thickBot="1" x14ac:dyDescent="0.4">
      <c r="B136" s="94" t="s">
        <v>125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</row>
    <row r="137" spans="1:23" ht="20.149999999999999" customHeight="1" thickBot="1" x14ac:dyDescent="0.4">
      <c r="B137" s="102" t="str">
        <f>'Eval Aérodynamisme'!B11</f>
        <v>CLASSEMENT Aéro</v>
      </c>
      <c r="C137" s="103">
        <f>'Eval Aérodynamisme'!C11</f>
        <v>7</v>
      </c>
      <c r="D137" s="103">
        <f>'Eval Aérodynamisme'!D11</f>
        <v>12</v>
      </c>
      <c r="E137" s="103">
        <f>'Eval Aérodynamisme'!E11</f>
        <v>10</v>
      </c>
      <c r="F137" s="103">
        <f>'Eval Aérodynamisme'!F11</f>
        <v>4</v>
      </c>
      <c r="G137" s="103">
        <f>'Eval Aérodynamisme'!G11</f>
        <v>1</v>
      </c>
      <c r="H137" s="103">
        <f>'Eval Aérodynamisme'!H11</f>
        <v>13</v>
      </c>
      <c r="I137" s="103">
        <f>'Eval Aérodynamisme'!I11</f>
        <v>11</v>
      </c>
      <c r="J137" s="103">
        <f>'Eval Aérodynamisme'!J11</f>
        <v>3</v>
      </c>
      <c r="K137" s="103">
        <f>'Eval Aérodynamisme'!K11</f>
        <v>20</v>
      </c>
      <c r="L137" s="103">
        <f>'Eval Aérodynamisme'!L11</f>
        <v>14</v>
      </c>
      <c r="M137" s="103">
        <f>'Eval Aérodynamisme'!M11</f>
        <v>18</v>
      </c>
      <c r="N137" s="103">
        <f>'Eval Aérodynamisme'!N11</f>
        <v>2</v>
      </c>
      <c r="O137" s="103">
        <f>'Eval Aérodynamisme'!O11</f>
        <v>16</v>
      </c>
      <c r="P137" s="103">
        <f>'Eval Aérodynamisme'!P11</f>
        <v>6</v>
      </c>
      <c r="Q137" s="103">
        <f>'Eval Aérodynamisme'!Q11</f>
        <v>9</v>
      </c>
      <c r="R137" s="103">
        <f>'Eval Aérodynamisme'!R11</f>
        <v>8</v>
      </c>
      <c r="S137" s="103">
        <f>'Eval Aérodynamisme'!S11</f>
        <v>19</v>
      </c>
      <c r="T137" s="103">
        <f>'Eval Aérodynamisme'!T11</f>
        <v>15</v>
      </c>
      <c r="U137" s="103">
        <f>'Eval Aérodynamisme'!U11</f>
        <v>5</v>
      </c>
      <c r="V137" s="103">
        <f>'Eval Aérodynamisme'!V11</f>
        <v>17</v>
      </c>
      <c r="W137" s="104">
        <f>'Eval Aérodynamisme'!W11</f>
        <v>21</v>
      </c>
    </row>
  </sheetData>
  <sheetProtection selectLockedCells="1"/>
  <mergeCells count="270">
    <mergeCell ref="D2:J2"/>
    <mergeCell ref="D24:J24"/>
    <mergeCell ref="B31:B33"/>
    <mergeCell ref="C31:C34"/>
    <mergeCell ref="D31:D34"/>
    <mergeCell ref="E31:E34"/>
    <mergeCell ref="F31:F34"/>
    <mergeCell ref="G31:G34"/>
    <mergeCell ref="H31:H34"/>
    <mergeCell ref="I31:I34"/>
    <mergeCell ref="V31:V34"/>
    <mergeCell ref="W31:W34"/>
    <mergeCell ref="B35:B37"/>
    <mergeCell ref="C35:C38"/>
    <mergeCell ref="D35:D38"/>
    <mergeCell ref="E35:E38"/>
    <mergeCell ref="F35:F38"/>
    <mergeCell ref="G35:G38"/>
    <mergeCell ref="H35:H38"/>
    <mergeCell ref="I35:I38"/>
    <mergeCell ref="P31:P34"/>
    <mergeCell ref="Q31:Q34"/>
    <mergeCell ref="R31:R34"/>
    <mergeCell ref="S31:S34"/>
    <mergeCell ref="T31:T34"/>
    <mergeCell ref="U31:U34"/>
    <mergeCell ref="J31:J34"/>
    <mergeCell ref="K31:K34"/>
    <mergeCell ref="L31:L34"/>
    <mergeCell ref="M31:M34"/>
    <mergeCell ref="N31:N34"/>
    <mergeCell ref="O31:O34"/>
    <mergeCell ref="V35:V38"/>
    <mergeCell ref="W35:W38"/>
    <mergeCell ref="B39:B41"/>
    <mergeCell ref="C39:C42"/>
    <mergeCell ref="D39:D42"/>
    <mergeCell ref="E39:E42"/>
    <mergeCell ref="F39:F42"/>
    <mergeCell ref="G39:G42"/>
    <mergeCell ref="H39:H42"/>
    <mergeCell ref="I39:I42"/>
    <mergeCell ref="P35:P38"/>
    <mergeCell ref="Q35:Q38"/>
    <mergeCell ref="R35:R38"/>
    <mergeCell ref="S35:S38"/>
    <mergeCell ref="T35:T38"/>
    <mergeCell ref="U35:U38"/>
    <mergeCell ref="J35:J38"/>
    <mergeCell ref="K35:K38"/>
    <mergeCell ref="L35:L38"/>
    <mergeCell ref="M35:M38"/>
    <mergeCell ref="N35:N38"/>
    <mergeCell ref="O35:O38"/>
    <mergeCell ref="V39:V42"/>
    <mergeCell ref="W39:W42"/>
    <mergeCell ref="B43:B45"/>
    <mergeCell ref="C43:C46"/>
    <mergeCell ref="D43:D46"/>
    <mergeCell ref="E43:E46"/>
    <mergeCell ref="F43:F46"/>
    <mergeCell ref="G43:G46"/>
    <mergeCell ref="H43:H46"/>
    <mergeCell ref="I43:I46"/>
    <mergeCell ref="P39:P42"/>
    <mergeCell ref="Q39:Q42"/>
    <mergeCell ref="R39:R42"/>
    <mergeCell ref="S39:S42"/>
    <mergeCell ref="T39:T42"/>
    <mergeCell ref="U39:U42"/>
    <mergeCell ref="J39:J42"/>
    <mergeCell ref="K39:K42"/>
    <mergeCell ref="L39:L42"/>
    <mergeCell ref="M39:M42"/>
    <mergeCell ref="N39:N42"/>
    <mergeCell ref="O39:O42"/>
    <mergeCell ref="V43:V46"/>
    <mergeCell ref="W43:W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P43:P46"/>
    <mergeCell ref="D54:J54"/>
    <mergeCell ref="B61:B63"/>
    <mergeCell ref="C61:C64"/>
    <mergeCell ref="D61:D64"/>
    <mergeCell ref="E61:E64"/>
    <mergeCell ref="F61:F64"/>
    <mergeCell ref="G61:G64"/>
    <mergeCell ref="H61:H64"/>
    <mergeCell ref="Q43:Q46"/>
    <mergeCell ref="U61:U64"/>
    <mergeCell ref="V61:V64"/>
    <mergeCell ref="W61:W64"/>
    <mergeCell ref="B65:B67"/>
    <mergeCell ref="C65:C68"/>
    <mergeCell ref="D65:D68"/>
    <mergeCell ref="E65:E68"/>
    <mergeCell ref="F65:F68"/>
    <mergeCell ref="G65:G68"/>
    <mergeCell ref="H65:H68"/>
    <mergeCell ref="O61:O64"/>
    <mergeCell ref="P61:P64"/>
    <mergeCell ref="Q61:Q64"/>
    <mergeCell ref="R61:R64"/>
    <mergeCell ref="S61:S64"/>
    <mergeCell ref="T61:T64"/>
    <mergeCell ref="I61:I64"/>
    <mergeCell ref="J61:J64"/>
    <mergeCell ref="K61:K64"/>
    <mergeCell ref="L61:L64"/>
    <mergeCell ref="M61:M64"/>
    <mergeCell ref="N61:N64"/>
    <mergeCell ref="U65:U68"/>
    <mergeCell ref="V65:V68"/>
    <mergeCell ref="W65:W68"/>
    <mergeCell ref="B69:B71"/>
    <mergeCell ref="C69:C72"/>
    <mergeCell ref="D69:D72"/>
    <mergeCell ref="E69:E72"/>
    <mergeCell ref="F69:F72"/>
    <mergeCell ref="G69:G72"/>
    <mergeCell ref="H69:H72"/>
    <mergeCell ref="O65:O68"/>
    <mergeCell ref="P65:P68"/>
    <mergeCell ref="Q65:Q68"/>
    <mergeCell ref="R65:R68"/>
    <mergeCell ref="S65:S68"/>
    <mergeCell ref="T65:T68"/>
    <mergeCell ref="I65:I68"/>
    <mergeCell ref="J65:J68"/>
    <mergeCell ref="K65:K68"/>
    <mergeCell ref="L65:L68"/>
    <mergeCell ref="M65:M68"/>
    <mergeCell ref="N65:N68"/>
    <mergeCell ref="U69:U72"/>
    <mergeCell ref="V69:V72"/>
    <mergeCell ref="W69:W72"/>
    <mergeCell ref="Q69:Q72"/>
    <mergeCell ref="B73:B75"/>
    <mergeCell ref="C73:C76"/>
    <mergeCell ref="D73:D76"/>
    <mergeCell ref="E73:E76"/>
    <mergeCell ref="F73:F76"/>
    <mergeCell ref="G73:G76"/>
    <mergeCell ref="H73:H76"/>
    <mergeCell ref="O69:O72"/>
    <mergeCell ref="P69:P72"/>
    <mergeCell ref="R69:R72"/>
    <mergeCell ref="S69:S72"/>
    <mergeCell ref="T69:T72"/>
    <mergeCell ref="I69:I72"/>
    <mergeCell ref="J69:J72"/>
    <mergeCell ref="K69:K72"/>
    <mergeCell ref="L69:L72"/>
    <mergeCell ref="M69:M72"/>
    <mergeCell ref="N69:N72"/>
    <mergeCell ref="U73:U76"/>
    <mergeCell ref="V73:V76"/>
    <mergeCell ref="W73:W76"/>
    <mergeCell ref="B77:B79"/>
    <mergeCell ref="C77:C80"/>
    <mergeCell ref="D77:D80"/>
    <mergeCell ref="E77:E80"/>
    <mergeCell ref="F77:F80"/>
    <mergeCell ref="G77:G80"/>
    <mergeCell ref="H77:H80"/>
    <mergeCell ref="O73:O76"/>
    <mergeCell ref="P73:P76"/>
    <mergeCell ref="Q73:Q76"/>
    <mergeCell ref="R73:R76"/>
    <mergeCell ref="S73:S76"/>
    <mergeCell ref="T73:T76"/>
    <mergeCell ref="I73:I76"/>
    <mergeCell ref="J73:J76"/>
    <mergeCell ref="K73:K76"/>
    <mergeCell ref="L73:L76"/>
    <mergeCell ref="M73:M76"/>
    <mergeCell ref="N73:N76"/>
    <mergeCell ref="U77:U80"/>
    <mergeCell ref="V77:V80"/>
    <mergeCell ref="W77:W80"/>
    <mergeCell ref="D88:J88"/>
    <mergeCell ref="B95:B97"/>
    <mergeCell ref="C95:C98"/>
    <mergeCell ref="D95:D98"/>
    <mergeCell ref="E95:E98"/>
    <mergeCell ref="F95:F98"/>
    <mergeCell ref="G95:G98"/>
    <mergeCell ref="O77:O80"/>
    <mergeCell ref="P77:P80"/>
    <mergeCell ref="Q77:Q80"/>
    <mergeCell ref="R77:R80"/>
    <mergeCell ref="S77:S80"/>
    <mergeCell ref="T77:T80"/>
    <mergeCell ref="I77:I80"/>
    <mergeCell ref="J77:J80"/>
    <mergeCell ref="K77:K80"/>
    <mergeCell ref="L77:L80"/>
    <mergeCell ref="M77:M80"/>
    <mergeCell ref="N77:N80"/>
    <mergeCell ref="T95:T98"/>
    <mergeCell ref="U95:U98"/>
    <mergeCell ref="V95:V98"/>
    <mergeCell ref="W95:W98"/>
    <mergeCell ref="B99:B101"/>
    <mergeCell ref="C99:C102"/>
    <mergeCell ref="D99:D102"/>
    <mergeCell ref="E99:E102"/>
    <mergeCell ref="F99:F102"/>
    <mergeCell ref="G99:G102"/>
    <mergeCell ref="N95:N98"/>
    <mergeCell ref="O95:O98"/>
    <mergeCell ref="P95:P98"/>
    <mergeCell ref="Q95:Q98"/>
    <mergeCell ref="R95:R98"/>
    <mergeCell ref="S95:S98"/>
    <mergeCell ref="H95:H98"/>
    <mergeCell ref="I95:I98"/>
    <mergeCell ref="J95:J98"/>
    <mergeCell ref="K95:K98"/>
    <mergeCell ref="L95:L98"/>
    <mergeCell ref="M95:M98"/>
    <mergeCell ref="T99:T102"/>
    <mergeCell ref="U99:U102"/>
    <mergeCell ref="V99:V102"/>
    <mergeCell ref="W99:W102"/>
    <mergeCell ref="B103:B105"/>
    <mergeCell ref="C103:C106"/>
    <mergeCell ref="D103:D106"/>
    <mergeCell ref="E103:E106"/>
    <mergeCell ref="F103:F106"/>
    <mergeCell ref="G103:G106"/>
    <mergeCell ref="N99:N102"/>
    <mergeCell ref="O99:O102"/>
    <mergeCell ref="P99:P102"/>
    <mergeCell ref="Q99:Q102"/>
    <mergeCell ref="R99:R102"/>
    <mergeCell ref="S99:S102"/>
    <mergeCell ref="H99:H102"/>
    <mergeCell ref="I99:I102"/>
    <mergeCell ref="J99:J102"/>
    <mergeCell ref="K99:K102"/>
    <mergeCell ref="L99:L102"/>
    <mergeCell ref="M99:M102"/>
    <mergeCell ref="T103:T106"/>
    <mergeCell ref="U103:U106"/>
    <mergeCell ref="V103:V106"/>
    <mergeCell ref="W103:W106"/>
    <mergeCell ref="D114:J114"/>
    <mergeCell ref="D128:J128"/>
    <mergeCell ref="N103:N106"/>
    <mergeCell ref="O103:O106"/>
    <mergeCell ref="P103:P106"/>
    <mergeCell ref="Q103:Q106"/>
    <mergeCell ref="R103:R106"/>
    <mergeCell ref="S103:S106"/>
    <mergeCell ref="H103:H106"/>
    <mergeCell ref="I103:I106"/>
    <mergeCell ref="J103:J106"/>
    <mergeCell ref="K103:K106"/>
    <mergeCell ref="L103:L106"/>
    <mergeCell ref="M103:M106"/>
  </mergeCells>
  <phoneticPr fontId="7" type="noConversion"/>
  <conditionalFormatting sqref="C124:W124 C50:W50 C20:W20 C84:W84 C110:W110">
    <cfRule type="cellIs" dxfId="1" priority="1" operator="greaterThan">
      <formula>3</formula>
    </cfRule>
    <cfRule type="colorScale" priority="2">
      <colorScale>
        <cfvo type="min"/>
        <cfvo type="max"/>
        <color rgb="FF63BE7B"/>
        <color rgb="FFFCFCFF"/>
      </colorScale>
    </cfRule>
  </conditionalFormatting>
  <conditionalFormatting sqref="C137:W137">
    <cfRule type="cellIs" dxfId="0" priority="3" operator="greaterThan">
      <formula>3</formula>
    </cfRule>
    <cfRule type="colorScale" priority="4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A compléter</vt:lpstr>
      <vt:lpstr>Eval Respect Règlement</vt:lpstr>
      <vt:lpstr>Eval Soutenance</vt:lpstr>
      <vt:lpstr>Eval innov-Prog</vt:lpstr>
      <vt:lpstr>Eval Stands</vt:lpstr>
      <vt:lpstr>Eval Course</vt:lpstr>
      <vt:lpstr>Eval Trophée CAO</vt:lpstr>
      <vt:lpstr>Eval Aérodynamisme</vt:lpstr>
      <vt:lpstr>Eval Général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dijon</dc:creator>
  <cp:lastModifiedBy>fred</cp:lastModifiedBy>
  <cp:lastPrinted>2017-05-04T13:50:23Z</cp:lastPrinted>
  <dcterms:created xsi:type="dcterms:W3CDTF">2012-03-24T09:32:54Z</dcterms:created>
  <dcterms:modified xsi:type="dcterms:W3CDTF">2017-05-09T09:51:12Z</dcterms:modified>
</cp:coreProperties>
</file>