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b_Family\Desktop\"/>
    </mc:Choice>
  </mc:AlternateContent>
  <xr:revisionPtr revIDLastSave="0" documentId="13_ncr:1_{EC02AE53-4DA5-4766-81E3-BF11157CE41F}" xr6:coauthVersionLast="47" xr6:coauthVersionMax="47" xr10:uidLastSave="{00000000-0000-0000-0000-000000000000}"/>
  <bookViews>
    <workbookView xWindow="-108" yWindow="-108" windowWidth="30936" windowHeight="17040" activeTab="1" xr2:uid="{00000000-000D-0000-FFFF-FFFF00000000}"/>
  </bookViews>
  <sheets>
    <sheet name="Situation" sheetId="14" r:id="rId1"/>
    <sheet name="6_matchs_simples" sheetId="9" r:id="rId2"/>
    <sheet name="Paramètres" sheetId="2" r:id="rId3"/>
    <sheet name="Récupération des données" sheetId="15" r:id="rId4"/>
  </sheets>
  <definedNames>
    <definedName name="Liste_bonus_malus" localSheetId="3">'Récupération des données'!#REF!</definedName>
    <definedName name="Liste_bonus_malus">Paramètres!$I$3:$I$12</definedName>
    <definedName name="listes_élèves" localSheetId="3">'Récupération des données'!#REF!</definedName>
    <definedName name="listes_élèves">Paramètres!$A$3:$A$37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5" l="1"/>
  <c r="A37" i="15"/>
  <c r="A38" i="15"/>
  <c r="A39" i="15"/>
  <c r="AP1" i="9"/>
  <c r="AP114" i="9" s="1"/>
  <c r="AO1" i="9"/>
  <c r="AO68" i="9" s="1"/>
  <c r="AN1" i="9"/>
  <c r="AN92" i="9" s="1"/>
  <c r="AM1" i="9"/>
  <c r="AM90" i="9" s="1"/>
  <c r="AO7" i="9" l="1"/>
  <c r="AN46" i="9"/>
  <c r="AO92" i="9"/>
  <c r="AO46" i="9"/>
  <c r="AO112" i="9"/>
  <c r="AP68" i="9"/>
  <c r="AP7" i="9"/>
  <c r="AN70" i="9"/>
  <c r="AO70" i="9"/>
  <c r="AP112" i="9"/>
  <c r="AN25" i="9"/>
  <c r="AP46" i="9"/>
  <c r="AO25" i="9"/>
  <c r="AP70" i="9"/>
  <c r="AP25" i="9"/>
  <c r="AN90" i="9"/>
  <c r="AO5" i="9"/>
  <c r="AN27" i="9"/>
  <c r="AP48" i="9"/>
  <c r="AO90" i="9"/>
  <c r="AN114" i="9"/>
  <c r="AP92" i="9"/>
  <c r="AN112" i="9"/>
  <c r="AO48" i="9"/>
  <c r="AO27" i="9"/>
  <c r="AN68" i="9"/>
  <c r="AP90" i="9"/>
  <c r="AO114" i="9"/>
  <c r="AN48" i="9"/>
  <c r="AN5" i="9"/>
  <c r="AP5" i="9"/>
  <c r="AN7" i="9"/>
  <c r="AP27" i="9"/>
  <c r="AM70" i="9"/>
  <c r="AM92" i="9"/>
  <c r="AM114" i="9"/>
  <c r="AM7" i="9"/>
  <c r="AM25" i="9"/>
  <c r="AM48" i="9"/>
  <c r="AM27" i="9"/>
  <c r="AM112" i="9"/>
  <c r="AM5" i="9"/>
  <c r="AM46" i="9"/>
  <c r="AM68" i="9"/>
  <c r="E39" i="15" l="1"/>
  <c r="E38" i="15"/>
  <c r="E37" i="15"/>
  <c r="C9" i="15"/>
  <c r="C17" i="15"/>
  <c r="C25" i="15"/>
  <c r="C33" i="15"/>
  <c r="C28" i="15"/>
  <c r="C4" i="15"/>
  <c r="C12" i="15"/>
  <c r="C20" i="15"/>
  <c r="C36" i="15"/>
  <c r="C22" i="15"/>
  <c r="C7" i="15"/>
  <c r="C15" i="15"/>
  <c r="C23" i="15"/>
  <c r="C31" i="15"/>
  <c r="C39" i="15"/>
  <c r="C10" i="15"/>
  <c r="C18" i="15"/>
  <c r="C26" i="15"/>
  <c r="C34" i="15"/>
  <c r="C24" i="15"/>
  <c r="C32" i="15"/>
  <c r="C30" i="15"/>
  <c r="C5" i="15"/>
  <c r="C13" i="15"/>
  <c r="C21" i="15"/>
  <c r="C29" i="15"/>
  <c r="C37" i="15"/>
  <c r="C8" i="15"/>
  <c r="C16" i="15"/>
  <c r="C14" i="15"/>
  <c r="C11" i="15"/>
  <c r="C19" i="15"/>
  <c r="C27" i="15"/>
  <c r="C35" i="15"/>
  <c r="C38" i="15"/>
  <c r="B4" i="15"/>
  <c r="B12" i="15"/>
  <c r="B20" i="15"/>
  <c r="B28" i="15"/>
  <c r="B36" i="15"/>
  <c r="B39" i="15"/>
  <c r="B7" i="15"/>
  <c r="B15" i="15"/>
  <c r="B23" i="15"/>
  <c r="B31" i="15"/>
  <c r="B10" i="15"/>
  <c r="B18" i="15"/>
  <c r="B26" i="15"/>
  <c r="B34" i="15"/>
  <c r="B27" i="15"/>
  <c r="B17" i="15"/>
  <c r="B5" i="15"/>
  <c r="B13" i="15"/>
  <c r="B21" i="15"/>
  <c r="B29" i="15"/>
  <c r="B37" i="15"/>
  <c r="B8" i="15"/>
  <c r="B16" i="15"/>
  <c r="B24" i="15"/>
  <c r="B32" i="15"/>
  <c r="B25" i="15"/>
  <c r="B11" i="15"/>
  <c r="B19" i="15"/>
  <c r="B35" i="15"/>
  <c r="B33" i="15"/>
  <c r="B14" i="15"/>
  <c r="B22" i="15"/>
  <c r="B30" i="15"/>
  <c r="B38" i="15"/>
  <c r="B9" i="15"/>
  <c r="D14" i="15"/>
  <c r="D22" i="15"/>
  <c r="D30" i="15"/>
  <c r="D38" i="15"/>
  <c r="D33" i="15"/>
  <c r="D27" i="15"/>
  <c r="D9" i="15"/>
  <c r="D17" i="15"/>
  <c r="D25" i="15"/>
  <c r="D4" i="15"/>
  <c r="D12" i="15"/>
  <c r="D20" i="15"/>
  <c r="D28" i="15"/>
  <c r="D36" i="15"/>
  <c r="D37" i="15"/>
  <c r="D35" i="15"/>
  <c r="D7" i="15"/>
  <c r="D15" i="15"/>
  <c r="D23" i="15"/>
  <c r="D31" i="15"/>
  <c r="D39" i="15"/>
  <c r="D11" i="15"/>
  <c r="D10" i="15"/>
  <c r="D18" i="15"/>
  <c r="D26" i="15"/>
  <c r="D34" i="15"/>
  <c r="D29" i="15"/>
  <c r="D5" i="15"/>
  <c r="D13" i="15"/>
  <c r="D21" i="15"/>
  <c r="D8" i="15"/>
  <c r="D16" i="15"/>
  <c r="D24" i="15"/>
  <c r="D32" i="15"/>
  <c r="D19" i="15"/>
  <c r="E36" i="15"/>
  <c r="E3" i="15"/>
  <c r="D3" i="15"/>
  <c r="C3" i="15"/>
  <c r="B3" i="15"/>
  <c r="A5" i="15"/>
  <c r="A6" i="15"/>
  <c r="D6" i="15" s="1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4" i="15"/>
  <c r="Y123" i="9"/>
  <c r="S123" i="9"/>
  <c r="J123" i="9"/>
  <c r="D123" i="9"/>
  <c r="X120" i="9"/>
  <c r="T120" i="9"/>
  <c r="I120" i="9"/>
  <c r="E120" i="9"/>
  <c r="V119" i="9"/>
  <c r="G119" i="9"/>
  <c r="R116" i="9"/>
  <c r="C116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G113" i="9"/>
  <c r="F113" i="9"/>
  <c r="E113" i="9"/>
  <c r="D113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Y101" i="9"/>
  <c r="S101" i="9"/>
  <c r="J101" i="9"/>
  <c r="D101" i="9"/>
  <c r="X98" i="9"/>
  <c r="T98" i="9"/>
  <c r="I98" i="9"/>
  <c r="E98" i="9"/>
  <c r="V97" i="9"/>
  <c r="G97" i="9"/>
  <c r="R94" i="9"/>
  <c r="C94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F91" i="9"/>
  <c r="E91" i="9"/>
  <c r="D91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G90" i="9"/>
  <c r="H90" i="9" s="1"/>
  <c r="F90" i="9"/>
  <c r="E90" i="9"/>
  <c r="D90" i="9"/>
  <c r="AA84" i="9"/>
  <c r="Y79" i="9"/>
  <c r="S79" i="9"/>
  <c r="J79" i="9"/>
  <c r="D79" i="9"/>
  <c r="X76" i="9"/>
  <c r="T76" i="9"/>
  <c r="I76" i="9"/>
  <c r="E76" i="9"/>
  <c r="V75" i="9"/>
  <c r="G75" i="9"/>
  <c r="R72" i="9"/>
  <c r="C72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N69" i="9"/>
  <c r="M69" i="9"/>
  <c r="L69" i="9"/>
  <c r="E69" i="9"/>
  <c r="D69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J68" i="9"/>
  <c r="I68" i="9"/>
  <c r="E68" i="9"/>
  <c r="F68" i="9" s="1"/>
  <c r="D68" i="9"/>
  <c r="Y57" i="9"/>
  <c r="S57" i="9"/>
  <c r="J57" i="9"/>
  <c r="D57" i="9"/>
  <c r="X54" i="9"/>
  <c r="T54" i="9"/>
  <c r="I54" i="9"/>
  <c r="E54" i="9"/>
  <c r="V53" i="9"/>
  <c r="G53" i="9"/>
  <c r="R50" i="9"/>
  <c r="C50" i="9"/>
  <c r="AH47" i="9"/>
  <c r="AG47" i="9"/>
  <c r="AF47" i="9"/>
  <c r="AE47" i="9"/>
  <c r="AD47" i="9"/>
  <c r="AC47" i="9"/>
  <c r="AB47" i="9"/>
  <c r="AA47" i="9"/>
  <c r="Z47" i="9"/>
  <c r="Y47" i="9"/>
  <c r="W47" i="9"/>
  <c r="X47" i="9" s="1"/>
  <c r="V47" i="9"/>
  <c r="U47" i="9"/>
  <c r="T47" i="9"/>
  <c r="S47" i="9"/>
  <c r="R47" i="9"/>
  <c r="Q47" i="9"/>
  <c r="P47" i="9"/>
  <c r="O47" i="9"/>
  <c r="N47" i="9"/>
  <c r="M47" i="9"/>
  <c r="L47" i="9"/>
  <c r="F47" i="9"/>
  <c r="E47" i="9"/>
  <c r="D47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A41" i="9"/>
  <c r="Y36" i="9"/>
  <c r="S36" i="9"/>
  <c r="J36" i="9"/>
  <c r="D36" i="9"/>
  <c r="X33" i="9"/>
  <c r="T33" i="9"/>
  <c r="I33" i="9"/>
  <c r="E33" i="9"/>
  <c r="V32" i="9"/>
  <c r="G32" i="9"/>
  <c r="R29" i="9"/>
  <c r="C29" i="9"/>
  <c r="AH26" i="9"/>
  <c r="AG26" i="9"/>
  <c r="AF26" i="9"/>
  <c r="AE26" i="9"/>
  <c r="AD26" i="9"/>
  <c r="AC26" i="9"/>
  <c r="AB26" i="9"/>
  <c r="AA26" i="9"/>
  <c r="Z26" i="9"/>
  <c r="Y26" i="9"/>
  <c r="X26" i="9"/>
  <c r="I26" i="9"/>
  <c r="E26" i="9"/>
  <c r="D26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D25" i="9"/>
  <c r="Y16" i="9"/>
  <c r="S16" i="9"/>
  <c r="J16" i="9"/>
  <c r="D16" i="9"/>
  <c r="X13" i="9"/>
  <c r="T13" i="9"/>
  <c r="I13" i="9"/>
  <c r="E13" i="9"/>
  <c r="V12" i="9"/>
  <c r="G12" i="9"/>
  <c r="R9" i="9"/>
  <c r="C9" i="9"/>
  <c r="AH6" i="9"/>
  <c r="AG6" i="9"/>
  <c r="AF6" i="9"/>
  <c r="AE6" i="9"/>
  <c r="AD6" i="9"/>
  <c r="AC6" i="9"/>
  <c r="AB6" i="9"/>
  <c r="AA6" i="9"/>
  <c r="Z6" i="9"/>
  <c r="Y6" i="9"/>
  <c r="X6" i="9"/>
  <c r="D6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E5" i="9"/>
  <c r="D5" i="9"/>
  <c r="C5" i="9"/>
  <c r="C6" i="15" l="1"/>
  <c r="B6" i="15"/>
  <c r="E16" i="15"/>
  <c r="E8" i="15"/>
  <c r="E31" i="15"/>
  <c r="E23" i="15"/>
  <c r="E15" i="15"/>
  <c r="E7" i="15"/>
  <c r="E32" i="15"/>
  <c r="E30" i="15"/>
  <c r="E22" i="15"/>
  <c r="E14" i="15"/>
  <c r="E6" i="15"/>
  <c r="E24" i="15"/>
  <c r="E29" i="15"/>
  <c r="E21" i="15"/>
  <c r="E13" i="15"/>
  <c r="E5" i="15"/>
  <c r="E4" i="15"/>
  <c r="E28" i="15"/>
  <c r="E20" i="15"/>
  <c r="E12" i="15"/>
  <c r="E35" i="15"/>
  <c r="E27" i="15"/>
  <c r="E19" i="15"/>
  <c r="E11" i="15"/>
  <c r="E34" i="15"/>
  <c r="E26" i="15"/>
  <c r="E18" i="15"/>
  <c r="E10" i="15"/>
  <c r="E33" i="15"/>
  <c r="E25" i="15"/>
  <c r="E17" i="15"/>
  <c r="E9" i="15"/>
  <c r="F5" i="9"/>
  <c r="E25" i="9"/>
  <c r="O69" i="9"/>
  <c r="P69" i="9"/>
  <c r="Q69" i="9" s="1"/>
  <c r="K68" i="9"/>
  <c r="G68" i="9"/>
  <c r="H68" i="9"/>
  <c r="H113" i="9"/>
  <c r="G91" i="9"/>
  <c r="E6" i="9"/>
  <c r="G69" i="9"/>
  <c r="H69" i="9" s="1"/>
  <c r="F69" i="9"/>
  <c r="G47" i="9"/>
  <c r="F26" i="9"/>
  <c r="V46" i="14"/>
  <c r="P46" i="14"/>
  <c r="U43" i="14"/>
  <c r="Q43" i="14"/>
  <c r="S42" i="14"/>
  <c r="J46" i="14"/>
  <c r="D46" i="14"/>
  <c r="I43" i="14"/>
  <c r="E43" i="14"/>
  <c r="G42" i="14"/>
  <c r="U21" i="14"/>
  <c r="O21" i="14"/>
  <c r="T18" i="14"/>
  <c r="P18" i="14"/>
  <c r="R17" i="14"/>
  <c r="J21" i="14"/>
  <c r="I18" i="14"/>
  <c r="D21" i="14"/>
  <c r="E18" i="14"/>
  <c r="G17" i="14"/>
  <c r="V32" i="2"/>
  <c r="V31" i="2"/>
  <c r="V30" i="2"/>
  <c r="V29" i="2"/>
  <c r="V28" i="2"/>
  <c r="V24" i="2"/>
  <c r="V23" i="2"/>
  <c r="V22" i="2"/>
  <c r="V21" i="2"/>
  <c r="V20" i="2"/>
  <c r="V16" i="2"/>
  <c r="V15" i="2"/>
  <c r="V14" i="2"/>
  <c r="V13" i="2"/>
  <c r="V12" i="2"/>
  <c r="V8" i="2"/>
  <c r="V7" i="2"/>
  <c r="V6" i="2"/>
  <c r="V5" i="2"/>
  <c r="V4" i="2"/>
  <c r="M28" i="14"/>
  <c r="M31" i="14" s="1"/>
  <c r="L28" i="14"/>
  <c r="L31" i="14" s="1"/>
  <c r="K28" i="14"/>
  <c r="K31" i="14" s="1"/>
  <c r="B28" i="14"/>
  <c r="B31" i="14" s="1"/>
  <c r="K3" i="14"/>
  <c r="K6" i="14" s="1"/>
  <c r="M3" i="14"/>
  <c r="M6" i="14" s="1"/>
  <c r="L3" i="14"/>
  <c r="L6" i="14" s="1"/>
  <c r="B3" i="14"/>
  <c r="T6" i="2"/>
  <c r="T5" i="2"/>
  <c r="T4" i="2"/>
  <c r="T3" i="2"/>
  <c r="T12" i="2"/>
  <c r="T11" i="2"/>
  <c r="T10" i="2"/>
  <c r="T9" i="2"/>
  <c r="T8" i="2"/>
  <c r="T7" i="2"/>
  <c r="N29" i="14"/>
  <c r="C29" i="14"/>
  <c r="N4" i="14"/>
  <c r="C4" i="14"/>
  <c r="H47" i="9" l="1"/>
  <c r="G5" i="9"/>
  <c r="H5" i="9" s="1"/>
  <c r="F25" i="9"/>
  <c r="R69" i="9"/>
  <c r="L68" i="9"/>
  <c r="M68" i="9" s="1"/>
  <c r="I69" i="9"/>
  <c r="J69" i="9" s="1"/>
  <c r="K69" i="9" s="1"/>
  <c r="I113" i="9"/>
  <c r="J113" i="9" s="1"/>
  <c r="H91" i="9"/>
  <c r="I91" i="9" s="1"/>
  <c r="F6" i="9"/>
  <c r="G6" i="9" s="1"/>
  <c r="H6" i="9" s="1"/>
  <c r="H26" i="9"/>
  <c r="G26" i="9"/>
  <c r="J26" i="9" s="1"/>
  <c r="K26" i="9" s="1"/>
  <c r="B6" i="14"/>
  <c r="I47" i="9" l="1"/>
  <c r="I5" i="9"/>
  <c r="G25" i="9"/>
  <c r="L26" i="9"/>
  <c r="G74" i="9"/>
  <c r="V74" i="9"/>
  <c r="K113" i="9"/>
  <c r="V118" i="9" s="1"/>
  <c r="L92" i="2" s="1"/>
  <c r="L93" i="2" s="1"/>
  <c r="L94" i="2" s="1"/>
  <c r="G96" i="9"/>
  <c r="L68" i="2" s="1"/>
  <c r="L69" i="2" s="1"/>
  <c r="L70" i="2" s="1"/>
  <c r="V96" i="9"/>
  <c r="L76" i="2" s="1"/>
  <c r="L77" i="2" s="1"/>
  <c r="L78" i="2" s="1"/>
  <c r="I6" i="9"/>
  <c r="J6" i="9" s="1"/>
  <c r="K6" i="9" s="1"/>
  <c r="N38" i="14"/>
  <c r="C37" i="14"/>
  <c r="W36" i="14"/>
  <c r="V36" i="14"/>
  <c r="T36" i="14"/>
  <c r="R36" i="14"/>
  <c r="D36" i="14"/>
  <c r="E36" i="14" s="1"/>
  <c r="F36" i="14" s="1"/>
  <c r="W35" i="14"/>
  <c r="U35" i="14"/>
  <c r="T35" i="14"/>
  <c r="S35" i="14"/>
  <c r="R35" i="14"/>
  <c r="Q35" i="14"/>
  <c r="P35" i="14"/>
  <c r="O35" i="14"/>
  <c r="N35" i="14"/>
  <c r="L35" i="14"/>
  <c r="J35" i="14"/>
  <c r="I35" i="14"/>
  <c r="H35" i="14"/>
  <c r="G35" i="14"/>
  <c r="F35" i="14"/>
  <c r="E35" i="14"/>
  <c r="D35" i="14"/>
  <c r="C34" i="14"/>
  <c r="C12" i="14"/>
  <c r="W11" i="14"/>
  <c r="V11" i="14"/>
  <c r="U11" i="14"/>
  <c r="O11" i="14"/>
  <c r="M11" i="14"/>
  <c r="E11" i="14"/>
  <c r="D11" i="14"/>
  <c r="F11" i="14" s="1"/>
  <c r="W10" i="14"/>
  <c r="V10" i="14"/>
  <c r="U10" i="14"/>
  <c r="T10" i="14"/>
  <c r="S10" i="14"/>
  <c r="P10" i="14"/>
  <c r="N10" i="14"/>
  <c r="L10" i="14"/>
  <c r="J10" i="14"/>
  <c r="I10" i="14"/>
  <c r="H10" i="14"/>
  <c r="G10" i="14"/>
  <c r="F10" i="14"/>
  <c r="E10" i="14"/>
  <c r="D10" i="14"/>
  <c r="C10" i="14"/>
  <c r="C9" i="14"/>
  <c r="A10" i="14"/>
  <c r="J47" i="9" l="1"/>
  <c r="J5" i="9"/>
  <c r="K5" i="9" s="1"/>
  <c r="H25" i="9"/>
  <c r="I25" i="9" s="1"/>
  <c r="M26" i="9"/>
  <c r="G118" i="9"/>
  <c r="L84" i="2" s="1"/>
  <c r="L85" i="2" s="1"/>
  <c r="L86" i="2" s="1"/>
  <c r="L6" i="9"/>
  <c r="G36" i="14"/>
  <c r="K10" i="14"/>
  <c r="H36" i="14"/>
  <c r="K35" i="14"/>
  <c r="G11" i="14"/>
  <c r="A35" i="14"/>
  <c r="D38" i="14" s="1"/>
  <c r="D13" i="14"/>
  <c r="C14" i="14"/>
  <c r="K47" i="9" l="1"/>
  <c r="G52" i="9" s="1"/>
  <c r="L5" i="9"/>
  <c r="M5" i="9" s="1"/>
  <c r="J25" i="9"/>
  <c r="K25" i="9" s="1"/>
  <c r="L25" i="9" s="1"/>
  <c r="M25" i="9" s="1"/>
  <c r="N26" i="9"/>
  <c r="M6" i="9"/>
  <c r="N6" i="9" s="1"/>
  <c r="I36" i="14"/>
  <c r="M10" i="14"/>
  <c r="J36" i="14"/>
  <c r="M35" i="14"/>
  <c r="V35" i="14" s="1"/>
  <c r="H11" i="14"/>
  <c r="C39" i="14"/>
  <c r="A37" i="14"/>
  <c r="O39" i="14" s="1"/>
  <c r="A12" i="14"/>
  <c r="V52" i="9" l="1"/>
  <c r="O6" i="9"/>
  <c r="O26" i="9"/>
  <c r="P26" i="9" s="1"/>
  <c r="N14" i="14"/>
  <c r="N13" i="14"/>
  <c r="K36" i="14"/>
  <c r="O10" i="14"/>
  <c r="Q10" i="14" s="1"/>
  <c r="R10" i="14" s="1"/>
  <c r="L36" i="14"/>
  <c r="N36" i="14" s="1"/>
  <c r="I11" i="14"/>
  <c r="P6" i="9" l="1"/>
  <c r="Q26" i="9"/>
  <c r="M36" i="14"/>
  <c r="O36" i="14"/>
  <c r="P36" i="14" s="1"/>
  <c r="Q36" i="14"/>
  <c r="S36" i="14" s="1"/>
  <c r="J11" i="14"/>
  <c r="Q6" i="9" l="1"/>
  <c r="R26" i="9"/>
  <c r="U36" i="14"/>
  <c r="K11" i="14"/>
  <c r="R6" i="9" l="1"/>
  <c r="S6" i="9"/>
  <c r="S26" i="9"/>
  <c r="T26" i="9" s="1"/>
  <c r="G41" i="14"/>
  <c r="S41" i="14"/>
  <c r="W28" i="2" s="1"/>
  <c r="W29" i="2" s="1"/>
  <c r="L11" i="14"/>
  <c r="N11" i="14"/>
  <c r="P11" i="14" s="1"/>
  <c r="T6" i="9" l="1"/>
  <c r="U6" i="9"/>
  <c r="V6" i="9" s="1"/>
  <c r="U26" i="9"/>
  <c r="V26" i="9" s="1"/>
  <c r="W26" i="9" s="1"/>
  <c r="W30" i="2"/>
  <c r="Q11" i="14"/>
  <c r="R11" i="14"/>
  <c r="S11" i="14" s="1"/>
  <c r="W6" i="9" l="1"/>
  <c r="G11" i="9" s="1"/>
  <c r="G31" i="9"/>
  <c r="V31" i="9"/>
  <c r="T11" i="14"/>
  <c r="G16" i="14" s="1"/>
  <c r="V11" i="9" l="1"/>
  <c r="R16" i="14"/>
  <c r="W12" i="2" s="1"/>
  <c r="W13" i="2" s="1"/>
  <c r="W14" i="2" s="1"/>
  <c r="W20" i="2"/>
  <c r="W21" i="2" s="1"/>
  <c r="W22" i="2" s="1"/>
  <c r="W4" i="2"/>
  <c r="K4" i="2"/>
  <c r="K5" i="2"/>
  <c r="K6" i="2"/>
  <c r="K7" i="2"/>
  <c r="K8" i="2"/>
  <c r="I12" i="2"/>
  <c r="I10" i="2"/>
  <c r="I11" i="2"/>
  <c r="I9" i="2"/>
  <c r="I8" i="2"/>
  <c r="I5" i="2"/>
  <c r="I6" i="2"/>
  <c r="I7" i="2"/>
  <c r="I4" i="2"/>
  <c r="I3" i="2"/>
  <c r="W5" i="2" l="1"/>
  <c r="W6" i="2" s="1"/>
  <c r="L60" i="2" l="1"/>
  <c r="L52" i="2"/>
  <c r="L53" i="2" s="1"/>
  <c r="L54" i="2" s="1"/>
  <c r="L61" i="2" l="1"/>
  <c r="L62" i="2" s="1"/>
  <c r="L28" i="2" l="1"/>
  <c r="L20" i="2"/>
  <c r="L29" i="2" l="1"/>
  <c r="L30" i="2" s="1"/>
  <c r="L44" i="2"/>
  <c r="L36" i="2"/>
  <c r="L21" i="2"/>
  <c r="L22" i="2" s="1"/>
  <c r="L37" i="2" l="1"/>
  <c r="L38" i="2" s="1"/>
  <c r="L45" i="2"/>
  <c r="L46" i="2" s="1"/>
  <c r="L12" i="2" l="1"/>
  <c r="L13" i="2" s="1"/>
  <c r="L14" i="2" s="1"/>
  <c r="L4" i="2"/>
  <c r="L5" i="2" s="1"/>
  <c r="L6" i="2" s="1"/>
</calcChain>
</file>

<file path=xl/sharedStrings.xml><?xml version="1.0" encoding="utf-8"?>
<sst xmlns="http://schemas.openxmlformats.org/spreadsheetml/2006/main" count="271" uniqueCount="100">
  <si>
    <t>Joueur A :</t>
  </si>
  <si>
    <t>Score A</t>
  </si>
  <si>
    <t>Joueur B :</t>
  </si>
  <si>
    <t>Score B</t>
  </si>
  <si>
    <t>Paramètres bonus / Malus</t>
  </si>
  <si>
    <t>Point normal</t>
  </si>
  <si>
    <t>Camembert</t>
  </si>
  <si>
    <t>Aiguille</t>
  </si>
  <si>
    <t>Graphique joueur A</t>
  </si>
  <si>
    <t>Graphique joueur B</t>
  </si>
  <si>
    <t>Liste des élèves</t>
  </si>
  <si>
    <t>Echange remporté</t>
  </si>
  <si>
    <t>Echange perdu</t>
  </si>
  <si>
    <t>FEUILLE DE MATCH AVEC POINTS BONUS / MALUS</t>
  </si>
  <si>
    <t>Dénomination(s)</t>
  </si>
  <si>
    <t>Points bonus</t>
  </si>
  <si>
    <t>Malus</t>
  </si>
  <si>
    <t>liste_bonus_malus</t>
  </si>
  <si>
    <t>Pt</t>
  </si>
  <si>
    <t>Paramètres valeur du match</t>
  </si>
  <si>
    <t>Valeur donnant la note maximale :</t>
  </si>
  <si>
    <t>Intervalle de valeur niveau 3 :</t>
  </si>
  <si>
    <t>Intervalle de valeur Niveau 2 :</t>
  </si>
  <si>
    <t>Intervalle de valeur Niveau 1 :</t>
  </si>
  <si>
    <t>Graphique joueur A'</t>
  </si>
  <si>
    <t>Graphique joueur B'</t>
  </si>
  <si>
    <t>Joueur A' :</t>
  </si>
  <si>
    <t>Joueur B' :</t>
  </si>
  <si>
    <t>Valeur :</t>
  </si>
  <si>
    <t>Intervalle de valeur Niveau 0 :</t>
  </si>
  <si>
    <t>Match 1</t>
  </si>
  <si>
    <t>Match 2</t>
  </si>
  <si>
    <t>Match 3</t>
  </si>
  <si>
    <t>Match 4</t>
  </si>
  <si>
    <t>Bonus</t>
  </si>
  <si>
    <t>Graphique bonus A</t>
  </si>
  <si>
    <t>Graphique bonus B</t>
  </si>
  <si>
    <t>Graphique bonus A'</t>
  </si>
  <si>
    <t>Graphique bonus B'</t>
  </si>
  <si>
    <t>Graphique bonus A''</t>
  </si>
  <si>
    <t>Graphique bonus B''</t>
  </si>
  <si>
    <t>Graphique bonus A'''</t>
  </si>
  <si>
    <t>Graphique bonus B'''</t>
  </si>
  <si>
    <t>Zav</t>
  </si>
  <si>
    <t>Zarr</t>
  </si>
  <si>
    <t>Zmed</t>
  </si>
  <si>
    <t>pt</t>
  </si>
  <si>
    <t>Engagement du défenseur</t>
  </si>
  <si>
    <t>Valeur du bonus</t>
  </si>
  <si>
    <t>Point fort</t>
  </si>
  <si>
    <t>PARAMETRES DE LA FEUILLE DE MATCH "SITUATION"</t>
  </si>
  <si>
    <t>PARAMETRES DE LA FEUILLE DE SCORE "4 MATCHS SIMPLES"</t>
  </si>
  <si>
    <t>Elève_1</t>
  </si>
  <si>
    <t>Elève_2</t>
  </si>
  <si>
    <t>Elève_3</t>
  </si>
  <si>
    <t>Elève_4</t>
  </si>
  <si>
    <t>Elève_5</t>
  </si>
  <si>
    <t>Elève_6</t>
  </si>
  <si>
    <t>Elève_7</t>
  </si>
  <si>
    <t>Elève_8</t>
  </si>
  <si>
    <t>Elève_9</t>
  </si>
  <si>
    <t>Elève_10</t>
  </si>
  <si>
    <t>Elève_11</t>
  </si>
  <si>
    <t>Elève_12</t>
  </si>
  <si>
    <t>Elève_13</t>
  </si>
  <si>
    <t>Elève_14</t>
  </si>
  <si>
    <t>Elève_15</t>
  </si>
  <si>
    <t>Elève_16</t>
  </si>
  <si>
    <t>Elève_17</t>
  </si>
  <si>
    <t>Elève_18</t>
  </si>
  <si>
    <t>Elève_19</t>
  </si>
  <si>
    <t>Elève_20</t>
  </si>
  <si>
    <t>Elève_21</t>
  </si>
  <si>
    <t>Elève_22</t>
  </si>
  <si>
    <t>Elève_23</t>
  </si>
  <si>
    <t>Elève_24</t>
  </si>
  <si>
    <t>Elève_25</t>
  </si>
  <si>
    <t>Elève_26</t>
  </si>
  <si>
    <t>Elève_27</t>
  </si>
  <si>
    <t>Elève_28</t>
  </si>
  <si>
    <t>Elève_29</t>
  </si>
  <si>
    <t>Elève_30</t>
  </si>
  <si>
    <t>Elève_31</t>
  </si>
  <si>
    <t>Elève_32</t>
  </si>
  <si>
    <t>SITUATION D'APPRENTISSAGE</t>
  </si>
  <si>
    <t>Point / Bonus ?</t>
  </si>
  <si>
    <t>Graphique bonus A''''</t>
  </si>
  <si>
    <t>Graphique bonus B''''</t>
  </si>
  <si>
    <t>Match 5</t>
  </si>
  <si>
    <t>Match 6</t>
  </si>
  <si>
    <t>Graphique bonus A'''''</t>
  </si>
  <si>
    <t>Graphique bonus B'''''</t>
  </si>
  <si>
    <t>BILAN DES DONNEES</t>
  </si>
  <si>
    <t>défenseur 2 touches</t>
  </si>
  <si>
    <t>défenseur 1 touche</t>
  </si>
  <si>
    <t>Elève_33</t>
  </si>
  <si>
    <t>Elève_34</t>
  </si>
  <si>
    <t>Elève_35</t>
  </si>
  <si>
    <t>Elève_36</t>
  </si>
  <si>
    <t>Elément à travailler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</si>
</sst>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Times New Roman"/>
      <family val="1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7"/>
      <name val="Calibri"/>
      <family val="2"/>
    </font>
    <font>
      <b/>
      <sz val="10"/>
      <color rgb="FFC0000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92D050"/>
      <name val="Times New Roman"/>
      <family val="1"/>
    </font>
    <font>
      <sz val="9"/>
      <color rgb="FF000000"/>
      <name val="Times New Roman"/>
      <family val="1"/>
    </font>
    <font>
      <sz val="8"/>
      <name val="Calibri"/>
      <family val="2"/>
    </font>
    <font>
      <b/>
      <sz val="10"/>
      <color theme="0"/>
      <name val="Arial"/>
      <family val="2"/>
    </font>
    <font>
      <sz val="10"/>
      <color theme="4" tint="-0.249977111117893"/>
      <name val="Arial"/>
      <family val="2"/>
    </font>
    <font>
      <b/>
      <sz val="12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1"/>
      <name val="Times New Roman"/>
      <family val="1"/>
    </font>
    <font>
      <b/>
      <sz val="10"/>
      <color theme="9" tint="-0.249977111117893"/>
      <name val="Times New Roman"/>
      <family val="1"/>
    </font>
    <font>
      <sz val="8"/>
      <name val="Arial"/>
      <family val="2"/>
    </font>
    <font>
      <b/>
      <sz val="14"/>
      <color rgb="FFC00000"/>
      <name val="Times New Roman"/>
      <family val="1"/>
    </font>
    <font>
      <sz val="7"/>
      <name val="Calibri"/>
      <family val="2"/>
    </font>
    <font>
      <sz val="7"/>
      <name val="Times New Roman"/>
      <family val="1"/>
    </font>
    <font>
      <b/>
      <sz val="13"/>
      <color rgb="FFC00000"/>
      <name val="Times New Roman"/>
      <family val="1"/>
    </font>
    <font>
      <b/>
      <sz val="7"/>
      <color theme="5" tint="0.79998168889431442"/>
      <name val="Calibri"/>
      <family val="2"/>
    </font>
    <font>
      <sz val="7"/>
      <color theme="5" tint="0.79998168889431442"/>
      <name val="Times New Roman"/>
      <family val="1"/>
    </font>
    <font>
      <b/>
      <sz val="8"/>
      <color rgb="FFC00000"/>
      <name val="Calibri"/>
      <family val="2"/>
    </font>
    <font>
      <sz val="15"/>
      <color theme="0"/>
      <name val="Arial"/>
      <family val="2"/>
    </font>
    <font>
      <sz val="10"/>
      <color rgb="FF99000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/>
    </fill>
    <fill>
      <patternFill patternType="solid">
        <fgColor rgb="FF36609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E1FE"/>
        <bgColor indexed="64"/>
      </patternFill>
    </fill>
    <fill>
      <patternFill patternType="solid">
        <fgColor rgb="FFF9F8CF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ck">
        <color rgb="FF505050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rgb="FF505050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rgb="FF505050"/>
      </right>
      <top style="double">
        <color indexed="64"/>
      </top>
      <bottom/>
      <diagonal/>
    </border>
    <border>
      <left style="medium">
        <color rgb="FF505050"/>
      </left>
      <right style="medium">
        <color rgb="FF505050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rgb="FF505050"/>
      </left>
      <right style="double">
        <color indexed="64"/>
      </right>
      <top style="double">
        <color indexed="64"/>
      </top>
      <bottom style="thin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thick">
        <color rgb="FF505050"/>
      </left>
      <right style="double">
        <color indexed="64"/>
      </right>
      <top style="medium">
        <color rgb="FF505050"/>
      </top>
      <bottom style="thin">
        <color rgb="FF505050"/>
      </bottom>
      <diagonal/>
    </border>
    <border>
      <left style="double">
        <color indexed="64"/>
      </left>
      <right style="double">
        <color indexed="64"/>
      </right>
      <top style="medium">
        <color rgb="FF505050"/>
      </top>
      <bottom style="thin">
        <color indexed="64"/>
      </bottom>
      <diagonal/>
    </border>
    <border>
      <left style="double">
        <color indexed="64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/>
      <top/>
      <bottom style="double">
        <color indexed="64"/>
      </bottom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thick">
        <color rgb="FF505050"/>
      </left>
      <right style="double">
        <color indexed="64"/>
      </right>
      <top/>
      <bottom style="medium">
        <color rgb="FF50505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rgb="FF505050"/>
      </bottom>
      <diagonal/>
    </border>
    <border>
      <left style="double">
        <color indexed="64"/>
      </left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/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medium">
        <color rgb="FF505050"/>
      </top>
      <bottom style="thin">
        <color indexed="64"/>
      </bottom>
      <diagonal/>
    </border>
    <border>
      <left style="double">
        <color rgb="FFC00000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C00000"/>
      </left>
      <right style="medium">
        <color rgb="FF505050"/>
      </right>
      <top/>
      <bottom style="double">
        <color indexed="64"/>
      </bottom>
      <diagonal/>
    </border>
    <border>
      <left style="medium">
        <color rgb="FF505050"/>
      </left>
      <right/>
      <top style="double">
        <color indexed="64"/>
      </top>
      <bottom/>
      <diagonal/>
    </border>
    <border>
      <left style="double">
        <color rgb="FFC00000"/>
      </left>
      <right style="medium">
        <color rgb="FF505050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rgb="FF505050"/>
      </bottom>
      <diagonal/>
    </border>
    <border>
      <left style="double">
        <color rgb="FFC00000"/>
      </left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medium">
        <color rgb="FF505050"/>
      </right>
      <top style="thin">
        <color rgb="FF505050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1" applyNumberFormat="0" applyFill="0" applyAlignment="0" applyProtection="0"/>
  </cellStyleXfs>
  <cellXfs count="297">
    <xf numFmtId="0" fontId="0" fillId="0" borderId="0" xfId="0"/>
    <xf numFmtId="0" fontId="13" fillId="14" borderId="13" xfId="0" applyFont="1" applyFill="1" applyBorder="1" applyAlignment="1" applyProtection="1">
      <alignment horizontal="center" vertical="center" wrapText="1"/>
      <protection locked="0"/>
    </xf>
    <xf numFmtId="0" fontId="13" fillId="13" borderId="2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/>
    </xf>
    <xf numFmtId="0" fontId="11" fillId="0" borderId="0" xfId="0" applyFont="1" applyAlignment="1" applyProtection="1"/>
    <xf numFmtId="0" fontId="1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3" fillId="14" borderId="12" xfId="0" applyFont="1" applyFill="1" applyBorder="1" applyAlignment="1" applyProtection="1">
      <alignment horizontal="center" vertical="center" wrapText="1"/>
      <protection locked="0"/>
    </xf>
    <xf numFmtId="0" fontId="13" fillId="13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0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center"/>
    </xf>
    <xf numFmtId="0" fontId="18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13" fillId="16" borderId="12" xfId="0" applyFont="1" applyFill="1" applyBorder="1" applyAlignment="1" applyProtection="1">
      <alignment horizontal="center" vertical="center" wrapText="1"/>
      <protection locked="0"/>
    </xf>
    <xf numFmtId="0" fontId="13" fillId="16" borderId="13" xfId="0" applyFont="1" applyFill="1" applyBorder="1" applyAlignment="1" applyProtection="1">
      <alignment horizontal="center" vertical="center" wrapText="1"/>
      <protection locked="0"/>
    </xf>
    <xf numFmtId="0" fontId="13" fillId="17" borderId="19" xfId="0" applyFont="1" applyFill="1" applyBorder="1" applyAlignment="1" applyProtection="1">
      <alignment horizontal="center" vertical="center" wrapText="1"/>
      <protection locked="0"/>
    </xf>
    <xf numFmtId="0" fontId="13" fillId="17" borderId="20" xfId="0" applyFont="1" applyFill="1" applyBorder="1" applyAlignment="1" applyProtection="1">
      <alignment horizontal="center" vertical="center" wrapText="1"/>
      <protection locked="0"/>
    </xf>
    <xf numFmtId="0" fontId="13" fillId="18" borderId="12" xfId="0" applyFont="1" applyFill="1" applyBorder="1" applyAlignment="1" applyProtection="1">
      <alignment horizontal="center" vertical="center" wrapText="1"/>
      <protection locked="0"/>
    </xf>
    <xf numFmtId="0" fontId="13" fillId="18" borderId="13" xfId="0" applyFont="1" applyFill="1" applyBorder="1" applyAlignment="1" applyProtection="1">
      <alignment horizontal="center" vertical="center" wrapText="1"/>
      <protection locked="0"/>
    </xf>
    <xf numFmtId="0" fontId="13" fillId="14" borderId="19" xfId="0" applyFont="1" applyFill="1" applyBorder="1" applyAlignment="1" applyProtection="1">
      <alignment horizontal="center" vertical="center" wrapText="1"/>
      <protection locked="0"/>
    </xf>
    <xf numFmtId="0" fontId="13" fillId="14" borderId="2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7" fillId="14" borderId="14" xfId="0" applyFont="1" applyFill="1" applyBorder="1" applyAlignment="1" applyProtection="1">
      <alignment horizontal="center" vertical="center" wrapText="1"/>
      <protection locked="0"/>
    </xf>
    <xf numFmtId="0" fontId="7" fillId="13" borderId="16" xfId="0" applyFont="1" applyFill="1" applyBorder="1" applyAlignment="1" applyProtection="1">
      <alignment horizontal="center" vertical="center" wrapText="1"/>
      <protection locked="0"/>
    </xf>
    <xf numFmtId="0" fontId="13" fillId="19" borderId="11" xfId="0" applyFont="1" applyFill="1" applyBorder="1" applyAlignment="1" applyProtection="1">
      <alignment horizontal="center" vertical="center" wrapText="1"/>
      <protection locked="0"/>
    </xf>
    <xf numFmtId="0" fontId="13" fillId="19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7" fillId="18" borderId="15" xfId="0" applyFont="1" applyFill="1" applyBorder="1" applyAlignment="1">
      <alignment vertical="center" wrapText="1"/>
    </xf>
    <xf numFmtId="0" fontId="7" fillId="18" borderId="0" xfId="0" applyFont="1" applyFill="1" applyAlignment="1">
      <alignment vertical="center" wrapText="1"/>
    </xf>
    <xf numFmtId="0" fontId="21" fillId="18" borderId="0" xfId="0" applyFont="1" applyFill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22" fillId="14" borderId="51" xfId="0" applyFont="1" applyFill="1" applyBorder="1" applyAlignment="1">
      <alignment horizontal="center" vertical="center" wrapText="1"/>
    </xf>
    <xf numFmtId="0" fontId="25" fillId="18" borderId="15" xfId="0" applyFont="1" applyFill="1" applyBorder="1" applyAlignment="1">
      <alignment vertical="center" wrapText="1"/>
    </xf>
    <xf numFmtId="0" fontId="25" fillId="18" borderId="0" xfId="0" applyFont="1" applyFill="1" applyAlignment="1">
      <alignment vertical="center" wrapText="1"/>
    </xf>
    <xf numFmtId="49" fontId="22" fillId="14" borderId="51" xfId="0" applyNumberFormat="1" applyFont="1" applyFill="1" applyBorder="1" applyAlignment="1" applyProtection="1">
      <alignment horizontal="center" vertical="center" wrapText="1"/>
      <protection locked="0"/>
    </xf>
    <xf numFmtId="0" fontId="23" fillId="18" borderId="0" xfId="0" applyFont="1" applyFill="1" applyAlignment="1">
      <alignment vertical="center"/>
    </xf>
    <xf numFmtId="0" fontId="7" fillId="0" borderId="58" xfId="0" applyFont="1" applyBorder="1" applyAlignment="1">
      <alignment horizontal="center" vertical="center" wrapText="1"/>
    </xf>
    <xf numFmtId="49" fontId="22" fillId="14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>
      <alignment horizontal="center" vertical="center" wrapText="1"/>
    </xf>
    <xf numFmtId="0" fontId="27" fillId="14" borderId="57" xfId="0" applyFont="1" applyFill="1" applyBorder="1" applyAlignment="1">
      <alignment horizontal="center" vertical="center" wrapText="1"/>
    </xf>
    <xf numFmtId="0" fontId="23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1" fillId="18" borderId="5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14" borderId="61" xfId="0" applyFont="1" applyFill="1" applyBorder="1" applyAlignment="1" applyProtection="1">
      <alignment horizontal="center" vertical="center" wrapText="1"/>
      <protection locked="0"/>
    </xf>
    <xf numFmtId="0" fontId="13" fillId="14" borderId="62" xfId="0" applyFont="1" applyFill="1" applyBorder="1" applyAlignment="1" applyProtection="1">
      <alignment horizontal="center" vertical="center" wrapText="1"/>
      <protection locked="0"/>
    </xf>
    <xf numFmtId="0" fontId="7" fillId="14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13" borderId="67" xfId="0" applyFont="1" applyFill="1" applyBorder="1" applyAlignment="1" applyProtection="1">
      <alignment horizontal="center" vertical="center" wrapText="1"/>
      <protection locked="0"/>
    </xf>
    <xf numFmtId="0" fontId="13" fillId="13" borderId="68" xfId="0" applyFont="1" applyFill="1" applyBorder="1" applyAlignment="1" applyProtection="1">
      <alignment horizontal="center" vertical="center" wrapText="1"/>
      <protection locked="0"/>
    </xf>
    <xf numFmtId="0" fontId="16" fillId="18" borderId="0" xfId="0" applyFont="1" applyFill="1" applyAlignment="1">
      <alignment vertical="center"/>
    </xf>
    <xf numFmtId="0" fontId="18" fillId="18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9" fillId="18" borderId="0" xfId="0" applyFont="1" applyFill="1" applyAlignment="1">
      <alignment vertical="top"/>
    </xf>
    <xf numFmtId="0" fontId="19" fillId="18" borderId="0" xfId="0" applyFont="1" applyFill="1" applyAlignment="1">
      <alignment horizontal="left" vertical="top"/>
    </xf>
    <xf numFmtId="0" fontId="11" fillId="18" borderId="0" xfId="0" applyFont="1" applyFill="1"/>
    <xf numFmtId="0" fontId="8" fillId="18" borderId="0" xfId="0" applyFont="1" applyFill="1" applyAlignment="1">
      <alignment horizontal="left" vertical="top"/>
    </xf>
    <xf numFmtId="0" fontId="11" fillId="18" borderId="0" xfId="0" applyFont="1" applyFill="1" applyAlignment="1">
      <alignment horizontal="center"/>
    </xf>
    <xf numFmtId="0" fontId="8" fillId="18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8" fillId="18" borderId="0" xfId="0" applyFont="1" applyFill="1" applyAlignment="1">
      <alignment horizontal="right" vertical="center"/>
    </xf>
    <xf numFmtId="0" fontId="10" fillId="18" borderId="0" xfId="0" applyFont="1" applyFill="1" applyAlignment="1">
      <alignment horizontal="left" vertical="center"/>
    </xf>
    <xf numFmtId="0" fontId="5" fillId="18" borderId="0" xfId="0" applyFont="1" applyFill="1" applyAlignment="1">
      <alignment horizontal="center"/>
    </xf>
    <xf numFmtId="0" fontId="5" fillId="18" borderId="0" xfId="0" applyFont="1" applyFill="1" applyAlignment="1">
      <alignment horizontal="center" vertical="center"/>
    </xf>
    <xf numFmtId="0" fontId="18" fillId="18" borderId="0" xfId="0" applyFont="1" applyFill="1" applyAlignment="1">
      <alignment vertical="center"/>
    </xf>
    <xf numFmtId="0" fontId="22" fillId="16" borderId="53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horizontal="center" vertical="center" wrapText="1"/>
    </xf>
    <xf numFmtId="49" fontId="22" fillId="16" borderId="51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59" xfId="0" applyNumberFormat="1" applyFont="1" applyFill="1" applyBorder="1" applyAlignment="1" applyProtection="1">
      <alignment horizontal="center" vertical="center" wrapText="1"/>
      <protection locked="0"/>
    </xf>
    <xf numFmtId="0" fontId="27" fillId="16" borderId="57" xfId="0" applyFont="1" applyFill="1" applyBorder="1" applyAlignment="1">
      <alignment horizontal="center" vertical="center" wrapText="1"/>
    </xf>
    <xf numFmtId="0" fontId="13" fillId="16" borderId="61" xfId="0" applyFont="1" applyFill="1" applyBorder="1" applyAlignment="1" applyProtection="1">
      <alignment horizontal="center" vertical="center" wrapText="1"/>
      <protection locked="0"/>
    </xf>
    <xf numFmtId="0" fontId="13" fillId="16" borderId="62" xfId="0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>
      <alignment horizontal="center" vertical="center" wrapText="1"/>
    </xf>
    <xf numFmtId="0" fontId="7" fillId="17" borderId="16" xfId="0" applyFont="1" applyFill="1" applyBorder="1" applyAlignment="1">
      <alignment horizontal="center" vertical="center" wrapText="1"/>
    </xf>
    <xf numFmtId="0" fontId="13" fillId="17" borderId="67" xfId="0" applyFont="1" applyFill="1" applyBorder="1" applyAlignment="1" applyProtection="1">
      <alignment horizontal="center" vertical="center" wrapText="1"/>
      <protection locked="0"/>
    </xf>
    <xf numFmtId="0" fontId="13" fillId="17" borderId="68" xfId="0" applyFont="1" applyFill="1" applyBorder="1" applyAlignment="1" applyProtection="1">
      <alignment horizontal="center" vertical="center" wrapText="1"/>
      <protection locked="0"/>
    </xf>
    <xf numFmtId="0" fontId="11" fillId="18" borderId="0" xfId="0" applyFont="1" applyFill="1" applyAlignment="1">
      <alignment horizontal="left" vertical="top"/>
    </xf>
    <xf numFmtId="0" fontId="10" fillId="18" borderId="0" xfId="0" applyFont="1" applyFill="1" applyAlignment="1">
      <alignment horizontal="center"/>
    </xf>
    <xf numFmtId="49" fontId="26" fillId="18" borderId="15" xfId="0" applyNumberFormat="1" applyFont="1" applyFill="1" applyBorder="1" applyAlignment="1">
      <alignment vertical="center"/>
    </xf>
    <xf numFmtId="49" fontId="26" fillId="18" borderId="0" xfId="0" applyNumberFormat="1" applyFont="1" applyFill="1" applyAlignment="1">
      <alignment vertical="center"/>
    </xf>
    <xf numFmtId="0" fontId="0" fillId="0" borderId="83" xfId="0" applyBorder="1" applyAlignment="1" applyProtection="1">
      <alignment horizontal="center"/>
      <protection locked="0"/>
    </xf>
    <xf numFmtId="0" fontId="14" fillId="20" borderId="84" xfId="0" applyFont="1" applyFill="1" applyBorder="1" applyAlignment="1" applyProtection="1">
      <alignment horizontal="center"/>
    </xf>
    <xf numFmtId="0" fontId="14" fillId="20" borderId="85" xfId="0" applyFont="1" applyFill="1" applyBorder="1" applyAlignment="1" applyProtection="1">
      <alignment horizontal="center"/>
    </xf>
    <xf numFmtId="0" fontId="14" fillId="20" borderId="22" xfId="0" applyFont="1" applyFill="1" applyBorder="1" applyAlignment="1" applyProtection="1">
      <alignment horizontal="center"/>
    </xf>
    <xf numFmtId="0" fontId="14" fillId="20" borderId="90" xfId="0" applyFont="1" applyFill="1" applyBorder="1" applyAlignment="1" applyProtection="1">
      <alignment horizontal="center"/>
    </xf>
    <xf numFmtId="0" fontId="14" fillId="21" borderId="84" xfId="0" applyFont="1" applyFill="1" applyBorder="1" applyAlignment="1" applyProtection="1">
      <alignment horizontal="center"/>
    </xf>
    <xf numFmtId="0" fontId="14" fillId="21" borderId="90" xfId="0" applyFont="1" applyFill="1" applyBorder="1" applyAlignment="1" applyProtection="1">
      <alignment horizontal="center"/>
    </xf>
    <xf numFmtId="0" fontId="14" fillId="21" borderId="22" xfId="0" applyFont="1" applyFill="1" applyBorder="1" applyAlignment="1" applyProtection="1">
      <alignment horizontal="center"/>
    </xf>
    <xf numFmtId="0" fontId="14" fillId="21" borderId="85" xfId="0" applyFont="1" applyFill="1" applyBorder="1" applyAlignment="1" applyProtection="1">
      <alignment horizontal="center"/>
    </xf>
    <xf numFmtId="0" fontId="0" fillId="0" borderId="0" xfId="0" applyProtection="1"/>
    <xf numFmtId="0" fontId="6" fillId="2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14" fillId="0" borderId="0" xfId="0" applyFont="1" applyFill="1" applyBorder="1" applyAlignment="1" applyProtection="1"/>
    <xf numFmtId="0" fontId="6" fillId="0" borderId="0" xfId="0" applyFont="1" applyProtection="1"/>
    <xf numFmtId="0" fontId="15" fillId="0" borderId="25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9" fillId="0" borderId="25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14" fillId="12" borderId="34" xfId="0" applyFont="1" applyFill="1" applyBorder="1" applyAlignment="1" applyProtection="1">
      <alignment horizontal="center" vertical="center"/>
    </xf>
    <xf numFmtId="0" fontId="14" fillId="12" borderId="36" xfId="0" applyFont="1" applyFill="1" applyBorder="1" applyAlignment="1" applyProtection="1">
      <alignment horizontal="center" vertical="center"/>
    </xf>
    <xf numFmtId="0" fontId="14" fillId="12" borderId="82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4" fillId="21" borderId="34" xfId="0" applyFont="1" applyFill="1" applyBorder="1" applyAlignment="1" applyProtection="1">
      <alignment horizontal="center" vertical="center"/>
    </xf>
    <xf numFmtId="0" fontId="14" fillId="21" borderId="36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/>
    <xf numFmtId="0" fontId="14" fillId="0" borderId="91" xfId="0" applyFont="1" applyFill="1" applyBorder="1" applyAlignment="1" applyProtection="1"/>
    <xf numFmtId="0" fontId="0" fillId="0" borderId="81" xfId="0" applyFill="1" applyBorder="1" applyAlignment="1" applyProtection="1"/>
    <xf numFmtId="0" fontId="6" fillId="0" borderId="92" xfId="0" applyFont="1" applyFill="1" applyBorder="1" applyAlignment="1" applyProtection="1">
      <alignment horizontal="center"/>
    </xf>
    <xf numFmtId="0" fontId="6" fillId="0" borderId="92" xfId="0" applyFont="1" applyFill="1" applyBorder="1" applyProtection="1"/>
    <xf numFmtId="0" fontId="0" fillId="0" borderId="28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7" fillId="18" borderId="14" xfId="0" applyFont="1" applyFill="1" applyBorder="1" applyAlignment="1" applyProtection="1">
      <alignment horizontal="center" vertical="center" wrapText="1"/>
      <protection locked="0"/>
    </xf>
    <xf numFmtId="0" fontId="7" fillId="14" borderId="16" xfId="0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7" fillId="17" borderId="16" xfId="0" applyFont="1" applyFill="1" applyBorder="1" applyAlignment="1" applyProtection="1">
      <alignment horizontal="center" vertical="center" wrapText="1"/>
      <protection locked="0"/>
    </xf>
    <xf numFmtId="0" fontId="7" fillId="23" borderId="16" xfId="0" applyFont="1" applyFill="1" applyBorder="1" applyAlignment="1" applyProtection="1">
      <alignment horizontal="center" vertical="center" wrapText="1"/>
      <protection locked="0"/>
    </xf>
    <xf numFmtId="0" fontId="13" fillId="23" borderId="19" xfId="0" applyFont="1" applyFill="1" applyBorder="1" applyAlignment="1" applyProtection="1">
      <alignment horizontal="center" vertical="center" wrapText="1"/>
      <protection locked="0"/>
    </xf>
    <xf numFmtId="0" fontId="13" fillId="23" borderId="20" xfId="0" applyFont="1" applyFill="1" applyBorder="1" applyAlignment="1" applyProtection="1">
      <alignment horizontal="center" vertical="center" wrapText="1"/>
      <protection locked="0"/>
    </xf>
    <xf numFmtId="0" fontId="7" fillId="24" borderId="14" xfId="0" applyFont="1" applyFill="1" applyBorder="1" applyAlignment="1" applyProtection="1">
      <alignment horizontal="center" vertical="center" wrapText="1"/>
      <protection locked="0"/>
    </xf>
    <xf numFmtId="0" fontId="13" fillId="24" borderId="12" xfId="0" applyFont="1" applyFill="1" applyBorder="1" applyAlignment="1" applyProtection="1">
      <alignment horizontal="center" vertical="center" wrapText="1"/>
      <protection locked="0"/>
    </xf>
    <xf numFmtId="0" fontId="13" fillId="24" borderId="13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1" fillId="18" borderId="0" xfId="0" applyFont="1" applyFill="1" applyAlignment="1">
      <alignment horizontal="center" vertical="center"/>
    </xf>
    <xf numFmtId="0" fontId="7" fillId="14" borderId="48" xfId="0" applyFont="1" applyFill="1" applyBorder="1" applyAlignment="1" applyProtection="1">
      <alignment horizontal="center" vertical="center" wrapText="1"/>
      <protection locked="0"/>
    </xf>
    <xf numFmtId="0" fontId="7" fillId="14" borderId="49" xfId="0" applyFont="1" applyFill="1" applyBorder="1" applyAlignment="1" applyProtection="1">
      <alignment horizontal="center" vertical="center" wrapText="1"/>
      <protection locked="0"/>
    </xf>
    <xf numFmtId="0" fontId="7" fillId="13" borderId="48" xfId="0" applyFont="1" applyFill="1" applyBorder="1" applyAlignment="1" applyProtection="1">
      <alignment horizontal="center" vertical="center" wrapText="1"/>
      <protection locked="0"/>
    </xf>
    <xf numFmtId="0" fontId="7" fillId="13" borderId="53" xfId="0" applyFont="1" applyFill="1" applyBorder="1" applyAlignment="1" applyProtection="1">
      <alignment horizontal="center" vertical="center" wrapText="1"/>
      <protection locked="0"/>
    </xf>
    <xf numFmtId="0" fontId="7" fillId="13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vertical="center" wrapText="1"/>
    </xf>
    <xf numFmtId="0" fontId="22" fillId="13" borderId="51" xfId="0" applyFont="1" applyFill="1" applyBorder="1" applyAlignment="1">
      <alignment horizontal="center" vertical="center" wrapText="1"/>
    </xf>
    <xf numFmtId="49" fontId="22" fillId="13" borderId="54" xfId="0" applyNumberFormat="1" applyFont="1" applyFill="1" applyBorder="1" applyAlignment="1" applyProtection="1">
      <alignment horizontal="center" vertical="center" wrapText="1"/>
      <protection locked="0"/>
    </xf>
    <xf numFmtId="49" fontId="22" fillId="13" borderId="51" xfId="0" applyNumberFormat="1" applyFont="1" applyFill="1" applyBorder="1" applyAlignment="1" applyProtection="1">
      <alignment horizontal="center" vertical="center" wrapText="1"/>
      <protection locked="0"/>
    </xf>
    <xf numFmtId="0" fontId="23" fillId="18" borderId="15" xfId="0" applyFont="1" applyFill="1" applyBorder="1" applyAlignment="1">
      <alignment horizontal="center" vertical="center"/>
    </xf>
    <xf numFmtId="0" fontId="23" fillId="18" borderId="0" xfId="0" applyFont="1" applyFill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49" fontId="22" fillId="13" borderId="60" xfId="0" applyNumberFormat="1" applyFont="1" applyFill="1" applyBorder="1" applyAlignment="1" applyProtection="1">
      <alignment horizontal="center" vertical="center" wrapText="1"/>
      <protection locked="0"/>
    </xf>
    <xf numFmtId="49" fontId="22" fillId="13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27" fillId="13" borderId="55" xfId="0" applyFont="1" applyFill="1" applyBorder="1" applyAlignment="1">
      <alignment horizontal="center" vertical="center" wrapText="1"/>
    </xf>
    <xf numFmtId="0" fontId="27" fillId="13" borderId="57" xfId="0" applyFont="1" applyFill="1" applyBorder="1" applyAlignment="1">
      <alignment horizontal="center" vertical="center" wrapText="1"/>
    </xf>
    <xf numFmtId="0" fontId="7" fillId="16" borderId="45" xfId="0" applyFont="1" applyFill="1" applyBorder="1" applyAlignment="1" applyProtection="1">
      <alignment horizontal="center" vertical="center" wrapText="1"/>
      <protection locked="0"/>
    </xf>
    <xf numFmtId="0" fontId="7" fillId="16" borderId="47" xfId="0" applyFont="1" applyFill="1" applyBorder="1" applyAlignment="1" applyProtection="1">
      <alignment horizontal="center" vertical="center" wrapText="1"/>
      <protection locked="0"/>
    </xf>
    <xf numFmtId="0" fontId="7" fillId="17" borderId="45" xfId="0" applyFont="1" applyFill="1" applyBorder="1" applyAlignment="1" applyProtection="1">
      <alignment horizontal="center" vertical="center" wrapText="1"/>
      <protection locked="0"/>
    </xf>
    <xf numFmtId="0" fontId="7" fillId="17" borderId="46" xfId="0" applyFont="1" applyFill="1" applyBorder="1" applyAlignment="1" applyProtection="1">
      <alignment horizontal="center" vertical="center" wrapText="1"/>
      <protection locked="0"/>
    </xf>
    <xf numFmtId="0" fontId="8" fillId="18" borderId="21" xfId="0" applyFont="1" applyFill="1" applyBorder="1" applyAlignment="1">
      <alignment horizontal="center" vertical="center"/>
    </xf>
    <xf numFmtId="0" fontId="16" fillId="18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center"/>
    </xf>
    <xf numFmtId="0" fontId="5" fillId="18" borderId="0" xfId="0" applyFont="1" applyFill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18" fillId="18" borderId="0" xfId="0" applyFont="1" applyFill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22" fillId="17" borderId="72" xfId="0" applyFont="1" applyFill="1" applyBorder="1" applyAlignment="1">
      <alignment horizontal="center" vertical="center" wrapText="1"/>
    </xf>
    <xf numFmtId="0" fontId="22" fillId="17" borderId="70" xfId="0" applyFont="1" applyFill="1" applyBorder="1" applyAlignment="1">
      <alignment horizontal="center" vertical="center" wrapText="1"/>
    </xf>
    <xf numFmtId="0" fontId="22" fillId="17" borderId="71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49" fontId="22" fillId="17" borderId="54" xfId="0" applyNumberFormat="1" applyFont="1" applyFill="1" applyBorder="1" applyAlignment="1" applyProtection="1">
      <alignment horizontal="center" vertical="center" wrapText="1"/>
      <protection locked="0"/>
    </xf>
    <xf numFmtId="49" fontId="22" fillId="17" borderId="5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49" fontId="22" fillId="17" borderId="79" xfId="0" applyNumberFormat="1" applyFont="1" applyFill="1" applyBorder="1" applyAlignment="1" applyProtection="1">
      <alignment horizontal="center" vertical="center" wrapText="1"/>
      <protection locked="0"/>
    </xf>
    <xf numFmtId="49" fontId="22" fillId="17" borderId="77" xfId="0" applyNumberFormat="1" applyFont="1" applyFill="1" applyBorder="1" applyAlignment="1" applyProtection="1">
      <alignment horizontal="center" vertical="center" wrapText="1"/>
      <protection locked="0"/>
    </xf>
    <xf numFmtId="49" fontId="22" fillId="17" borderId="80" xfId="0" applyNumberFormat="1" applyFont="1" applyFill="1" applyBorder="1" applyAlignment="1" applyProtection="1">
      <alignment horizontal="center" vertical="center" wrapText="1"/>
      <protection locked="0"/>
    </xf>
    <xf numFmtId="0" fontId="27" fillId="17" borderId="55" xfId="0" applyFont="1" applyFill="1" applyBorder="1" applyAlignment="1">
      <alignment horizontal="center" vertical="center" wrapText="1"/>
    </xf>
    <xf numFmtId="0" fontId="27" fillId="17" borderId="57" xfId="0" applyFont="1" applyFill="1" applyBorder="1" applyAlignment="1">
      <alignment horizontal="center" vertical="center" wrapText="1"/>
    </xf>
    <xf numFmtId="0" fontId="23" fillId="18" borderId="56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" fillId="12" borderId="31" xfId="0" applyFont="1" applyFill="1" applyBorder="1" applyAlignment="1" applyProtection="1">
      <alignment horizontal="center"/>
    </xf>
    <xf numFmtId="0" fontId="14" fillId="12" borderId="33" xfId="0" applyFont="1" applyFill="1" applyBorder="1" applyAlignment="1" applyProtection="1">
      <alignment horizontal="center"/>
    </xf>
    <xf numFmtId="0" fontId="14" fillId="21" borderId="31" xfId="0" applyFont="1" applyFill="1" applyBorder="1" applyAlignment="1" applyProtection="1">
      <alignment horizontal="center"/>
    </xf>
    <xf numFmtId="0" fontId="14" fillId="21" borderId="33" xfId="0" applyFont="1" applyFill="1" applyBorder="1" applyAlignment="1" applyProtection="1">
      <alignment horizontal="center"/>
    </xf>
    <xf numFmtId="0" fontId="28" fillId="20" borderId="0" xfId="0" applyFont="1" applyFill="1" applyAlignment="1" applyProtection="1">
      <alignment horizontal="center" vertical="center"/>
    </xf>
    <xf numFmtId="0" fontId="14" fillId="21" borderId="32" xfId="0" applyFont="1" applyFill="1" applyBorder="1" applyAlignment="1" applyProtection="1">
      <alignment horizontal="center"/>
    </xf>
    <xf numFmtId="0" fontId="28" fillId="21" borderId="0" xfId="0" applyFont="1" applyFill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14" fillId="21" borderId="41" xfId="0" applyFont="1" applyFill="1" applyBorder="1" applyAlignment="1" applyProtection="1">
      <alignment horizontal="center"/>
    </xf>
    <xf numFmtId="0" fontId="14" fillId="21" borderId="40" xfId="0" applyFont="1" applyFill="1" applyBorder="1" applyAlignment="1" applyProtection="1">
      <alignment horizontal="center"/>
    </xf>
    <xf numFmtId="0" fontId="14" fillId="21" borderId="37" xfId="0" applyFont="1" applyFill="1" applyBorder="1" applyAlignment="1" applyProtection="1">
      <alignment horizontal="center"/>
    </xf>
    <xf numFmtId="0" fontId="14" fillId="21" borderId="39" xfId="0" applyFont="1" applyFill="1" applyBorder="1" applyAlignment="1" applyProtection="1">
      <alignment horizontal="center"/>
    </xf>
    <xf numFmtId="0" fontId="14" fillId="21" borderId="38" xfId="0" applyFont="1" applyFill="1" applyBorder="1" applyAlignment="1" applyProtection="1">
      <alignment horizontal="center"/>
    </xf>
    <xf numFmtId="0" fontId="14" fillId="21" borderId="23" xfId="0" applyFont="1" applyFill="1" applyBorder="1" applyAlignment="1" applyProtection="1">
      <alignment horizontal="center"/>
    </xf>
    <xf numFmtId="0" fontId="14" fillId="21" borderId="24" xfId="0" applyFont="1" applyFill="1" applyBorder="1" applyAlignment="1" applyProtection="1">
      <alignment horizontal="center"/>
    </xf>
    <xf numFmtId="0" fontId="14" fillId="21" borderId="34" xfId="0" applyFont="1" applyFill="1" applyBorder="1" applyAlignment="1" applyProtection="1">
      <alignment horizontal="center"/>
    </xf>
    <xf numFmtId="0" fontId="14" fillId="21" borderId="35" xfId="0" applyFont="1" applyFill="1" applyBorder="1" applyAlignment="1" applyProtection="1">
      <alignment horizontal="center"/>
    </xf>
    <xf numFmtId="0" fontId="12" fillId="9" borderId="25" xfId="0" applyFont="1" applyFill="1" applyBorder="1" applyAlignment="1" applyProtection="1">
      <alignment horizontal="center" vertical="center" wrapText="1"/>
    </xf>
    <xf numFmtId="0" fontId="12" fillId="9" borderId="26" xfId="0" applyFont="1" applyFill="1" applyBorder="1" applyAlignment="1" applyProtection="1">
      <alignment horizontal="center" vertical="center" wrapText="1"/>
    </xf>
    <xf numFmtId="0" fontId="12" fillId="11" borderId="25" xfId="0" applyFont="1" applyFill="1" applyBorder="1" applyAlignment="1" applyProtection="1">
      <alignment horizontal="center" vertical="center" wrapText="1"/>
    </xf>
    <xf numFmtId="0" fontId="12" fillId="11" borderId="26" xfId="0" applyFont="1" applyFill="1" applyBorder="1" applyAlignment="1" applyProtection="1">
      <alignment horizontal="center" vertical="center" wrapText="1"/>
    </xf>
    <xf numFmtId="0" fontId="12" fillId="10" borderId="25" xfId="0" applyFont="1" applyFill="1" applyBorder="1" applyAlignment="1" applyProtection="1">
      <alignment horizontal="center" vertical="center" wrapText="1"/>
    </xf>
    <xf numFmtId="0" fontId="12" fillId="10" borderId="26" xfId="0" applyFont="1" applyFill="1" applyBorder="1" applyAlignment="1" applyProtection="1">
      <alignment horizontal="center" vertical="center" wrapText="1"/>
    </xf>
    <xf numFmtId="0" fontId="12" fillId="15" borderId="28" xfId="0" applyFont="1" applyFill="1" applyBorder="1" applyAlignment="1" applyProtection="1">
      <alignment horizontal="center" vertical="center" wrapText="1"/>
    </xf>
    <xf numFmtId="0" fontId="12" fillId="15" borderId="29" xfId="0" applyFont="1" applyFill="1" applyBorder="1" applyAlignment="1" applyProtection="1">
      <alignment horizontal="center" vertical="center" wrapText="1"/>
    </xf>
    <xf numFmtId="0" fontId="14" fillId="20" borderId="23" xfId="0" applyFont="1" applyFill="1" applyBorder="1" applyAlignment="1" applyProtection="1">
      <alignment horizontal="center"/>
    </xf>
    <xf numFmtId="0" fontId="14" fillId="20" borderId="89" xfId="0" applyFont="1" applyFill="1" applyBorder="1" applyAlignment="1" applyProtection="1">
      <alignment horizontal="center"/>
    </xf>
    <xf numFmtId="0" fontId="14" fillId="12" borderId="32" xfId="0" applyFont="1" applyFill="1" applyBorder="1" applyAlignment="1" applyProtection="1">
      <alignment horizontal="center"/>
    </xf>
    <xf numFmtId="0" fontId="14" fillId="12" borderId="86" xfId="0" applyFont="1" applyFill="1" applyBorder="1" applyAlignment="1" applyProtection="1">
      <alignment horizontal="center"/>
    </xf>
    <xf numFmtId="0" fontId="14" fillId="12" borderId="87" xfId="0" applyFont="1" applyFill="1" applyBorder="1" applyAlignment="1" applyProtection="1">
      <alignment horizontal="center"/>
    </xf>
    <xf numFmtId="0" fontId="14" fillId="12" borderId="23" xfId="0" applyFont="1" applyFill="1" applyBorder="1" applyAlignment="1" applyProtection="1">
      <alignment horizontal="center"/>
    </xf>
    <xf numFmtId="0" fontId="14" fillId="12" borderId="24" xfId="0" applyFont="1" applyFill="1" applyBorder="1" applyAlignment="1" applyProtection="1">
      <alignment horizontal="center"/>
    </xf>
    <xf numFmtId="0" fontId="14" fillId="12" borderId="88" xfId="0" applyFont="1" applyFill="1" applyBorder="1" applyAlignment="1" applyProtection="1">
      <alignment horizontal="center"/>
    </xf>
    <xf numFmtId="0" fontId="12" fillId="8" borderId="25" xfId="0" applyFont="1" applyFill="1" applyBorder="1" applyAlignment="1" applyProtection="1">
      <alignment horizontal="center" vertical="center" wrapText="1"/>
    </xf>
    <xf numFmtId="0" fontId="12" fillId="8" borderId="26" xfId="0" applyFont="1" applyFill="1" applyBorder="1" applyAlignment="1" applyProtection="1">
      <alignment horizontal="center" vertical="center" wrapText="1"/>
    </xf>
    <xf numFmtId="0" fontId="14" fillId="12" borderId="34" xfId="0" applyFont="1" applyFill="1" applyBorder="1" applyAlignment="1" applyProtection="1">
      <alignment horizontal="center"/>
    </xf>
    <xf numFmtId="0" fontId="14" fillId="12" borderId="35" xfId="0" applyFont="1" applyFill="1" applyBorder="1" applyAlignment="1" applyProtection="1">
      <alignment horizontal="center"/>
    </xf>
    <xf numFmtId="0" fontId="4" fillId="0" borderId="45" xfId="0" applyFont="1" applyBorder="1" applyAlignment="1" applyProtection="1">
      <alignment vertical="center" wrapText="1"/>
    </xf>
    <xf numFmtId="0" fontId="4" fillId="0" borderId="46" xfId="0" applyFont="1" applyBorder="1" applyAlignment="1" applyProtection="1">
      <alignment vertical="center" wrapText="1"/>
    </xf>
    <xf numFmtId="0" fontId="4" fillId="0" borderId="47" xfId="0" applyFont="1" applyBorder="1" applyAlignment="1" applyProtection="1">
      <alignment vertical="center" wrapText="1"/>
    </xf>
    <xf numFmtId="0" fontId="30" fillId="0" borderId="0" xfId="0" applyFont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/>
    </xf>
    <xf numFmtId="0" fontId="32" fillId="0" borderId="26" xfId="0" applyFont="1" applyBorder="1" applyAlignment="1" applyProtection="1">
      <alignment horizontal="center" vertical="center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26"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9F8CF"/>
      <color rgb="FFFFE1FE"/>
      <color rgb="FFEBE867"/>
      <color rgb="FF99000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627469110636E-2"/>
          <c:y val="0.15784722785940417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34AD-4289-9FFC-9BE1AB755EF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34AD-4289-9FFC-9BE1AB755EF6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34AD-4289-9FFC-9BE1AB755EF6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34AD-4289-9FFC-9BE1AB755EF6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34AD-4289-9FFC-9BE1AB755EF6}"/>
              </c:ext>
            </c:extLst>
          </c:dPt>
          <c:cat>
            <c:numLit>
              <c:formatCode>General</c:formatCode>
              <c:ptCount val="4"/>
            </c:numLit>
          </c:cat>
          <c:val>
            <c:numRef>
              <c:f>Paramètres!$V$4:$V$8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AD-4289-9FFC-9BE1AB75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3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34AD-4289-9FFC-9BE1AB755E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34AD-4289-9FFC-9BE1AB755EF6}"/>
              </c:ext>
            </c:extLst>
          </c:dPt>
          <c:val>
            <c:numRef>
              <c:f>Paramètres!$W$4:$W$7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AD-4289-9FFC-9BE1AB75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265160951887E-2"/>
          <c:y val="0.15112605259329898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7CF8-4DAF-93C6-FD880414CD12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7CF8-4DAF-93C6-FD880414CD12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7CF8-4DAF-93C6-FD880414CD12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7CF8-4DAF-93C6-FD880414CD12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7CF8-4DAF-93C6-FD880414CD12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Paramètres!$K$4:$K$8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F8-4DAF-93C6-FD880414C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7CF8-4DAF-93C6-FD880414CD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7CF8-4DAF-93C6-FD880414CD12}"/>
              </c:ext>
            </c:extLst>
          </c:dPt>
          <c:val>
            <c:numRef>
              <c:f>Paramètres!$L$36:$L$38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F8-4DAF-93C6-FD880414C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87714043526789E-2"/>
          <c:y val="2.1606948853876437E-3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7904-49A0-A1DF-744CFA21E1A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7904-49A0-A1DF-744CFA21E1A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7904-49A0-A1DF-744CFA21E1AD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7904-49A0-A1DF-744CFA21E1AD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7904-49A0-A1DF-744CFA21E1AD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Paramètres!$K$12:$K$16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04-49A0-A1DF-744CFA21E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4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7904-49A0-A1DF-744CFA21E1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7904-49A0-A1DF-744CFA21E1AD}"/>
              </c:ext>
            </c:extLst>
          </c:dPt>
          <c:val>
            <c:numRef>
              <c:f>Paramètres!$L$44:$L$46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04-49A0-A1DF-744CFA21E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265160951887E-2"/>
          <c:y val="0.15112605259329898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1897-4110-B784-F1ABFAF21F2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1897-4110-B784-F1ABFAF21F2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1897-4110-B784-F1ABFAF21F2C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1897-4110-B784-F1ABFAF21F2C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1897-4110-B784-F1ABFAF21F2C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Paramètres!$K$4:$K$8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97-4110-B784-F1ABFAF21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1897-4110-B784-F1ABFAF21F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1897-4110-B784-F1ABFAF21F2C}"/>
              </c:ext>
            </c:extLst>
          </c:dPt>
          <c:val>
            <c:numRef>
              <c:f>Paramètres!$L$52:$L$54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97-4110-B784-F1ABFAF21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87714043526789E-2"/>
          <c:y val="2.1606948853876437E-3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798E-47FD-9205-969C810B9D9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798E-47FD-9205-969C810B9D93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798E-47FD-9205-969C810B9D93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798E-47FD-9205-969C810B9D93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798E-47FD-9205-969C810B9D93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Paramètres!$K$12:$K$16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E-47FD-9205-969C810B9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4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798E-47FD-9205-969C810B9D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798E-47FD-9205-969C810B9D93}"/>
              </c:ext>
            </c:extLst>
          </c:dPt>
          <c:val>
            <c:numRef>
              <c:f>Paramètres!$L$60:$L$62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8E-47FD-9205-969C810B9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759735774186055E-2"/>
          <c:y val="0.25023280480350912"/>
          <c:w val="0.89655568435696498"/>
          <c:h val="0.48669327292992487"/>
        </c:manualLayout>
      </c:layout>
      <c:pie3DChart>
        <c:varyColors val="1"/>
        <c:ser>
          <c:idx val="0"/>
          <c:order val="0"/>
          <c:tx>
            <c:strRef>
              <c:f>'6_matchs_simples'!$AM$4:$AP$4</c:f>
              <c:strCache>
                <c:ptCount val="4"/>
                <c:pt idx="0">
                  <c:v>Fix</c:v>
                </c:pt>
                <c:pt idx="1">
                  <c:v>Esp</c:v>
                </c:pt>
                <c:pt idx="2">
                  <c:v>Vit</c:v>
                </c:pt>
                <c:pt idx="3">
                  <c:v>Main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AD1-4CB4-AE05-D43A62CF402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AD1-4CB4-AE05-D43A62CF402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AD1-4CB4-AE05-D43A62CF402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BC-4F7C-A70E-E9EC41DE8906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'6_matchs_simples'!$AM$5:$AP$5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1-4CB4-AE05-D43A62CF4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8832588322720956E-2"/>
          <c:y val="6.8391349302085125E-2"/>
          <c:w val="0.80647662308034596"/>
          <c:h val="0.19235201619851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'6_matchs_simples'!$AM$24:$AO$24</c:f>
              <c:strCach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BD-4E39-A0CB-DA3CB24581B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BD-4E39-A0CB-DA3CB24581B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BD-4E39-A0CB-DA3CB24581B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AE7-484E-9966-32C51C41D23A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'6_matchs_simples'!$AM$25:$AP$25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D-4E39-A0CB-DA3CB2458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706488368136E-2"/>
          <c:y val="0.12559915080469167"/>
          <c:w val="0.89999994138812844"/>
          <c:h val="0.17806806691199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443603692439746E-2"/>
          <c:y val="0.10306094091741251"/>
          <c:w val="0.91078008984579073"/>
          <c:h val="0.60046755241402572"/>
        </c:manualLayout>
      </c:layout>
      <c:pie3DChart>
        <c:varyColors val="1"/>
        <c:ser>
          <c:idx val="0"/>
          <c:order val="0"/>
          <c:tx>
            <c:strRef>
              <c:f>'6_matchs_simples'!$AM$26:$AP$26</c:f>
              <c:strCach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3D-4F6B-8FEE-182846DDAE3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3D-4F6B-8FEE-182846DDAE3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3D-4F6B-8FEE-182846DDAE3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FCC-45FE-BA8E-B76CDB74BA12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3D-4F6B-8FEE-182846DD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36497521385316E-2"/>
          <c:y val="0.77539982731957136"/>
          <c:w val="0.89100345889728805"/>
          <c:h val="0.16047833347061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652650185521227"/>
          <c:y val="0.23340732026384076"/>
          <c:w val="0.65795366943834577"/>
          <c:h val="0.43712949091477249"/>
        </c:manualLayout>
      </c:layout>
      <c:pie3DChart>
        <c:varyColors val="1"/>
        <c:ser>
          <c:idx val="0"/>
          <c:order val="0"/>
          <c:tx>
            <c:strRef>
              <c:f>'6_matchs_simples'!$AM$45:$AO$45</c:f>
              <c:strCach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317-496E-94C5-007563F8700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317-496E-94C5-007563F8700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317-496E-94C5-007563F8700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EB-45D0-8393-C775318AE72F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'6_matchs_simples'!$AM$46:$AP$46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17-496E-94C5-007563F8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95236113654145"/>
          <c:y val="0.11464887653128469"/>
          <c:w val="0.60907668492101807"/>
          <c:h val="0.45661096717310778"/>
        </c:manualLayout>
      </c:layout>
      <c:pie3DChart>
        <c:varyColors val="1"/>
        <c:ser>
          <c:idx val="0"/>
          <c:order val="0"/>
          <c:tx>
            <c:strRef>
              <c:f>'6_matchs_simples'!$AM$47:$AP$47</c:f>
              <c:strCach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35D-4B2F-99E0-2A1802FE084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35D-4B2F-99E0-2A1802FE084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35D-4B2F-99E0-2A1802FE084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49C-4628-BB7D-91A4081F5995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'6_matchs_simples'!$AM$48:$AP$48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5D-4B2F-99E0-2A1802FE0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476058029455002E-2"/>
          <c:y val="0.57333837914944397"/>
          <c:w val="0.89100345889728805"/>
          <c:h val="0.16047833347061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102722295423518"/>
          <c:y val="0.20472235442221778"/>
          <c:w val="0.69039419294381799"/>
          <c:h val="0.47478852265225602"/>
        </c:manualLayout>
      </c:layout>
      <c:pie3DChart>
        <c:varyColors val="1"/>
        <c:ser>
          <c:idx val="0"/>
          <c:order val="0"/>
          <c:tx>
            <c:strRef>
              <c:f>'6_matchs_simples'!$AM$67:$AP$67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08-4855-B907-AACB531C5B3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08-4855-B907-AACB531C5B3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08-4855-B907-AACB531C5B3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6EC-49C2-9EAE-0783A9FD201E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'6_matchs_simples'!$AM$68:$AP$68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08-4855-B907-AACB531C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1108326649345E-3"/>
          <c:y val="0.12327579238662191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1B9C-4B81-84B2-7A9FE27431D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1B9C-4B81-84B2-7A9FE27431D6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1B9C-4B81-84B2-7A9FE27431D6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1B9C-4B81-84B2-7A9FE27431D6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1B9C-4B81-84B2-7A9FE27431D6}"/>
              </c:ext>
            </c:extLst>
          </c:dPt>
          <c:cat>
            <c:numLit>
              <c:formatCode>General</c:formatCode>
              <c:ptCount val="4"/>
            </c:numLit>
          </c:cat>
          <c:val>
            <c:numRef>
              <c:f>Paramètres!$V$12:$V$16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9C-4B81-84B2-7A9FE2743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5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1B9C-4B81-84B2-7A9FE27431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1B9C-4B81-84B2-7A9FE27431D6}"/>
              </c:ext>
            </c:extLst>
          </c:dPt>
          <c:val>
            <c:numRef>
              <c:f>Paramètres!$W$12:$W$15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B9C-4B81-84B2-7A9FE2743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40728639910917"/>
          <c:y val="8.6381107703562401E-2"/>
          <c:w val="0.69695579152173714"/>
          <c:h val="0.48291195777528217"/>
        </c:manualLayout>
      </c:layout>
      <c:pie3DChart>
        <c:varyColors val="1"/>
        <c:ser>
          <c:idx val="0"/>
          <c:order val="0"/>
          <c:tx>
            <c:strRef>
              <c:f>'6_matchs_simples'!$AM$69:$AP$69</c:f>
              <c:strCach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75-406A-B4CF-2D05AB70562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75-406A-B4CF-2D05AB70562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75-406A-B4CF-2D05AB70562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DF2-4FAF-BC67-E07943426327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'6_matchs_simples'!$AM$70:$AP$70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75-406A-B4CF-2D05AB705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476058029455002E-2"/>
          <c:y val="0.57333837914944397"/>
          <c:w val="0.89100345889728805"/>
          <c:h val="0.16047833347061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102722295423518"/>
          <c:y val="0.20472235442221778"/>
          <c:w val="0.69039419294381799"/>
          <c:h val="0.47478852265225602"/>
        </c:manualLayout>
      </c:layout>
      <c:pie3DChart>
        <c:varyColors val="1"/>
        <c:ser>
          <c:idx val="0"/>
          <c:order val="0"/>
          <c:tx>
            <c:strRef>
              <c:f>'6_matchs_simples'!$AM$89:$AP$89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1A-427E-8021-BA463DB9C0F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1A-427E-8021-BA463DB9C0F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1A-427E-8021-BA463DB9C0F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1A-427E-8021-BA463DB9C0FC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'6_matchs_simples'!$AM$90:$AP$90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1A-427E-8021-BA463DB9C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40728639910917"/>
          <c:y val="8.6381107703562401E-2"/>
          <c:w val="0.69695579152173714"/>
          <c:h val="0.48291195777528217"/>
        </c:manualLayout>
      </c:layout>
      <c:pie3DChart>
        <c:varyColors val="1"/>
        <c:ser>
          <c:idx val="0"/>
          <c:order val="0"/>
          <c:tx>
            <c:strRef>
              <c:f>'6_matchs_simples'!$AM$91:$AP$91</c:f>
              <c:strCach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AA8-4BF8-8761-57F4F04B436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AA8-4BF8-8761-57F4F04B436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AA8-4BF8-8761-57F4F04B436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AA8-4BF8-8761-57F4F04B4367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'6_matchs_simples'!$AM$92:$AP$92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A8-4BF8-8761-57F4F04B4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476058029455002E-2"/>
          <c:y val="0.57333837914944397"/>
          <c:w val="0.89100345889728805"/>
          <c:h val="0.16047833347061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265160951887E-2"/>
          <c:y val="0.15112605259329898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8FCC-4EA4-BD19-21588961C7D9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8FCC-4EA4-BD19-21588961C7D9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8FCC-4EA4-BD19-21588961C7D9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8FCC-4EA4-BD19-21588961C7D9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FCC-4EA4-BD19-21588961C7D9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Paramètres!$K$68:$K$72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CC-4EA4-BD19-21588961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8FCC-4EA4-BD19-21588961C7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8FCC-4EA4-BD19-21588961C7D9}"/>
              </c:ext>
            </c:extLst>
          </c:dPt>
          <c:val>
            <c:numRef>
              <c:f>Paramètres!$L$68:$L$71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CC-4EA4-BD19-21588961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87714043526789E-2"/>
          <c:y val="2.1606948853876437E-3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7D08-4B88-BBFD-E5D58E89B6A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7D08-4B88-BBFD-E5D58E89B6A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7D08-4B88-BBFD-E5D58E89B6AF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7D08-4B88-BBFD-E5D58E89B6AF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7D08-4B88-BBFD-E5D58E89B6AF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Paramètres!$K$76:$K$80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08-4B88-BBFD-E5D58E89B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4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7D08-4B88-BBFD-E5D58E89B6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7D08-4B88-BBFD-E5D58E89B6AF}"/>
              </c:ext>
            </c:extLst>
          </c:dPt>
          <c:val>
            <c:numRef>
              <c:f>Paramètres!$L$76:$L$79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08-4B88-BBFD-E5D58E89B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40728639910917"/>
          <c:y val="8.6381107703562401E-2"/>
          <c:w val="0.69695579152173714"/>
          <c:h val="0.48291195777528217"/>
        </c:manualLayout>
      </c:layout>
      <c:pie3DChart>
        <c:varyColors val="1"/>
        <c:ser>
          <c:idx val="0"/>
          <c:order val="0"/>
          <c:tx>
            <c:strRef>
              <c:f>'6_matchs_simples'!$AM$113:$AP$113</c:f>
              <c:strCach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47-4EC1-BED4-F23DBB027AB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47-4EC1-BED4-F23DBB027A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B47-4EC1-BED4-F23DBB027AB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B47-4EC1-BED4-F23DBB027AB3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'6_matchs_simples'!$AM$114:$AP$114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47-4EC1-BED4-F23DBB027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476058029455002E-2"/>
          <c:y val="0.57333837914944397"/>
          <c:w val="0.89100345889728805"/>
          <c:h val="0.16047833347061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102722295423518"/>
          <c:y val="0.20472235442221778"/>
          <c:w val="0.69039419294381799"/>
          <c:h val="0.47478852265225602"/>
        </c:manualLayout>
      </c:layout>
      <c:pie3DChart>
        <c:varyColors val="1"/>
        <c:ser>
          <c:idx val="0"/>
          <c:order val="0"/>
          <c:tx>
            <c:strRef>
              <c:f>'6_matchs_simples'!$AM$111:$AP$111</c:f>
              <c:strCach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4DE-4B7E-BA86-615481E7942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4DE-4B7E-BA86-615481E7942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4DE-4B7E-BA86-615481E7942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4DE-4B7E-BA86-615481E79423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'6_matchs_simples'!$AM$112:$AP$112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DE-4B7E-BA86-615481E79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265160951887E-2"/>
          <c:y val="0.15112605259329898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3158-4C35-9C00-4086EA343F0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3158-4C35-9C00-4086EA343F03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3158-4C35-9C00-4086EA343F03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3158-4C35-9C00-4086EA343F03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3158-4C35-9C00-4086EA343F03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Paramètres!$K$84:$K$88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58-4C35-9C00-4086EA34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3158-4C35-9C00-4086EA343F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3158-4C35-9C00-4086EA343F03}"/>
              </c:ext>
            </c:extLst>
          </c:dPt>
          <c:val>
            <c:numRef>
              <c:f>Paramètres!$L$84:$L$87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58-4C35-9C00-4086EA34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265160951887E-2"/>
          <c:y val="0.15112605259329898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5616-4B12-A530-368BD805FC9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5616-4B12-A530-368BD805FC98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5616-4B12-A530-368BD805FC98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5616-4B12-A530-368BD805FC98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5616-4B12-A530-368BD805FC98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Paramètres!$K$92:$K$96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16-4B12-A530-368BD805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5616-4B12-A530-368BD805FC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5616-4B12-A530-368BD805FC98}"/>
              </c:ext>
            </c:extLst>
          </c:dPt>
          <c:val>
            <c:numRef>
              <c:f>Paramètres!$L$92:$L$95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16-4B12-A530-368BD805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265160951887E-2"/>
          <c:y val="0.15112605259329898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6E8A-4E2B-83DE-ADB19D2B361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6E8A-4E2B-83DE-ADB19D2B361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6E8A-4E2B-83DE-ADB19D2B361D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6E8A-4E2B-83DE-ADB19D2B361D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6E8A-4E2B-83DE-ADB19D2B361D}"/>
              </c:ext>
            </c:extLst>
          </c:dPt>
          <c:cat>
            <c:numLit>
              <c:formatCode>General</c:formatCode>
              <c:ptCount val="4"/>
            </c:numLit>
          </c:cat>
          <c:val>
            <c:numRef>
              <c:f>Paramètres!$V$20:$V$24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8A-4E2B-83DE-ADB19D2B3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6E8A-4E2B-83DE-ADB19D2B3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6E8A-4E2B-83DE-ADB19D2B361D}"/>
              </c:ext>
            </c:extLst>
          </c:dPt>
          <c:val>
            <c:numRef>
              <c:f>Paramètres!$W$20:$W$23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8A-4E2B-83DE-ADB19D2B3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630418973270598E-3"/>
          <c:y val="1.7348746593524311E-2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EC3F-4A16-9911-6700330271F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EC3F-4A16-9911-6700330271F7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EC3F-4A16-9911-6700330271F7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EC3F-4A16-9911-6700330271F7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EC3F-4A16-9911-6700330271F7}"/>
              </c:ext>
            </c:extLst>
          </c:dPt>
          <c:cat>
            <c:numLit>
              <c:formatCode>General</c:formatCode>
              <c:ptCount val="4"/>
            </c:numLit>
          </c:cat>
          <c:val>
            <c:numRef>
              <c:f>Paramètres!$V$28:$V$32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3F-4A16-9911-670033027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EC3F-4A16-9911-6700330271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EC3F-4A16-9911-6700330271F7}"/>
              </c:ext>
            </c:extLst>
          </c:dPt>
          <c:val>
            <c:numRef>
              <c:f>Paramètres!$W$28:$W$31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3F-4A16-9911-670033027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388691788062855E-2"/>
          <c:y val="6.8794215292624847E-2"/>
          <c:w val="0.875"/>
          <c:h val="0.49955154612295971"/>
        </c:manualLayout>
      </c:layout>
      <c:pie3DChart>
        <c:varyColors val="1"/>
        <c:ser>
          <c:idx val="0"/>
          <c:order val="0"/>
          <c:tx>
            <c:strRef>
              <c:f>'6_matchs_simples'!$AM$6:$AO$6</c:f>
              <c:strCach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6E-498B-A8AD-386E86258E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6E-498B-A8AD-386E86258E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6E-498B-A8AD-386E86258E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9D-4163-86CF-4A1F4346D723}"/>
              </c:ext>
            </c:extLst>
          </c:dPt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'6_matchs_simples'!$AM$1:$AP$1</c:f>
              <c:strCache>
                <c:ptCount val="3"/>
                <c:pt idx="0">
                  <c:v>Zav</c:v>
                </c:pt>
                <c:pt idx="1">
                  <c:v>Zmed</c:v>
                </c:pt>
                <c:pt idx="2">
                  <c:v>Zarr</c:v>
                </c:pt>
              </c:strCache>
            </c:strRef>
          </c:cat>
          <c:val>
            <c:numRef>
              <c:f>'6_matchs_simples'!$AM$7:$AP$7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6E-498B-A8AD-386E86258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476276911496382E-2"/>
          <c:y val="0.61748883210790706"/>
          <c:w val="0.83356425577674054"/>
          <c:h val="0.16047833347061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627469110636E-2"/>
          <c:y val="0.15784722785940417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278A-446E-B3B1-5C797C6BFB0B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278A-446E-B3B1-5C797C6BFB0B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278A-446E-B3B1-5C797C6BFB0B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278A-446E-B3B1-5C797C6BFB0B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278A-446E-B3B1-5C797C6BFB0B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Paramètres!$K$4:$K$8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8A-446E-B3B1-5C797C6BF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3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278A-446E-B3B1-5C797C6BFB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278A-446E-B3B1-5C797C6BFB0B}"/>
              </c:ext>
            </c:extLst>
          </c:dPt>
          <c:val>
            <c:numRef>
              <c:f>Paramètres!$L$4:$L$7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8A-446E-B3B1-5C797C6BF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87714043526789E-2"/>
          <c:y val="2.1606948853876437E-3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8B44-49D4-9B5B-20DEF541262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8B44-49D4-9B5B-20DEF5412623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8B44-49D4-9B5B-20DEF5412623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8B44-49D4-9B5B-20DEF5412623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B44-49D4-9B5B-20DEF5412623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Paramètres!$K$12:$K$16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44-49D4-9B5B-20DEF541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5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8B44-49D4-9B5B-20DEF54126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8B44-49D4-9B5B-20DEF5412623}"/>
              </c:ext>
            </c:extLst>
          </c:dPt>
          <c:val>
            <c:numRef>
              <c:f>Paramètres!$L$12:$L$15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44-49D4-9B5B-20DEF541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7265160951887E-2"/>
          <c:y val="0.15112605259329898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D318-4628-BE79-A2D1FDD505A4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D318-4628-BE79-A2D1FDD505A4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D318-4628-BE79-A2D1FDD505A4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D318-4628-BE79-A2D1FDD505A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D318-4628-BE79-A2D1FDD505A4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Paramètres!$K$4:$K$8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18-4628-BE79-A2D1FDD5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D318-4628-BE79-A2D1FDD505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D318-4628-BE79-A2D1FDD505A4}"/>
              </c:ext>
            </c:extLst>
          </c:dPt>
          <c:val>
            <c:numRef>
              <c:f>Paramètres!$L$20:$L$22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18-4628-BE79-A2D1FDD5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87714043526789E-2"/>
          <c:y val="2.1606948853876437E-3"/>
          <c:w val="0.97578810865280474"/>
          <c:h val="0.99783930511461238"/>
        </c:manualLayout>
      </c:layout>
      <c:doughnutChart>
        <c:varyColors val="1"/>
        <c:ser>
          <c:idx val="0"/>
          <c:order val="0"/>
          <c:tx>
            <c:v>Camembert</c:v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A2A7-4841-B256-A25D405F1B30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79646">
                      <a:lumMod val="75000"/>
                      <a:shade val="30000"/>
                      <a:satMod val="115000"/>
                    </a:srgbClr>
                  </a:gs>
                  <a:gs pos="50000">
                    <a:srgbClr val="F79646">
                      <a:lumMod val="75000"/>
                      <a:shade val="67500"/>
                      <a:satMod val="115000"/>
                    </a:srgbClr>
                  </a:gs>
                  <a:gs pos="100000">
                    <a:srgbClr val="F79646">
                      <a:lumMod val="75000"/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A2A7-4841-B256-A25D405F1B30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64AB0D">
                      <a:shade val="30000"/>
                      <a:satMod val="115000"/>
                    </a:srgbClr>
                  </a:gs>
                  <a:gs pos="50000">
                    <a:srgbClr val="64AB0D">
                      <a:shade val="67500"/>
                      <a:satMod val="115000"/>
                    </a:srgbClr>
                  </a:gs>
                  <a:gs pos="100000">
                    <a:srgbClr val="64AB0D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A2A7-4841-B256-A25D405F1B30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A2A7-4841-B256-A25D405F1B30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A2A7-4841-B256-A25D405F1B30}"/>
              </c:ext>
            </c:extLst>
          </c:dPt>
          <c:cat>
            <c:numRef>
              <c:f>Paramètres!$J$4:$J$7</c:f>
              <c:numCache>
                <c:formatCode>General</c:formatCode>
                <c:ptCount val="4"/>
              </c:numCache>
            </c:numRef>
          </c:cat>
          <c:val>
            <c:numRef>
              <c:f>Paramètres!$K$12:$K$16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A7-4841-B256-A25D405F1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explosion val="4"/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A2A7-4841-B256-A25D405F1B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A2A7-4841-B256-A25D405F1B30}"/>
              </c:ext>
            </c:extLst>
          </c:dPt>
          <c:val>
            <c:numRef>
              <c:f>Paramètres!$L$28:$L$30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A7-4841-B256-A25D405F1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0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21" Type="http://schemas.openxmlformats.org/officeDocument/2006/relationships/chart" Target="../charts/chart25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207065</xdr:colOff>
      <xdr:row>16</xdr:row>
      <xdr:rowOff>231914</xdr:rowOff>
    </xdr:from>
    <xdr:to>
      <xdr:col>8</xdr:col>
      <xdr:colOff>256761</xdr:colOff>
      <xdr:row>24</xdr:row>
      <xdr:rowOff>15405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8C94FA7-785B-4305-A491-B8E856613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27804</xdr:colOff>
      <xdr:row>16</xdr:row>
      <xdr:rowOff>96535</xdr:rowOff>
    </xdr:from>
    <xdr:to>
      <xdr:col>20</xdr:col>
      <xdr:colOff>5452</xdr:colOff>
      <xdr:row>24</xdr:row>
      <xdr:rowOff>139091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A5E087B-F80A-4C2D-94DA-683B83C3A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247650</xdr:colOff>
      <xdr:row>41</xdr:row>
      <xdr:rowOff>133350</xdr:rowOff>
    </xdr:from>
    <xdr:to>
      <xdr:col>8</xdr:col>
      <xdr:colOff>214112</xdr:colOff>
      <xdr:row>49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D9EA92E-272B-4AC4-AA39-E8327E8C8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10768</xdr:colOff>
      <xdr:row>41</xdr:row>
      <xdr:rowOff>124240</xdr:rowOff>
    </xdr:from>
    <xdr:to>
      <xdr:col>21</xdr:col>
      <xdr:colOff>33131</xdr:colOff>
      <xdr:row>49</xdr:row>
      <xdr:rowOff>133350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95D5534-F329-41A4-9D53-6E7138042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126732</xdr:colOff>
      <xdr:row>4</xdr:row>
      <xdr:rowOff>160020</xdr:rowOff>
    </xdr:from>
    <xdr:to>
      <xdr:col>36</xdr:col>
      <xdr:colOff>464820</xdr:colOff>
      <xdr:row>9</xdr:row>
      <xdr:rowOff>53340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3200045-2076-4AFE-BB42-2D2059D8B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25167</xdr:colOff>
      <xdr:row>10</xdr:row>
      <xdr:rowOff>60814</xdr:rowOff>
    </xdr:from>
    <xdr:to>
      <xdr:col>8</xdr:col>
      <xdr:colOff>258329</xdr:colOff>
      <xdr:row>21</xdr:row>
      <xdr:rowOff>60814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440077-2DCF-474C-BCA9-ECCEF0D00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10</xdr:row>
      <xdr:rowOff>95250</xdr:rowOff>
    </xdr:from>
    <xdr:to>
      <xdr:col>23</xdr:col>
      <xdr:colOff>252217</xdr:colOff>
      <xdr:row>21</xdr:row>
      <xdr:rowOff>36979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E1E6469-80FA-4F81-8603-DCDE9793B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31</xdr:row>
      <xdr:rowOff>133350</xdr:rowOff>
    </xdr:from>
    <xdr:to>
      <xdr:col>8</xdr:col>
      <xdr:colOff>214112</xdr:colOff>
      <xdr:row>39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F831251-84E9-4519-B063-A1F2F63B3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19050</xdr:colOff>
      <xdr:row>32</xdr:row>
      <xdr:rowOff>9524</xdr:rowOff>
    </xdr:from>
    <xdr:to>
      <xdr:col>23</xdr:col>
      <xdr:colOff>257930</xdr:colOff>
      <xdr:row>39</xdr:row>
      <xdr:rowOff>133349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1294F77-0D05-4EBE-B7EF-0D8956DF7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247650</xdr:colOff>
      <xdr:row>52</xdr:row>
      <xdr:rowOff>133350</xdr:rowOff>
    </xdr:from>
    <xdr:to>
      <xdr:col>8</xdr:col>
      <xdr:colOff>214112</xdr:colOff>
      <xdr:row>60</xdr:row>
      <xdr:rowOff>142875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96240540-4BEC-4817-A0C5-7FE28C66F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19050</xdr:colOff>
      <xdr:row>53</xdr:row>
      <xdr:rowOff>9524</xdr:rowOff>
    </xdr:from>
    <xdr:to>
      <xdr:col>23</xdr:col>
      <xdr:colOff>257930</xdr:colOff>
      <xdr:row>60</xdr:row>
      <xdr:rowOff>133349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FF5D01EC-6327-482D-8980-BA4F14DF3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247650</xdr:colOff>
      <xdr:row>74</xdr:row>
      <xdr:rowOff>133350</xdr:rowOff>
    </xdr:from>
    <xdr:to>
      <xdr:col>8</xdr:col>
      <xdr:colOff>214112</xdr:colOff>
      <xdr:row>82</xdr:row>
      <xdr:rowOff>142875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65CD4D01-7D37-40D8-A792-709AB3C01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19050</xdr:colOff>
      <xdr:row>75</xdr:row>
      <xdr:rowOff>9524</xdr:rowOff>
    </xdr:from>
    <xdr:to>
      <xdr:col>23</xdr:col>
      <xdr:colOff>257930</xdr:colOff>
      <xdr:row>82</xdr:row>
      <xdr:rowOff>133349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C107A80E-4CCE-48B5-BC9D-15848E378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106941</xdr:colOff>
      <xdr:row>1</xdr:row>
      <xdr:rowOff>68580</xdr:rowOff>
    </xdr:from>
    <xdr:to>
      <xdr:col>36</xdr:col>
      <xdr:colOff>426720</xdr:colOff>
      <xdr:row>5</xdr:row>
      <xdr:rowOff>228600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BC83B5B-310E-465B-A123-B74E2A031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139148</xdr:colOff>
      <xdr:row>20</xdr:row>
      <xdr:rowOff>38877</xdr:rowOff>
    </xdr:from>
    <xdr:to>
      <xdr:col>36</xdr:col>
      <xdr:colOff>388776</xdr:colOff>
      <xdr:row>25</xdr:row>
      <xdr:rowOff>59635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3C0C4D94-BD07-4AFB-9B3A-6F98BE5B5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172436</xdr:colOff>
      <xdr:row>24</xdr:row>
      <xdr:rowOff>209670</xdr:rowOff>
    </xdr:from>
    <xdr:to>
      <xdr:col>36</xdr:col>
      <xdr:colOff>328918</xdr:colOff>
      <xdr:row>28</xdr:row>
      <xdr:rowOff>140563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8FF905CB-1C5E-40D6-A4CF-7ED1EEF67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28517</xdr:colOff>
      <xdr:row>42</xdr:row>
      <xdr:rowOff>22502</xdr:rowOff>
    </xdr:from>
    <xdr:to>
      <xdr:col>36</xdr:col>
      <xdr:colOff>253999</xdr:colOff>
      <xdr:row>47</xdr:row>
      <xdr:rowOff>145450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743C128-0599-4A76-924A-FA3D5B690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204787</xdr:colOff>
      <xdr:row>45</xdr:row>
      <xdr:rowOff>95250</xdr:rowOff>
    </xdr:from>
    <xdr:to>
      <xdr:col>36</xdr:col>
      <xdr:colOff>373063</xdr:colOff>
      <xdr:row>51</xdr:row>
      <xdr:rowOff>23813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F73E7AF1-C080-46E9-A7F9-C0582BA81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100853</xdr:colOff>
      <xdr:row>64</xdr:row>
      <xdr:rowOff>28575</xdr:rowOff>
    </xdr:from>
    <xdr:to>
      <xdr:col>36</xdr:col>
      <xdr:colOff>370728</xdr:colOff>
      <xdr:row>69</xdr:row>
      <xdr:rowOff>154698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0E05CE28-4F34-41E8-B803-1AD344FFC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34</xdr:col>
      <xdr:colOff>136113</xdr:colOff>
      <xdr:row>67</xdr:row>
      <xdr:rowOff>191811</xdr:rowOff>
    </xdr:from>
    <xdr:to>
      <xdr:col>36</xdr:col>
      <xdr:colOff>358587</xdr:colOff>
      <xdr:row>73</xdr:row>
      <xdr:rowOff>147900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6DABA5A9-1020-4D8A-B91F-8521EDE17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34</xdr:col>
      <xdr:colOff>92766</xdr:colOff>
      <xdr:row>85</xdr:row>
      <xdr:rowOff>119270</xdr:rowOff>
    </xdr:from>
    <xdr:to>
      <xdr:col>36</xdr:col>
      <xdr:colOff>362641</xdr:colOff>
      <xdr:row>91</xdr:row>
      <xdr:rowOff>79740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CB58544F-FD9F-4B5D-9340-D7E312647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34</xdr:col>
      <xdr:colOff>159026</xdr:colOff>
      <xdr:row>89</xdr:row>
      <xdr:rowOff>185531</xdr:rowOff>
    </xdr:from>
    <xdr:to>
      <xdr:col>36</xdr:col>
      <xdr:colOff>381500</xdr:colOff>
      <xdr:row>95</xdr:row>
      <xdr:rowOff>141620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id="{C32D72BA-915E-45B9-A761-64DE82F20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13252</xdr:colOff>
      <xdr:row>96</xdr:row>
      <xdr:rowOff>145773</xdr:rowOff>
    </xdr:from>
    <xdr:to>
      <xdr:col>8</xdr:col>
      <xdr:colOff>251383</xdr:colOff>
      <xdr:row>104</xdr:row>
      <xdr:rowOff>161925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F67D74A9-029F-45B6-B63C-A70FF8AF1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13252</xdr:colOff>
      <xdr:row>96</xdr:row>
      <xdr:rowOff>159026</xdr:rowOff>
    </xdr:from>
    <xdr:to>
      <xdr:col>23</xdr:col>
      <xdr:colOff>252132</xdr:colOff>
      <xdr:row>104</xdr:row>
      <xdr:rowOff>123825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9FC16CC4-D2A9-4039-9013-DF704F1A9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34</xdr:col>
      <xdr:colOff>159026</xdr:colOff>
      <xdr:row>111</xdr:row>
      <xdr:rowOff>185531</xdr:rowOff>
    </xdr:from>
    <xdr:to>
      <xdr:col>36</xdr:col>
      <xdr:colOff>381500</xdr:colOff>
      <xdr:row>117</xdr:row>
      <xdr:rowOff>141620</xdr:rowOff>
    </xdr:to>
    <xdr:graphicFrame macro="">
      <xdr:nvGraphicFramePr>
        <xdr:cNvPr id="29" name="Graphique 28">
          <a:extLst>
            <a:ext uri="{FF2B5EF4-FFF2-40B4-BE49-F238E27FC236}">
              <a16:creationId xmlns:a16="http://schemas.microsoft.com/office/drawing/2014/main" id="{569BF2AA-D00B-422A-A0CB-FB14B66B0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34</xdr:col>
      <xdr:colOff>53009</xdr:colOff>
      <xdr:row>108</xdr:row>
      <xdr:rowOff>33130</xdr:rowOff>
    </xdr:from>
    <xdr:to>
      <xdr:col>36</xdr:col>
      <xdr:colOff>322884</xdr:colOff>
      <xdr:row>113</xdr:row>
      <xdr:rowOff>159253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03D13E71-565D-4E37-8761-61B999068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258417</xdr:colOff>
      <xdr:row>118</xdr:row>
      <xdr:rowOff>132521</xdr:rowOff>
    </xdr:from>
    <xdr:to>
      <xdr:col>8</xdr:col>
      <xdr:colOff>224879</xdr:colOff>
      <xdr:row>126</xdr:row>
      <xdr:rowOff>148673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C1B40063-5C7E-4BD5-86C0-018F7DBD1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19878</xdr:colOff>
      <xdr:row>118</xdr:row>
      <xdr:rowOff>139147</xdr:rowOff>
    </xdr:from>
    <xdr:to>
      <xdr:col>23</xdr:col>
      <xdr:colOff>258009</xdr:colOff>
      <xdr:row>126</xdr:row>
      <xdr:rowOff>155299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72C56620-5F20-417B-AD18-798E2555D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2:B38" totalsRowShown="0" headerRowDxfId="25" dataDxfId="24">
  <autoFilter ref="A2:B38" xr:uid="{00000000-0009-0000-0100-000001000000}"/>
  <sortState xmlns:xlrd2="http://schemas.microsoft.com/office/spreadsheetml/2017/richdata2" ref="A3:A38">
    <sortCondition ref="A3:A38"/>
  </sortState>
  <tableColumns count="2">
    <tableColumn id="1" xr3:uid="{00000000-0010-0000-0100-000001000000}" name="Liste des élèves" dataDxfId="23"/>
    <tableColumn id="2" xr3:uid="{9799CD86-FDE2-4888-8E78-64A9DFA3D6BA}" name="Point fort" dataDxfId="2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CE28-3E88-4B05-8F9F-25EF55BADF77}">
  <sheetPr>
    <tabColor rgb="FFC00000"/>
  </sheetPr>
  <dimension ref="A1:X51"/>
  <sheetViews>
    <sheetView showGridLines="0" topLeftCell="A7" zoomScale="115" zoomScaleNormal="115" workbookViewId="0">
      <selection activeCell="H29" sqref="H29:J29"/>
    </sheetView>
  </sheetViews>
  <sheetFormatPr baseColWidth="10" defaultColWidth="15.5546875" defaultRowHeight="13.2" x14ac:dyDescent="0.25"/>
  <cols>
    <col min="1" max="1" width="12.88671875" style="67" customWidth="1"/>
    <col min="2" max="2" width="10.6640625" style="67" customWidth="1"/>
    <col min="3" max="3" width="6.6640625" style="67" customWidth="1"/>
    <col min="4" max="11" width="4" style="67" customWidth="1"/>
    <col min="12" max="12" width="4.109375" style="67" customWidth="1"/>
    <col min="13" max="23" width="4" style="67" customWidth="1"/>
    <col min="24" max="24" width="3.44140625" style="67" customWidth="1"/>
    <col min="25" max="16384" width="15.5546875" style="67"/>
  </cols>
  <sheetData>
    <row r="1" spans="1:24" ht="18" thickBot="1" x14ac:dyDescent="0.3">
      <c r="A1" s="191" t="s">
        <v>84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 ht="19.5" customHeight="1" x14ac:dyDescent="0.25">
      <c r="A2" s="192"/>
      <c r="B2" s="193"/>
      <c r="C2" s="68"/>
      <c r="D2" s="69"/>
      <c r="E2" s="69"/>
      <c r="F2" s="69"/>
      <c r="G2" s="70"/>
      <c r="H2" s="194"/>
      <c r="I2" s="195"/>
      <c r="J2" s="195"/>
      <c r="K2" s="195"/>
      <c r="L2" s="195"/>
      <c r="M2" s="196"/>
      <c r="N2" s="69"/>
      <c r="O2" s="69"/>
      <c r="P2" s="69"/>
      <c r="Q2" s="70"/>
      <c r="R2" s="70"/>
      <c r="S2" s="70"/>
      <c r="T2" s="70"/>
      <c r="U2" s="70"/>
      <c r="V2" s="70"/>
      <c r="W2" s="70"/>
      <c r="X2" s="70"/>
    </row>
    <row r="3" spans="1:24" ht="19.5" customHeight="1" x14ac:dyDescent="0.25">
      <c r="A3" s="71" t="s">
        <v>49</v>
      </c>
      <c r="B3" s="72" t="str">
        <f>IF(A2="","",VLOOKUP(A2,Tableau1[],2,0))</f>
        <v/>
      </c>
      <c r="C3" s="73" t="s">
        <v>46</v>
      </c>
      <c r="D3" s="69"/>
      <c r="E3" s="69"/>
      <c r="F3" s="69"/>
      <c r="G3" s="70"/>
      <c r="H3" s="197" t="s">
        <v>49</v>
      </c>
      <c r="I3" s="198" t="s">
        <v>49</v>
      </c>
      <c r="J3" s="198" t="s">
        <v>49</v>
      </c>
      <c r="K3" s="199" t="str">
        <f>IF(H2="","",VLOOKUP(H2,Tableau1[],2,0))</f>
        <v/>
      </c>
      <c r="L3" s="199" t="str">
        <f>IF(K2="","",VLOOKUP(K2,Tableau1[],2,0))</f>
        <v/>
      </c>
      <c r="M3" s="200" t="str">
        <f>IF(L2="","",VLOOKUP(L2,Tableau1[],2,0))</f>
        <v/>
      </c>
      <c r="N3" s="74" t="s">
        <v>46</v>
      </c>
      <c r="O3" s="69"/>
      <c r="P3" s="69"/>
      <c r="Q3" s="70"/>
      <c r="R3" s="70"/>
      <c r="S3" s="70"/>
      <c r="T3" s="70"/>
      <c r="U3" s="70"/>
      <c r="V3" s="70"/>
      <c r="W3" s="70"/>
      <c r="X3" s="70"/>
    </row>
    <row r="4" spans="1:24" ht="19.5" customHeight="1" x14ac:dyDescent="0.25">
      <c r="A4" s="71" t="s">
        <v>99</v>
      </c>
      <c r="B4" s="75" t="s">
        <v>45</v>
      </c>
      <c r="C4" s="137" t="str">
        <f>B4</f>
        <v>Zmed</v>
      </c>
      <c r="D4" s="76"/>
      <c r="E4" s="76"/>
      <c r="F4" s="76"/>
      <c r="G4" s="70"/>
      <c r="H4" s="197" t="s">
        <v>99</v>
      </c>
      <c r="I4" s="198" t="s">
        <v>99</v>
      </c>
      <c r="J4" s="198" t="s">
        <v>99</v>
      </c>
      <c r="K4" s="201" t="s">
        <v>44</v>
      </c>
      <c r="L4" s="201"/>
      <c r="M4" s="202"/>
      <c r="N4" s="138" t="str">
        <f>K4</f>
        <v>Zarr</v>
      </c>
      <c r="O4" s="76"/>
      <c r="P4" s="76"/>
      <c r="Q4" s="70"/>
      <c r="R4" s="70"/>
      <c r="S4" s="70"/>
      <c r="T4" s="70"/>
      <c r="U4" s="70"/>
      <c r="V4" s="70"/>
      <c r="W4" s="70"/>
      <c r="X4" s="70"/>
    </row>
    <row r="5" spans="1:24" ht="19.5" customHeight="1" x14ac:dyDescent="0.25">
      <c r="A5" s="77" t="s">
        <v>47</v>
      </c>
      <c r="B5" s="78" t="s">
        <v>94</v>
      </c>
      <c r="C5" s="203"/>
      <c r="D5" s="204"/>
      <c r="E5" s="204"/>
      <c r="F5" s="204"/>
      <c r="G5" s="70"/>
      <c r="H5" s="205" t="s">
        <v>47</v>
      </c>
      <c r="I5" s="206"/>
      <c r="J5" s="206"/>
      <c r="K5" s="207" t="s">
        <v>93</v>
      </c>
      <c r="L5" s="207"/>
      <c r="M5" s="208"/>
      <c r="N5" s="76"/>
      <c r="O5" s="76"/>
      <c r="P5" s="76"/>
      <c r="Q5" s="70"/>
      <c r="R5" s="70"/>
      <c r="S5" s="70"/>
      <c r="T5" s="70"/>
      <c r="U5" s="70"/>
      <c r="V5" s="70"/>
      <c r="W5" s="70"/>
      <c r="X5" s="70"/>
    </row>
    <row r="6" spans="1:24" ht="19.5" customHeight="1" thickBot="1" x14ac:dyDescent="0.3">
      <c r="A6" s="79" t="s">
        <v>48</v>
      </c>
      <c r="B6" s="80" t="str">
        <f>IF(A2="","",IF(IF(B4&lt;&gt;B3,1,-1)+IF(B5="",4,IF(B5="défenseur",1,IF(B5="défenseur 3 touches",2,IF(B5="défenseur 2 touches",3,IF(B5="défenseur 1 touche",4)))))&lt;=0,1,IF(B4&lt;&gt;B3,1,-1)+IF(B5="",4,IF(B5="défenseur",1,IF(B5="défenseur 3 touches",2,IF(B5="défenseur 2 touches",3,IF(B5="défenseur 1 touche",4)))))))</f>
        <v/>
      </c>
      <c r="C6" s="81"/>
      <c r="D6" s="81"/>
      <c r="E6" s="81"/>
      <c r="F6" s="81"/>
      <c r="G6" s="70"/>
      <c r="H6" s="209" t="s">
        <v>48</v>
      </c>
      <c r="I6" s="210"/>
      <c r="J6" s="210"/>
      <c r="K6" s="211" t="str">
        <f>IF(H2="","",IF(IF(K4&lt;&gt;K3,1,-1)+IF(K5="",4,IF(K5="défenseur",1,IF(K5="défenseur 3 touches",2,IF(K5="défenseur 2 touches",3,IF(K5="défenseur 1 touche",4)))))&lt;=0,1,IF(K4&lt;&gt;K3,1,-1)+IF(K5="",4,IF(K5="défenseur",1,IF(K5="défenseur 3 touches",2,IF(K5="défenseur 2 touches",3,IF(K5="défenseur 1 touche",4)))))))</f>
        <v/>
      </c>
      <c r="L6" s="211">
        <f t="shared" ref="L6:M6" si="0">IF(IF(L4&lt;&gt;L3,1,-1)+IF(L5="",4,IF(L5="défenseur",1,IF(L5="défenseur 3 touches",2,IF(L5="défenseur 2 touches",3,IF(L5="défenseur 1 touche",4)))))&lt;=0,1,IF(L4&lt;&gt;L3,1,-1)+IF(L5="",4,IF(L5="défenseur",1,IF(L5="défenseur 3 touches",2,IF(L5="défenseur 2 touches",3,IF(L5="défenseur 1 touche",4))))))</f>
        <v>3</v>
      </c>
      <c r="M6" s="212">
        <f t="shared" si="0"/>
        <v>3</v>
      </c>
      <c r="N6" s="76"/>
      <c r="O6" s="76"/>
      <c r="P6" s="76"/>
      <c r="Q6" s="70"/>
      <c r="R6" s="70"/>
      <c r="S6" s="70"/>
      <c r="T6" s="70"/>
      <c r="U6" s="70"/>
      <c r="V6" s="70"/>
      <c r="W6" s="70"/>
      <c r="X6" s="70"/>
    </row>
    <row r="7" spans="1:24" ht="19.5" customHeight="1" thickBot="1" x14ac:dyDescent="0.3">
      <c r="A7" s="82"/>
      <c r="B7" s="82"/>
      <c r="C7" s="82"/>
      <c r="D7" s="82"/>
      <c r="E7" s="82"/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2"/>
      <c r="R7" s="82"/>
      <c r="S7" s="82"/>
      <c r="T7" s="82"/>
      <c r="U7" s="82"/>
      <c r="V7" s="82"/>
      <c r="W7" s="82"/>
      <c r="X7" s="70"/>
    </row>
    <row r="8" spans="1:24" ht="18" thickBot="1" x14ac:dyDescent="0.3">
      <c r="A8" s="188" t="s">
        <v>30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/>
      <c r="X8" s="70"/>
    </row>
    <row r="9" spans="1:24" ht="27.75" customHeight="1" x14ac:dyDescent="0.25">
      <c r="A9" s="84" t="s">
        <v>0</v>
      </c>
      <c r="B9" s="85" t="s">
        <v>85</v>
      </c>
      <c r="C9" s="86" t="str">
        <f>IF($B$4="","",$B$4)</f>
        <v>Zmed</v>
      </c>
      <c r="D9" s="30"/>
      <c r="E9" s="1"/>
      <c r="F9" s="1"/>
      <c r="G9" s="1"/>
      <c r="H9" s="1"/>
      <c r="I9" s="1"/>
      <c r="J9" s="1"/>
      <c r="K9" s="1"/>
      <c r="L9" s="1"/>
      <c r="M9" s="87"/>
      <c r="N9" s="88"/>
      <c r="O9" s="1"/>
      <c r="P9" s="1"/>
      <c r="Q9" s="1"/>
      <c r="R9" s="1"/>
      <c r="S9" s="1"/>
      <c r="T9" s="1"/>
      <c r="U9" s="1"/>
      <c r="V9" s="1"/>
      <c r="W9" s="1"/>
      <c r="X9" s="70"/>
    </row>
    <row r="10" spans="1:24" ht="20.100000000000001" customHeight="1" thickBot="1" x14ac:dyDescent="0.3">
      <c r="A10" s="89" t="str">
        <f>IF(A2="","",A2)</f>
        <v/>
      </c>
      <c r="B10" s="90" t="s">
        <v>1</v>
      </c>
      <c r="C10" s="91">
        <f>COUNTIF($D$9:$W$9,"vrai")</f>
        <v>0</v>
      </c>
      <c r="D10" s="92" t="str">
        <f>IF(D12&lt;&gt;"","-",IF(D9="","",1))</f>
        <v/>
      </c>
      <c r="E10" s="92" t="str">
        <f>IF(E12&lt;&gt;"","-",IFERROR(IF(E9="","",LARGE($D10:D10,1)+1),1))</f>
        <v/>
      </c>
      <c r="F10" s="92" t="str">
        <f>IF(F12&lt;&gt;"","-",IFERROR(IF(F9="","",LARGE($D10:E10,1)+1),1))</f>
        <v/>
      </c>
      <c r="G10" s="92" t="str">
        <f>IF(G12&lt;&gt;"","-",IFERROR(IF(G9="","",LARGE($D10:F10,1)+1),1))</f>
        <v/>
      </c>
      <c r="H10" s="92" t="str">
        <f>IF(H12&lt;&gt;"","-",IFERROR(IF(H9="","",LARGE($D10:G10,1)+1),1))</f>
        <v/>
      </c>
      <c r="I10" s="92" t="str">
        <f>IF(I12&lt;&gt;"","-",IFERROR(IF(I9="","",LARGE($D10:H10,1)+1),1))</f>
        <v/>
      </c>
      <c r="J10" s="92" t="str">
        <f>IF(J12&lt;&gt;"","-",IFERROR(IF(J9="","",LARGE($D10:I10,1)+1),1))</f>
        <v/>
      </c>
      <c r="K10" s="92" t="str">
        <f>IF(K12&lt;&gt;"","-",IFERROR(IF(K9="","",LARGE($D10:J10,1)+1),1))</f>
        <v/>
      </c>
      <c r="L10" s="92" t="str">
        <f>IF(L12&lt;&gt;"","-",IFERROR(IF(L9="","",LARGE($D10:K10,1)+1),1))</f>
        <v/>
      </c>
      <c r="M10" s="93" t="str">
        <f>IF(M12&lt;&gt;"","-",IFERROR(IF(M9="","",LARGE($D10:L10,1)+1),1))</f>
        <v/>
      </c>
      <c r="N10" s="94" t="str">
        <f>IF(N12&lt;&gt;"","-",IFERROR(IF(N9="","",LARGE($D10:M10,1)+1),1))</f>
        <v/>
      </c>
      <c r="O10" s="92" t="str">
        <f>IF(O12&lt;&gt;"","-",IFERROR(IF(O9="","",LARGE($D10:N10,1)+1),1))</f>
        <v/>
      </c>
      <c r="P10" s="92" t="str">
        <f>IF(P12&lt;&gt;"","-",IFERROR(IF(P9="","",LARGE($D10:O10,1)+1),1))</f>
        <v/>
      </c>
      <c r="Q10" s="92" t="str">
        <f>IF(Q12&lt;&gt;"","-",IFERROR(IF(Q9="","",LARGE($D10:P10,1)+1),1))</f>
        <v/>
      </c>
      <c r="R10" s="92" t="str">
        <f>IF(R12&lt;&gt;"","-",IFERROR(IF(R9="","",LARGE($D10:Q10,1)+1),1))</f>
        <v/>
      </c>
      <c r="S10" s="92" t="str">
        <f>IF(S12&lt;&gt;"","-",IFERROR(IF(S9="","",LARGE($D10:R10,1)+1),1))</f>
        <v/>
      </c>
      <c r="T10" s="92" t="str">
        <f>IF(T12&lt;&gt;"","-",IFERROR(IF(T9="","",LARGE($D10:S10,1)+1),1))</f>
        <v/>
      </c>
      <c r="U10" s="92" t="str">
        <f>IF(U12&lt;&gt;"","-",IFERROR(IF(U9="","",LARGE($D10:T10,1)+1),1))</f>
        <v/>
      </c>
      <c r="V10" s="92" t="str">
        <f>IF(V12&lt;&gt;"","-",IFERROR(IF(V9="","",LARGE($D10:U10,1)+1),1))</f>
        <v/>
      </c>
      <c r="W10" s="92" t="str">
        <f>IF(W12&lt;&gt;"","-",IFERROR(IF(W9="","",LARGE($D10:V10,1)+1),1))</f>
        <v/>
      </c>
      <c r="X10" s="70"/>
    </row>
    <row r="11" spans="1:24" ht="19.5" customHeight="1" thickTop="1" x14ac:dyDescent="0.25">
      <c r="A11" s="95" t="s">
        <v>2</v>
      </c>
      <c r="B11" s="96" t="s">
        <v>3</v>
      </c>
      <c r="C11" s="97">
        <v>0</v>
      </c>
      <c r="D11" s="98" t="str">
        <f>IF(D9&lt;&gt;"","-",IF(D12="","",1))</f>
        <v/>
      </c>
      <c r="E11" s="99" t="str">
        <f>IF(E9&lt;&gt;"","-",IFERROR(IF(E12="","",LARGE(D11,1)+1),1))</f>
        <v/>
      </c>
      <c r="F11" s="99" t="str">
        <f>IF(F9&lt;&gt;"","-",IFERROR(IF(F12="","",LARGE($D11:E11,1)+1),1))</f>
        <v/>
      </c>
      <c r="G11" s="99" t="str">
        <f>IF(G9&lt;&gt;"","-",IFERROR(IF(G12="","",LARGE($D11:F11,1)+1),1))</f>
        <v/>
      </c>
      <c r="H11" s="99" t="str">
        <f>IF(H9&lt;&gt;"","-",IFERROR(IF(H12="","",LARGE($D11:G11,1)+1),1))</f>
        <v/>
      </c>
      <c r="I11" s="99" t="str">
        <f>IF(I9&lt;&gt;"","-",IFERROR(IF(I12="","",LARGE($D11:H11,1)+1),1))</f>
        <v/>
      </c>
      <c r="J11" s="99" t="str">
        <f>IF(J9&lt;&gt;"","-",IFERROR(IF(J12="","",LARGE($D11:I11,1)+1),1))</f>
        <v/>
      </c>
      <c r="K11" s="99" t="str">
        <f>IF(K9&lt;&gt;"","-",IFERROR(IF(K12="","",LARGE($D11:J11,1)+1),1))</f>
        <v/>
      </c>
      <c r="L11" s="99" t="str">
        <f>IF(L9&lt;&gt;"","-",IFERROR(IF(L12="","",LARGE($D11:K11,1)+1),1))</f>
        <v/>
      </c>
      <c r="M11" s="100" t="str">
        <f>IF(M9&lt;&gt;"","-",IFERROR(IF(M12="","",LARGE($D11:L11,1)+1),1))</f>
        <v/>
      </c>
      <c r="N11" s="101" t="str">
        <f>IF(N9&lt;&gt;"","-",IFERROR(IF(N12="","",LARGE($D11:M11,1)+1),1))</f>
        <v/>
      </c>
      <c r="O11" s="99" t="str">
        <f>IF(O9&lt;&gt;"","-",IFERROR(IF(O12="","",LARGE($D11:N11,1)+1),1))</f>
        <v/>
      </c>
      <c r="P11" s="99" t="str">
        <f>IF(P9&lt;&gt;"","-",IFERROR(IF(P12="","",LARGE($D11:O11,1)+1),1))</f>
        <v/>
      </c>
      <c r="Q11" s="99" t="str">
        <f>IF(Q9&lt;&gt;"","-",IFERROR(IF(Q12="","",LARGE($D11:P11,1)+1),1))</f>
        <v/>
      </c>
      <c r="R11" s="99" t="str">
        <f>IF(R9&lt;&gt;"","-",IFERROR(IF(R12="","",LARGE($D11:Q11,1)+1),1))</f>
        <v/>
      </c>
      <c r="S11" s="99" t="str">
        <f>IF(S9&lt;&gt;"","-",IFERROR(IF(S12="","",LARGE($D11:R11,1)+1),1))</f>
        <v/>
      </c>
      <c r="T11" s="99" t="str">
        <f>IF(T9&lt;&gt;"","-",IFERROR(IF(T12="","",LARGE($D11:S11,1)+1),1))</f>
        <v/>
      </c>
      <c r="U11" s="99" t="str">
        <f>IF(U9&lt;&gt;"","-",IFERROR(IF(U12="","",LARGE($D11:T11,1)+1),1))</f>
        <v/>
      </c>
      <c r="V11" s="99" t="str">
        <f>IF(V9&lt;&gt;"","-",IFERROR(IF(V12="","",LARGE($D11:U11,1)+1),1))</f>
        <v/>
      </c>
      <c r="W11" s="99" t="str">
        <f>IF(W9&lt;&gt;"","-",IFERROR(IF(W12="","",LARGE($D11:V11,1)+1),1))</f>
        <v/>
      </c>
      <c r="X11" s="70"/>
    </row>
    <row r="12" spans="1:24" ht="27.75" customHeight="1" thickBot="1" x14ac:dyDescent="0.3">
      <c r="A12" s="102" t="str">
        <f>IF(H2="","",H2)</f>
        <v/>
      </c>
      <c r="B12" s="103" t="s">
        <v>85</v>
      </c>
      <c r="C12" s="104" t="str">
        <f>IF($K$4="","",$K$4)</f>
        <v>Zarr</v>
      </c>
      <c r="D12" s="31"/>
      <c r="E12" s="2"/>
      <c r="F12" s="2"/>
      <c r="G12" s="2"/>
      <c r="H12" s="2"/>
      <c r="I12" s="2"/>
      <c r="J12" s="2"/>
      <c r="K12" s="2"/>
      <c r="L12" s="2"/>
      <c r="M12" s="105"/>
      <c r="N12" s="106"/>
      <c r="O12" s="2"/>
      <c r="P12" s="2"/>
      <c r="Q12" s="2"/>
      <c r="R12" s="2"/>
      <c r="S12" s="2"/>
      <c r="T12" s="2"/>
      <c r="U12" s="2"/>
      <c r="V12" s="2"/>
      <c r="W12" s="2"/>
      <c r="X12" s="70"/>
    </row>
    <row r="13" spans="1:24" ht="17.399999999999999" x14ac:dyDescent="0.25">
      <c r="A13" s="82"/>
      <c r="B13" s="82"/>
      <c r="C13" s="82"/>
      <c r="D13" s="217" t="str">
        <f>IF((COUNTA($D9:$M9)+COUNTA($D12:$M12))&lt;10,A10&amp;" sert 10 fois","")</f>
        <v xml:space="preserve"> sert 10 fois</v>
      </c>
      <c r="E13" s="217"/>
      <c r="F13" s="217"/>
      <c r="G13" s="217"/>
      <c r="H13" s="217"/>
      <c r="I13" s="217"/>
      <c r="J13" s="217"/>
      <c r="K13" s="217"/>
      <c r="L13" s="217"/>
      <c r="M13" s="217"/>
      <c r="N13" s="217" t="str">
        <f>IF((COUNTA($D9:$M9)+COUNTA($D12:$M12))&gt;=10,A12&amp;" sert 10 fois","")</f>
        <v/>
      </c>
      <c r="O13" s="217"/>
      <c r="P13" s="217"/>
      <c r="Q13" s="217"/>
      <c r="R13" s="217"/>
      <c r="S13" s="217"/>
      <c r="T13" s="217"/>
      <c r="U13" s="217"/>
      <c r="V13" s="217"/>
      <c r="W13" s="217"/>
      <c r="X13" s="70"/>
    </row>
    <row r="14" spans="1:24" ht="17.399999999999999" x14ac:dyDescent="0.25">
      <c r="A14" s="82"/>
      <c r="B14" s="107"/>
      <c r="C14" s="218" t="str">
        <f>IF(A10="",A9,A10)</f>
        <v>Joueur A :</v>
      </c>
      <c r="D14" s="218"/>
      <c r="E14" s="218"/>
      <c r="F14" s="218"/>
      <c r="G14" s="218"/>
      <c r="H14" s="218"/>
      <c r="I14" s="218"/>
      <c r="J14" s="218"/>
      <c r="K14" s="218"/>
      <c r="L14" s="107"/>
      <c r="M14" s="107"/>
      <c r="N14" s="218" t="str">
        <f>IF(A12="",A11,A12)</f>
        <v>Joueur B :</v>
      </c>
      <c r="O14" s="218"/>
      <c r="P14" s="218"/>
      <c r="Q14" s="218"/>
      <c r="R14" s="218"/>
      <c r="S14" s="218"/>
      <c r="T14" s="218"/>
      <c r="U14" s="218"/>
      <c r="V14" s="218"/>
      <c r="W14" s="108"/>
      <c r="X14" s="70"/>
    </row>
    <row r="15" spans="1:24" ht="13.5" customHeight="1" x14ac:dyDescent="0.25">
      <c r="A15" s="82"/>
      <c r="B15" s="82"/>
      <c r="C15" s="82"/>
      <c r="D15" s="82"/>
      <c r="E15" s="82"/>
      <c r="F15" s="109"/>
      <c r="G15" s="110" t="s">
        <v>34</v>
      </c>
      <c r="H15" s="82"/>
      <c r="I15" s="111"/>
      <c r="J15" s="109"/>
      <c r="K15" s="109"/>
      <c r="L15" s="109"/>
      <c r="M15" s="109"/>
      <c r="N15" s="82"/>
      <c r="O15" s="82"/>
      <c r="P15" s="82"/>
      <c r="Q15" s="109"/>
      <c r="R15" s="110" t="s">
        <v>34</v>
      </c>
      <c r="S15" s="82"/>
      <c r="T15" s="111"/>
      <c r="U15" s="109"/>
      <c r="V15" s="82"/>
      <c r="W15" s="108"/>
      <c r="X15" s="70"/>
    </row>
    <row r="16" spans="1:24" ht="13.5" customHeight="1" x14ac:dyDescent="0.25">
      <c r="A16" s="82"/>
      <c r="B16" s="82"/>
      <c r="C16" s="82"/>
      <c r="D16" s="82"/>
      <c r="E16" s="82"/>
      <c r="F16" s="109"/>
      <c r="G16" s="110">
        <f>IF((IF(AND(SUM($D$11:$W$11)=0,SUM($D$10:$W$10)=0),0,
COUNTIF($D$9:$W$9,Paramètres!$P$7)*Paramètres!$P$5
+COUNTIF($D$9:$W$9,Paramètres!$Q$7)*$B$6+COUNTIF($D$9:$W$9,Paramètres!$Q$8)*$B$6+COUNTIF($D$9:$W$9,Paramètres!$Q$9)*$B$6+COUNTIF($D$9:$W$9,Paramètres!$Q$10)*$B$6
-
(COUNTIF($D$12:$W$12,Paramètres!$P$7)*Paramètres!$R$5
+COUNTIF($D$12:$W$12,Paramètres!$Q$7)*Paramètres!$S$5+COUNTIF($D$12:$W$12,Paramètres!$Q$8)*Paramètres!$S$5+COUNTIF($D$12:$W$12,Paramètres!$Q$9)*Paramètres!$S$5+COUNTIF($D$12:$W$12,Paramètres!$Q$10)*Paramètres!$S$5)))&lt;0,0,
IF(AND(SUM($D$11:$W$11)=0,SUM($D$10:$W$10)=0),0,
COUNTIF($D$9:$W$9,Paramètres!$P$7)*Paramètres!$P$5
+COUNTIF($D$9:$W$9,Paramètres!$Q$7)*$B$6+COUNTIF($D$9:$W$9,Paramètres!$Q$8)*$B$6+COUNTIF($D$9:$W$9,Paramètres!$Q$9)*$B$6+COUNTIF($D$9:$W$9,Paramètres!$Q$10)*$B$6
-
(COUNTIF($D$12:$W$12,Paramètres!$P$7)*Paramètres!$R$5
+COUNTIF($D$12:$W$12,Paramètres!$Q$7)*Paramètres!$S$5+COUNTIF($D$12:$W$12,Paramètres!$Q$8)*Paramètres!$S$5+COUNTIF($D$12:$W$12,Paramètres!$Q$9)*Paramètres!$S$5+COUNTIF($D$12:$W$12,Paramètres!$Q$10)*Paramètres!$S$5)))</f>
        <v>0</v>
      </c>
      <c r="H16" s="109"/>
      <c r="I16" s="111"/>
      <c r="J16" s="109"/>
      <c r="K16" s="109"/>
      <c r="L16" s="109"/>
      <c r="M16" s="109"/>
      <c r="N16" s="82"/>
      <c r="O16" s="82"/>
      <c r="P16" s="82"/>
      <c r="Q16" s="109"/>
      <c r="R16" s="110">
        <f>IF((IF(AND(SUM($D$11:$W$11)=0,SUM($D$10:$W$10)=0),0,
COUNTIF($D$12:$W$12,Paramètres!$P$7)*Paramètres!$P$5
+COUNTIF($D$12:$W$12,Paramètres!$Q$7)*$K$6+COUNTIF($D$12:$W$12,Paramètres!$Q$8)*$K$6+COUNTIF($D$12:$W$12,Paramètres!$Q$9)*$K$6+COUNTIF($D$12:$W$12,Paramètres!$Q$10)*$K$6+
-
(COUNTIF($D$9:$W$9,Paramètres!$P$7)*Paramètres!$R$5
+COUNTIF($D$9:$W$9,Paramètres!$Q$7)*Paramètres!$S$5+COUNTIF($D$9:$W$9,Paramètres!$Q$8)*Paramètres!$S$5+COUNTIF($D$9:$W$9,Paramètres!$Q$9)*Paramètres!$S$5+COUNTIF($D$9:$W$9,Paramètres!$Q$10)*Paramètres!$S$5)))&lt;0,0,
(IF(AND(SUM($D$11:$W$11)=0,SUM($D$10:$W$10)=0),0,
COUNTIF($D$12:$W$12,Paramètres!$P$7)*Paramètres!$P$5
+COUNTIF($D$12:$W$12,Paramètres!$Q$7)*$K$6+COUNTIF($D$12:$W$12,Paramètres!$Q$8)*$K$6+COUNTIF($D$12:$W$12,Paramètres!$Q$9)*$K$6+COUNTIF($D$12:$W$12,Paramètres!$Q$10)*$K$6+
-
(COUNTIF($D$9:$W$9,Paramètres!$P$7)*Paramètres!$R$5
+COUNTIF($D$9:$W$9,Paramètres!$Q$7)*Paramètres!$S$5+COUNTIF($D$9:$W$9,Paramètres!$Q$8)*Paramètres!$S$5+COUNTIF($D$9:$W$9,Paramètres!$Q$9)*Paramètres!$S$5+COUNTIF($D$9:$W$9,Paramètres!$Q$10)*Paramètres!$S$5))))</f>
        <v>0</v>
      </c>
      <c r="S16" s="111"/>
      <c r="T16" s="111"/>
      <c r="U16" s="82"/>
      <c r="V16" s="82"/>
      <c r="W16" s="108"/>
      <c r="X16" s="70"/>
    </row>
    <row r="17" spans="1:24" ht="17.399999999999999" x14ac:dyDescent="0.25">
      <c r="A17" s="82"/>
      <c r="B17" s="82"/>
      <c r="C17" s="82"/>
      <c r="D17" s="112"/>
      <c r="E17" s="112"/>
      <c r="F17" s="82"/>
      <c r="G17" s="113">
        <f>Paramètres!$R$16</f>
        <v>10</v>
      </c>
      <c r="H17" s="114"/>
      <c r="I17" s="114"/>
      <c r="J17" s="82"/>
      <c r="K17" s="82"/>
      <c r="L17" s="82"/>
      <c r="M17" s="82"/>
      <c r="N17" s="82"/>
      <c r="O17" s="112"/>
      <c r="P17" s="112"/>
      <c r="Q17" s="82"/>
      <c r="R17" s="113">
        <f>Paramètres!$R$16</f>
        <v>10</v>
      </c>
      <c r="S17" s="114"/>
      <c r="T17" s="114"/>
      <c r="U17" s="82"/>
      <c r="V17" s="82"/>
      <c r="W17" s="108"/>
      <c r="X17" s="70"/>
    </row>
    <row r="18" spans="1:24" ht="17.399999999999999" x14ac:dyDescent="0.25">
      <c r="A18" s="82"/>
      <c r="B18" s="82"/>
      <c r="C18" s="82"/>
      <c r="D18" s="82"/>
      <c r="E18" s="115">
        <f>Paramètres!$R$17</f>
        <v>5</v>
      </c>
      <c r="F18" s="82"/>
      <c r="G18" s="82"/>
      <c r="H18" s="82"/>
      <c r="I18" s="116">
        <f>Paramètres!$R$15</f>
        <v>15</v>
      </c>
      <c r="J18" s="82"/>
      <c r="K18" s="82"/>
      <c r="L18" s="82"/>
      <c r="M18" s="82"/>
      <c r="N18" s="82"/>
      <c r="O18" s="82"/>
      <c r="P18" s="115">
        <f>Paramètres!$R$17</f>
        <v>5</v>
      </c>
      <c r="Q18" s="82"/>
      <c r="R18" s="82"/>
      <c r="S18" s="82"/>
      <c r="T18" s="116">
        <f>Paramètres!$R$15</f>
        <v>15</v>
      </c>
      <c r="U18" s="82"/>
      <c r="V18" s="82"/>
      <c r="W18" s="108"/>
      <c r="X18" s="70"/>
    </row>
    <row r="19" spans="1:24" ht="17.399999999999999" x14ac:dyDescent="0.25">
      <c r="A19" s="82"/>
      <c r="B19" s="82"/>
      <c r="C19" s="117"/>
      <c r="D19" s="117"/>
      <c r="E19" s="82"/>
      <c r="F19" s="82"/>
      <c r="G19" s="82"/>
      <c r="H19" s="82"/>
      <c r="I19" s="118"/>
      <c r="J19" s="118"/>
      <c r="K19" s="82"/>
      <c r="L19" s="82"/>
      <c r="M19" s="82"/>
      <c r="N19" s="82"/>
      <c r="O19" s="117"/>
      <c r="P19" s="82"/>
      <c r="Q19" s="82"/>
      <c r="R19" s="82"/>
      <c r="S19" s="82"/>
      <c r="T19" s="118"/>
      <c r="U19" s="118"/>
      <c r="V19" s="82"/>
      <c r="W19" s="108"/>
      <c r="X19" s="70"/>
    </row>
    <row r="20" spans="1:24" ht="17.399999999999999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108"/>
      <c r="X20" s="70"/>
    </row>
    <row r="21" spans="1:24" ht="12.75" customHeight="1" x14ac:dyDescent="0.25">
      <c r="A21" s="82"/>
      <c r="B21" s="82"/>
      <c r="C21" s="82"/>
      <c r="D21" s="119">
        <f>Paramètres!$R$18</f>
        <v>0</v>
      </c>
      <c r="E21" s="82"/>
      <c r="F21" s="82"/>
      <c r="G21" s="82"/>
      <c r="H21" s="82"/>
      <c r="I21" s="82"/>
      <c r="J21" s="120">
        <f>Paramètres!$R$14</f>
        <v>20</v>
      </c>
      <c r="K21" s="82"/>
      <c r="L21" s="82"/>
      <c r="M21" s="82"/>
      <c r="N21" s="82"/>
      <c r="O21" s="119">
        <f>Paramètres!$R$18</f>
        <v>0</v>
      </c>
      <c r="P21" s="82"/>
      <c r="Q21" s="82"/>
      <c r="R21" s="82"/>
      <c r="S21" s="82"/>
      <c r="T21" s="82"/>
      <c r="U21" s="120">
        <f>Paramètres!$R$14</f>
        <v>20</v>
      </c>
      <c r="V21" s="82"/>
      <c r="W21" s="108"/>
      <c r="X21" s="70"/>
    </row>
    <row r="22" spans="1:24" ht="12.75" customHeight="1" x14ac:dyDescent="0.25">
      <c r="A22" s="82"/>
      <c r="B22" s="82"/>
      <c r="C22" s="82"/>
      <c r="D22" s="219"/>
      <c r="E22" s="219"/>
      <c r="F22" s="219"/>
      <c r="G22" s="219"/>
      <c r="H22" s="219"/>
      <c r="I22" s="121"/>
      <c r="J22" s="82"/>
      <c r="K22" s="82"/>
      <c r="L22" s="82"/>
      <c r="M22" s="82"/>
      <c r="N22" s="82"/>
      <c r="O22" s="220"/>
      <c r="P22" s="220"/>
      <c r="Q22" s="220"/>
      <c r="R22" s="220"/>
      <c r="S22" s="220"/>
      <c r="T22" s="122"/>
      <c r="U22" s="82"/>
      <c r="V22" s="82"/>
      <c r="W22" s="108"/>
      <c r="X22" s="70"/>
    </row>
    <row r="23" spans="1:24" ht="13.5" customHeight="1" x14ac:dyDescent="0.25">
      <c r="A23" s="82"/>
      <c r="B23" s="82"/>
      <c r="C23" s="82"/>
      <c r="D23" s="221"/>
      <c r="E23" s="221"/>
      <c r="F23" s="221"/>
      <c r="G23" s="221"/>
      <c r="H23" s="221"/>
      <c r="I23" s="221"/>
      <c r="J23" s="221"/>
      <c r="K23" s="221"/>
      <c r="L23" s="82"/>
      <c r="M23" s="82"/>
      <c r="N23" s="82"/>
      <c r="O23" s="82"/>
      <c r="P23" s="82"/>
      <c r="Q23" s="82"/>
      <c r="R23" s="82"/>
      <c r="S23" s="221"/>
      <c r="T23" s="221"/>
      <c r="U23" s="221"/>
      <c r="V23" s="221"/>
      <c r="W23" s="221"/>
      <c r="X23" s="70"/>
    </row>
    <row r="24" spans="1:24" ht="13.5" customHeight="1" x14ac:dyDescent="0.25">
      <c r="A24" s="82"/>
      <c r="B24" s="82"/>
      <c r="C24" s="82"/>
      <c r="D24" s="108"/>
      <c r="E24" s="108"/>
      <c r="F24" s="108"/>
      <c r="G24" s="108"/>
      <c r="H24" s="108"/>
      <c r="I24" s="108"/>
      <c r="J24" s="108"/>
      <c r="K24" s="108"/>
      <c r="L24" s="82"/>
      <c r="M24" s="82"/>
      <c r="N24" s="82"/>
      <c r="O24" s="82"/>
      <c r="P24" s="82"/>
      <c r="Q24" s="82"/>
      <c r="R24" s="82"/>
      <c r="S24" s="108"/>
      <c r="T24" s="108"/>
      <c r="U24" s="108"/>
      <c r="V24" s="108"/>
      <c r="W24" s="108"/>
      <c r="X24" s="70"/>
    </row>
    <row r="25" spans="1:24" ht="13.5" customHeight="1" x14ac:dyDescent="0.25">
      <c r="A25" s="82"/>
      <c r="B25" s="123"/>
      <c r="C25" s="123"/>
      <c r="D25" s="222"/>
      <c r="E25" s="222"/>
      <c r="F25" s="222"/>
      <c r="G25" s="222"/>
      <c r="H25" s="222"/>
      <c r="I25" s="222"/>
      <c r="J25" s="222"/>
      <c r="K25" s="222"/>
      <c r="L25" s="82"/>
      <c r="M25" s="82"/>
      <c r="N25" s="82"/>
      <c r="O25" s="82"/>
      <c r="P25" s="82"/>
      <c r="Q25" s="82"/>
      <c r="R25" s="82"/>
      <c r="S25" s="222"/>
      <c r="T25" s="222"/>
      <c r="U25" s="222"/>
      <c r="V25" s="222"/>
      <c r="W25" s="222"/>
      <c r="X25" s="70"/>
    </row>
    <row r="26" spans="1:24" ht="13.5" customHeight="1" thickBot="1" x14ac:dyDescent="0.3">
      <c r="A26" s="82"/>
      <c r="B26" s="82"/>
      <c r="C26" s="82"/>
      <c r="D26" s="222"/>
      <c r="E26" s="222"/>
      <c r="F26" s="222"/>
      <c r="G26" s="222"/>
      <c r="H26" s="222"/>
      <c r="I26" s="222"/>
      <c r="J26" s="222"/>
      <c r="K26" s="222"/>
      <c r="L26" s="121"/>
      <c r="M26" s="82"/>
      <c r="N26" s="82"/>
      <c r="O26" s="82"/>
      <c r="P26" s="82"/>
      <c r="Q26" s="82"/>
      <c r="R26" s="82"/>
      <c r="S26" s="222"/>
      <c r="T26" s="222"/>
      <c r="U26" s="222"/>
      <c r="V26" s="222"/>
      <c r="W26" s="222"/>
      <c r="X26" s="70"/>
    </row>
    <row r="27" spans="1:24" ht="19.5" customHeight="1" thickBot="1" x14ac:dyDescent="0.3">
      <c r="A27" s="213"/>
      <c r="B27" s="214"/>
      <c r="C27" s="68"/>
      <c r="D27" s="69"/>
      <c r="E27" s="69"/>
      <c r="F27" s="69"/>
      <c r="G27" s="70"/>
      <c r="H27" s="215"/>
      <c r="I27" s="216"/>
      <c r="J27" s="216"/>
      <c r="K27" s="216"/>
      <c r="L27" s="216"/>
      <c r="M27" s="216"/>
      <c r="N27" s="68"/>
      <c r="O27" s="69"/>
      <c r="P27" s="69"/>
      <c r="Q27" s="69"/>
      <c r="R27" s="69"/>
      <c r="S27" s="70"/>
      <c r="T27" s="70"/>
      <c r="U27" s="70"/>
      <c r="V27" s="70"/>
      <c r="W27" s="70"/>
      <c r="X27" s="70"/>
    </row>
    <row r="28" spans="1:24" ht="19.5" customHeight="1" x14ac:dyDescent="0.25">
      <c r="A28" s="71" t="s">
        <v>49</v>
      </c>
      <c r="B28" s="124" t="str">
        <f>IF(A27="","",VLOOKUP(A27,Tableau1[],2,0))</f>
        <v/>
      </c>
      <c r="C28" s="73" t="s">
        <v>46</v>
      </c>
      <c r="D28" s="69"/>
      <c r="E28" s="69"/>
      <c r="F28" s="69"/>
      <c r="G28" s="70"/>
      <c r="H28" s="223" t="s">
        <v>49</v>
      </c>
      <c r="I28" s="224" t="s">
        <v>49</v>
      </c>
      <c r="J28" s="225" t="s">
        <v>49</v>
      </c>
      <c r="K28" s="226" t="str">
        <f>IF(H27="","",VLOOKUP(H27,Tableau1[],2,0))</f>
        <v/>
      </c>
      <c r="L28" s="227" t="str">
        <f>IF(K27="","",VLOOKUP(K27,Tableau1[],2,0))</f>
        <v/>
      </c>
      <c r="M28" s="228" t="str">
        <f>IF(L27="","",VLOOKUP(L27,Tableau1[],2,0))</f>
        <v/>
      </c>
      <c r="N28" s="73" t="s">
        <v>46</v>
      </c>
      <c r="O28" s="69"/>
      <c r="P28" s="69"/>
      <c r="Q28" s="69"/>
      <c r="R28" s="125"/>
      <c r="S28" s="70"/>
      <c r="T28" s="70"/>
      <c r="U28" s="70"/>
      <c r="V28" s="70"/>
      <c r="W28" s="70"/>
      <c r="X28" s="70"/>
    </row>
    <row r="29" spans="1:24" ht="19.5" customHeight="1" x14ac:dyDescent="0.25">
      <c r="A29" s="71" t="s">
        <v>99</v>
      </c>
      <c r="B29" s="126"/>
      <c r="C29" s="137">
        <f>B29</f>
        <v>0</v>
      </c>
      <c r="D29" s="76"/>
      <c r="E29" s="76"/>
      <c r="F29" s="76"/>
      <c r="G29" s="70"/>
      <c r="H29" s="229" t="s">
        <v>99</v>
      </c>
      <c r="I29" s="230" t="s">
        <v>99</v>
      </c>
      <c r="J29" s="231" t="s">
        <v>99</v>
      </c>
      <c r="K29" s="232"/>
      <c r="L29" s="232"/>
      <c r="M29" s="233"/>
      <c r="N29" s="137">
        <f>K29</f>
        <v>0</v>
      </c>
      <c r="O29" s="76"/>
      <c r="P29" s="76"/>
      <c r="Q29" s="76"/>
      <c r="R29" s="81"/>
      <c r="S29" s="70"/>
      <c r="T29" s="70"/>
      <c r="U29" s="70"/>
      <c r="V29" s="70"/>
      <c r="W29" s="70"/>
      <c r="X29" s="70"/>
    </row>
    <row r="30" spans="1:24" ht="21.75" customHeight="1" x14ac:dyDescent="0.25">
      <c r="A30" s="77" t="s">
        <v>47</v>
      </c>
      <c r="B30" s="127"/>
      <c r="C30" s="203"/>
      <c r="D30" s="204"/>
      <c r="E30" s="204"/>
      <c r="F30" s="204"/>
      <c r="G30" s="70"/>
      <c r="H30" s="234" t="s">
        <v>47</v>
      </c>
      <c r="I30" s="235"/>
      <c r="J30" s="236"/>
      <c r="K30" s="237"/>
      <c r="L30" s="238"/>
      <c r="M30" s="239"/>
      <c r="N30" s="203"/>
      <c r="O30" s="204"/>
      <c r="P30" s="204"/>
      <c r="Q30" s="204"/>
      <c r="R30" s="81"/>
      <c r="S30" s="70"/>
      <c r="T30" s="70"/>
      <c r="U30" s="70"/>
      <c r="V30" s="70"/>
      <c r="W30" s="70"/>
      <c r="X30" s="70"/>
    </row>
    <row r="31" spans="1:24" ht="21.75" customHeight="1" thickBot="1" x14ac:dyDescent="0.3">
      <c r="A31" s="79" t="s">
        <v>48</v>
      </c>
      <c r="B31" s="128" t="str">
        <f>IF(A27="","",IF(IF(B29&lt;&gt;B28,1,-1)+IF(B30="",4,IF(B30="défenseur",1,IF(B30="défenseur 3 touches",2,IF(B30="défenseur 2 touches",3,IF(B30="défenseur 1 touche",4)))))&lt;=0,1,IF(B29&lt;&gt;B28,1,-1)+IF(B30="",4,IF(B30="défenseur",1,IF(B30="défenseur 3 touches",2,IF(B30="défenseur 2 touches",3,IF(B30="défenseur 1 touche",4)))))))</f>
        <v/>
      </c>
      <c r="C31" s="81"/>
      <c r="D31" s="81"/>
      <c r="E31" s="81"/>
      <c r="F31" s="81"/>
      <c r="G31" s="70"/>
      <c r="H31" s="209" t="s">
        <v>48</v>
      </c>
      <c r="I31" s="210"/>
      <c r="J31" s="210"/>
      <c r="K31" s="240" t="str">
        <f>IF(H27="","",IF(IF(K29&lt;&gt;K28,1,-1)+IF(K30="",4,IF(K30="défenseur",1,IF(K30="défenseur 3 touches",2,IF(K30="défenseur 2 touches",3,IF(K30="défenseur 1 touche",4)))))&lt;=0,1,IF(K29&lt;&gt;K28,1,-1)+IF(K30="",4,IF(K30="défenseur",1,IF(K30="défenseur 3 touches",2,IF(K30="défenseur 2 touches",3,IF(K30="défenseur 1 touche",4)))))))</f>
        <v/>
      </c>
      <c r="L31" s="240">
        <f t="shared" ref="L31:M31" si="1">IF(IF(L29&lt;&gt;L28,1,-1)+IF(L30="",4,IF(L30="défenseur",1,IF(L30="défenseur 3 touches",2,IF(L30="défenseur 2 touches",3,IF(L30="défenseur 1 touche",4)))))&lt;=0,1,IF(L29&lt;&gt;L28,1,-1)+IF(L30="",4,IF(L30="défenseur",1,IF(L30="défenseur 3 touches",2,IF(L30="défenseur 2 touches",3,IF(L30="défenseur 1 touche",4))))))</f>
        <v>3</v>
      </c>
      <c r="M31" s="241">
        <f t="shared" si="1"/>
        <v>3</v>
      </c>
      <c r="N31" s="81"/>
      <c r="O31" s="81"/>
      <c r="P31" s="81"/>
      <c r="Q31" s="81"/>
      <c r="R31" s="81"/>
      <c r="S31" s="70"/>
      <c r="T31" s="70"/>
      <c r="U31" s="70"/>
      <c r="V31" s="70"/>
      <c r="W31" s="70"/>
      <c r="X31" s="70"/>
    </row>
    <row r="32" spans="1:24" ht="19.5" customHeight="1" thickBot="1" x14ac:dyDescent="0.3">
      <c r="A32" s="82"/>
      <c r="B32" s="82"/>
      <c r="C32" s="242"/>
      <c r="D32" s="242"/>
      <c r="E32" s="242"/>
      <c r="F32" s="24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70"/>
    </row>
    <row r="33" spans="1:24" ht="18" thickBot="1" x14ac:dyDescent="0.3">
      <c r="A33" s="188" t="s">
        <v>31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90"/>
      <c r="X33" s="70"/>
    </row>
    <row r="34" spans="1:24" ht="27" customHeight="1" x14ac:dyDescent="0.25">
      <c r="A34" s="84" t="s">
        <v>26</v>
      </c>
      <c r="B34" s="85" t="s">
        <v>85</v>
      </c>
      <c r="C34" s="86" t="str">
        <f>IF($B$29="","",$B$29)</f>
        <v/>
      </c>
      <c r="D34" s="50"/>
      <c r="E34" s="51"/>
      <c r="F34" s="51"/>
      <c r="G34" s="51"/>
      <c r="H34" s="51"/>
      <c r="I34" s="51"/>
      <c r="J34" s="51"/>
      <c r="K34" s="51"/>
      <c r="L34" s="51"/>
      <c r="M34" s="129"/>
      <c r="N34" s="130"/>
      <c r="O34" s="51"/>
      <c r="P34" s="51"/>
      <c r="Q34" s="51"/>
      <c r="R34" s="51"/>
      <c r="S34" s="51"/>
      <c r="T34" s="51"/>
      <c r="U34" s="51"/>
      <c r="V34" s="51"/>
      <c r="W34" s="51"/>
      <c r="X34" s="70"/>
    </row>
    <row r="35" spans="1:24" ht="20.100000000000001" customHeight="1" thickBot="1" x14ac:dyDescent="0.3">
      <c r="A35" s="131" t="str">
        <f>IF(A27="","",A27)</f>
        <v/>
      </c>
      <c r="B35" s="90" t="s">
        <v>1</v>
      </c>
      <c r="C35" s="91">
        <v>0</v>
      </c>
      <c r="D35" s="92" t="str">
        <f>IF(D37&lt;&gt;"","-",IF(D34="","",C35+1))</f>
        <v/>
      </c>
      <c r="E35" s="92" t="str">
        <f>IF(E37&lt;&gt;"","-",IFERROR(IF(E34="","",LARGE(D35,1)+1),C35+1))</f>
        <v/>
      </c>
      <c r="F35" s="92" t="str">
        <f>IF(F37&lt;&gt;"","-",IFERROR(IF(F34="","",LARGE($D35:E35,1)+1),C35+1))</f>
        <v/>
      </c>
      <c r="G35" s="92" t="str">
        <f>IF(G37&lt;&gt;"","-",IFERROR(IF(G34="","",LARGE($D35:F35,1)+1),C35+1))</f>
        <v/>
      </c>
      <c r="H35" s="92" t="str">
        <f>IF(H37&lt;&gt;"","-",IFERROR(IF(H34="","",LARGE($D35:G35,1)+1),C35+1))</f>
        <v/>
      </c>
      <c r="I35" s="92" t="str">
        <f>IF(I37&lt;&gt;"","-",IFERROR(IF(I34="","",LARGE($D35:H35,1)+1),C35+1))</f>
        <v/>
      </c>
      <c r="J35" s="92" t="str">
        <f>IF(J37&lt;&gt;"","-",IFERROR(IF(J34="","",LARGE($D35:I35,1)+1),C35+1))</f>
        <v/>
      </c>
      <c r="K35" s="92" t="str">
        <f>IF(K37&lt;&gt;"","-",IFERROR(IF(K34="","",LARGE($D35:J35,1)+1),C35+1))</f>
        <v/>
      </c>
      <c r="L35" s="92" t="str">
        <f>IF(L37&lt;&gt;"","-",IFERROR(IF(L34="","",LARGE($D35:K35,1)+1),C35+1))</f>
        <v/>
      </c>
      <c r="M35" s="93" t="str">
        <f>IF(M37&lt;&gt;"","-",IFERROR(IF(M34="","",LARGE($D35:L35,1)+1),C35+1))</f>
        <v/>
      </c>
      <c r="N35" s="94" t="str">
        <f>IF(N37&lt;&gt;"","-",IFERROR(IF(N34="","",LARGE($D35:M35,1)+1),C35+1))</f>
        <v/>
      </c>
      <c r="O35" s="92" t="str">
        <f>IF(O37&lt;&gt;"","-",IFERROR(IF(O34="","",LARGE($D35:N35,1)+1),C35+1))</f>
        <v/>
      </c>
      <c r="P35" s="92" t="str">
        <f>IF(P37&lt;&gt;"","-",IFERROR(IF(P34="","",LARGE($D35:O35,1)+1),C35+1))</f>
        <v/>
      </c>
      <c r="Q35" s="92" t="str">
        <f>IF(Q37&lt;&gt;"","-",IFERROR(IF(Q34="","",LARGE($D35:P35,1)+1),C35+1))</f>
        <v/>
      </c>
      <c r="R35" s="92" t="str">
        <f>IF(R37&lt;&gt;"","-",IFERROR(IF(R34="","",LARGE($D35:Q35,1)+1),C35+1))</f>
        <v/>
      </c>
      <c r="S35" s="92" t="str">
        <f>IF(S37&lt;&gt;"","-",IFERROR(IF(S34="","",LARGE($D35:R35,1)+1),C35+1))</f>
        <v/>
      </c>
      <c r="T35" s="92" t="str">
        <f>IF(T37&lt;&gt;"","-",IFERROR(IF(T34="","",LARGE($D35:S35,1)+1),C35+1))</f>
        <v/>
      </c>
      <c r="U35" s="92" t="str">
        <f>IF(U37&lt;&gt;"","-",IFERROR(IF(U34="","",LARGE($D35:T35,1)+1),C35+1))</f>
        <v/>
      </c>
      <c r="V35" s="92" t="str">
        <f>IF(V37&lt;&gt;"","-",IFERROR(IF(V34="","",LARGE($D35:U35,1)+1),C35+1))</f>
        <v/>
      </c>
      <c r="W35" s="92" t="str">
        <f>IF(W37&lt;&gt;"","-",IFERROR(IF(W34="","",LARGE($D35:V35,1)+1),C35+1))</f>
        <v/>
      </c>
      <c r="X35" s="70"/>
    </row>
    <row r="36" spans="1:24" ht="19.5" customHeight="1" thickTop="1" x14ac:dyDescent="0.25">
      <c r="A36" s="95" t="s">
        <v>27</v>
      </c>
      <c r="B36" s="96" t="s">
        <v>3</v>
      </c>
      <c r="C36" s="97">
        <v>0</v>
      </c>
      <c r="D36" s="98" t="str">
        <f>IF(D34&lt;&gt;"","-",IF(D37="","",C36+1))</f>
        <v/>
      </c>
      <c r="E36" s="99" t="str">
        <f>IF(E34&lt;&gt;"","-",IFERROR(IF(E37="","",LARGE(D36,1)+1),C36+1))</f>
        <v/>
      </c>
      <c r="F36" s="99" t="str">
        <f>IF(F34&lt;&gt;"","-",IFERROR(IF(F37="","",LARGE($D36:E36,1)+1),C36+1))</f>
        <v/>
      </c>
      <c r="G36" s="99" t="str">
        <f>IF(G34&lt;&gt;"","-",IFERROR(IF(G37="","",LARGE($D36:F36,1)+1),C36+1))</f>
        <v/>
      </c>
      <c r="H36" s="99" t="str">
        <f>IF(H34&lt;&gt;"","-",IFERROR(IF(H37="","",LARGE($D36:G36,1)+1),C36+1))</f>
        <v/>
      </c>
      <c r="I36" s="99" t="str">
        <f>IF(I34&lt;&gt;"","-",IFERROR(IF(I37="","",LARGE($D36:H36,1)+1),C36+1))</f>
        <v/>
      </c>
      <c r="J36" s="99" t="str">
        <f>IF(J34&lt;&gt;"","-",IFERROR(IF(J37="","",LARGE($D36:I36,1)+1),C36+1))</f>
        <v/>
      </c>
      <c r="K36" s="99" t="str">
        <f>IF(K34&lt;&gt;"","-",IFERROR(IF(K37="","",LARGE($D36:J36,1)+1),C36+1))</f>
        <v/>
      </c>
      <c r="L36" s="99" t="str">
        <f>IF(L34&lt;&gt;"","-",IFERROR(IF(L37="","",LARGE($D36:K36,1)+1),C36+1))</f>
        <v/>
      </c>
      <c r="M36" s="100" t="str">
        <f>IF(M34&lt;&gt;"","-",IFERROR(IF(M37="","",LARGE($D36:L36,1)+1),C36+1))</f>
        <v/>
      </c>
      <c r="N36" s="101" t="str">
        <f>IF(N34&lt;&gt;"","-",IFERROR(IF(N37="","",LARGE($D36:M36,1)+1),C36+1))</f>
        <v/>
      </c>
      <c r="O36" s="99" t="str">
        <f>IF(O34&lt;&gt;"","-",IFERROR(IF(O37="","",LARGE($D36:N36,1)+1),C36+1))</f>
        <v/>
      </c>
      <c r="P36" s="99" t="str">
        <f>IF(P34&lt;&gt;"","-",IFERROR(IF(P37="","",LARGE($D36:O36,1)+1),C36+1))</f>
        <v/>
      </c>
      <c r="Q36" s="99" t="str">
        <f>IF(Q34&lt;&gt;"","-",IFERROR(IF(Q37="","",LARGE($D36:P36,1)+1),C36+1))</f>
        <v/>
      </c>
      <c r="R36" s="99" t="str">
        <f>IF(R34&lt;&gt;"","-",IFERROR(IF(R37="","",LARGE($D36:Q36,1)+1),C36+1))</f>
        <v/>
      </c>
      <c r="S36" s="99" t="str">
        <f>IF(S34&lt;&gt;"","-",IFERROR(IF(S37="","",LARGE($D36:R36,1)+1),C36+1))</f>
        <v/>
      </c>
      <c r="T36" s="99" t="str">
        <f>IF(T34&lt;&gt;"","-",IFERROR(IF(T37="","",LARGE($D36:S36,1)+1),C36+1))</f>
        <v/>
      </c>
      <c r="U36" s="99" t="str">
        <f>IF(U34&lt;&gt;"","-",IFERROR(IF(U37="","",LARGE($D36:T36,1)+1),C36+1))</f>
        <v/>
      </c>
      <c r="V36" s="99" t="str">
        <f>IF(V34&lt;&gt;"","-",IFERROR(IF(V37="","",LARGE($D36:U36,1)+1),C36+1))</f>
        <v/>
      </c>
      <c r="W36" s="99" t="str">
        <f>IF(W34&lt;&gt;"","-",IFERROR(IF(W37="","",LARGE($D36:V36,1)+1),C36+1))</f>
        <v/>
      </c>
      <c r="X36" s="70"/>
    </row>
    <row r="37" spans="1:24" ht="24" customHeight="1" thickBot="1" x14ac:dyDescent="0.3">
      <c r="A37" s="132" t="str">
        <f>IF(H27="","",H27)</f>
        <v/>
      </c>
      <c r="B37" s="103" t="s">
        <v>85</v>
      </c>
      <c r="C37" s="104" t="str">
        <f>IF($K$29="","",$K$29)</f>
        <v/>
      </c>
      <c r="D37" s="52"/>
      <c r="E37" s="53"/>
      <c r="F37" s="53"/>
      <c r="G37" s="53"/>
      <c r="H37" s="53"/>
      <c r="I37" s="53"/>
      <c r="J37" s="53"/>
      <c r="K37" s="53"/>
      <c r="L37" s="53"/>
      <c r="M37" s="133"/>
      <c r="N37" s="134"/>
      <c r="O37" s="53"/>
      <c r="P37" s="53"/>
      <c r="Q37" s="53"/>
      <c r="R37" s="53"/>
      <c r="S37" s="53"/>
      <c r="T37" s="53"/>
      <c r="U37" s="53"/>
      <c r="V37" s="53"/>
      <c r="W37" s="53"/>
      <c r="X37" s="70"/>
    </row>
    <row r="38" spans="1:24" ht="17.399999999999999" x14ac:dyDescent="0.25">
      <c r="A38" s="82"/>
      <c r="B38" s="82"/>
      <c r="C38" s="82"/>
      <c r="D38" s="217" t="str">
        <f>IF((COUNTA($D34:$M34)+COUNTA($D37:$M37))&lt;10,A35&amp;" sert 10 fois","")</f>
        <v xml:space="preserve"> sert 10 fois</v>
      </c>
      <c r="E38" s="217"/>
      <c r="F38" s="217"/>
      <c r="G38" s="217"/>
      <c r="H38" s="217"/>
      <c r="I38" s="217"/>
      <c r="J38" s="217"/>
      <c r="K38" s="217"/>
      <c r="L38" s="217"/>
      <c r="M38" s="217"/>
      <c r="N38" s="217" t="str">
        <f>IF((COUNTA($D34:$M34)+COUNTA($D37:$M37))&gt;=10,A37&amp;" sert 10 fois","")</f>
        <v/>
      </c>
      <c r="O38" s="217"/>
      <c r="P38" s="217"/>
      <c r="Q38" s="217"/>
      <c r="R38" s="217"/>
      <c r="S38" s="217"/>
      <c r="T38" s="217"/>
      <c r="U38" s="217"/>
      <c r="V38" s="217"/>
      <c r="W38" s="217"/>
      <c r="X38" s="70"/>
    </row>
    <row r="39" spans="1:24" ht="13.5" customHeight="1" x14ac:dyDescent="0.25">
      <c r="A39" s="82"/>
      <c r="B39" s="82"/>
      <c r="C39" s="218" t="str">
        <f>IF(A35="",A34,A35)</f>
        <v>Joueur A' :</v>
      </c>
      <c r="D39" s="218"/>
      <c r="E39" s="218"/>
      <c r="F39" s="218"/>
      <c r="G39" s="218"/>
      <c r="H39" s="218"/>
      <c r="I39" s="218"/>
      <c r="J39" s="218"/>
      <c r="K39" s="218"/>
      <c r="L39" s="107"/>
      <c r="M39" s="107"/>
      <c r="N39" s="82"/>
      <c r="O39" s="218" t="str">
        <f>IF(A37="",A36,A37)</f>
        <v>Joueur B' :</v>
      </c>
      <c r="P39" s="218"/>
      <c r="Q39" s="218"/>
      <c r="R39" s="218"/>
      <c r="S39" s="218"/>
      <c r="T39" s="218"/>
      <c r="U39" s="218"/>
      <c r="V39" s="218"/>
      <c r="W39" s="218"/>
      <c r="X39" s="70"/>
    </row>
    <row r="40" spans="1:24" ht="17.399999999999999" x14ac:dyDescent="0.25">
      <c r="A40" s="82"/>
      <c r="B40" s="82"/>
      <c r="C40" s="82"/>
      <c r="D40" s="82"/>
      <c r="E40" s="82"/>
      <c r="F40" s="109"/>
      <c r="G40" s="110" t="s">
        <v>34</v>
      </c>
      <c r="H40" s="82"/>
      <c r="I40" s="111"/>
      <c r="J40" s="109"/>
      <c r="K40" s="109"/>
      <c r="L40" s="109"/>
      <c r="M40" s="109"/>
      <c r="N40" s="82"/>
      <c r="O40" s="82"/>
      <c r="P40" s="82"/>
      <c r="Q40" s="82"/>
      <c r="R40" s="109"/>
      <c r="S40" s="110" t="s">
        <v>34</v>
      </c>
      <c r="T40" s="82"/>
      <c r="U40" s="111"/>
      <c r="V40" s="109"/>
      <c r="W40" s="109"/>
      <c r="X40" s="70"/>
    </row>
    <row r="41" spans="1:24" ht="17.399999999999999" x14ac:dyDescent="0.25">
      <c r="A41" s="82"/>
      <c r="B41" s="82"/>
      <c r="C41" s="82"/>
      <c r="D41" s="82"/>
      <c r="E41" s="82"/>
      <c r="F41" s="109"/>
      <c r="G41" s="110">
        <f>IF((IF(AND(SUM($D$36:$W$36)=0,SUM($D$35:$W$35)=0),0,
COUNTIF($D$34:$W$34,Paramètres!$P$7)*Paramètres!$P$5
+COUNTIF($D$34:$W$34,Paramètres!$Q$7)*$B$31+COUNTIF($D$34:$W$34,Paramètres!$Q$8)*$B$31+COUNTIF($D$34:$W$34,Paramètres!$Q$9)*$B$31+COUNTIF($D$34:$W$34,Paramètres!$Q$10)*$B$31
-
(COUNTIF($D$37:$W$37,Paramètres!$P$7)*Paramètres!$R$5
+COUNTIF($D$37:$W$37,Paramètres!$Q$7)*Paramètres!$S$5+COUNTIF($D$37:$W$37,Paramètres!$Q$8)*Paramètres!$S$5+COUNTIF($D$37:$W$37,Paramètres!$Q$9)*Paramètres!$S$5+COUNTIF($D$37:$W$37,Paramètres!$Q$10)*Paramètres!$S$5)))&lt;0,0,
IF(AND(SUM($D$36:$W$36)=0,SUM($D$35:$W$35)=0),0,
COUNTIF($D$34:$W$34,Paramètres!$P$7)*Paramètres!$P$5
+COUNTIF($D$34:$W$34,Paramètres!$Q$7)*$B$31+COUNTIF($D$34:$W$34,Paramètres!$Q$8)*$B$31+COUNTIF($D$34:$W$34,Paramètres!$Q$9)*$B$31+COUNTIF($D$34:$W$34,Paramètres!$Q$10)*$B$31
-
(COUNTIF($D$37:$W$37,Paramètres!$P$7)*Paramètres!$R$5
+COUNTIF($D$37:$W$37,Paramètres!$Q$7)*Paramètres!$S$5+COUNTIF($D$37:$W$37,Paramètres!$Q$8)*Paramètres!$S$5+COUNTIF($D$37:$W$37,Paramètres!$Q$9)*Paramètres!$S$5+COUNTIF($D$37:$W$37,Paramètres!$Q$10)*Paramètres!$S$5)))</f>
        <v>0</v>
      </c>
      <c r="H41" s="109"/>
      <c r="I41" s="111"/>
      <c r="J41" s="109"/>
      <c r="K41" s="109"/>
      <c r="L41" s="109"/>
      <c r="M41" s="109"/>
      <c r="N41" s="82"/>
      <c r="O41" s="109"/>
      <c r="P41" s="110"/>
      <c r="Q41" s="82"/>
      <c r="R41" s="109"/>
      <c r="S41" s="110">
        <f>IF((IF(AND(SUM($D$36:$W$36)=0,SUM($D$35:$W$35)=0),0,
COUNTIF($D$37:$W$37,Paramètres!$P$7)*Paramètres!$P$5
+COUNTIF($D$37:$W$37,Paramètres!$Q$7)*$K$31+COUNTIF($D$37:$W$37,Paramètres!$Q$8)*$K$31+COUNTIF($D$37:$W$37,Paramètres!$Q$9)*$K$31+COUNTIF($D$37:$W$37,Paramètres!$Q$10)*$K$31+
-
(COUNTIF($D$34:$W$34,Paramètres!$P$7)*Paramètres!$R$5
+COUNTIF($D$34:$W$34,Paramètres!$Q$7)*Paramètres!$S$5+COUNTIF($D$34:$W$34,Paramètres!$Q$8)*Paramètres!$S$5+COUNTIF($D$34:$W$34,Paramètres!$Q$9)*Paramètres!$S$5+COUNTIF($D$34:$W$34,Paramètres!$Q$10)*Paramètres!$S$5)))&lt;0,0,
(IF(AND(SUM($D$36:$W$36)=0,SUM($D$35:$W$35)=0),0,
COUNTIF($D$37:$W$37,Paramètres!$P$7)*Paramètres!$P$5
+COUNTIF($D$37:$W$37,Paramètres!$Q$7)*$K$31+COUNTIF($D$37:$W$37,Paramètres!$Q$8)*$K$31+COUNTIF($D$37:$W$37,Paramètres!$Q$9)*$K$31+COUNTIF($D$37:$W$37,Paramètres!$Q$10)*$K$31+
-
(COUNTIF($D$34:$W$34,Paramètres!$P$7)*Paramètres!$R$5
+COUNTIF($D$34:$W$34,Paramètres!$Q$7)*Paramètres!$S$5+COUNTIF($D$34:$W$34,Paramètres!$Q$8)*Paramètres!$S$5+COUNTIF($D$34:$W$34,Paramètres!$Q$9)*Paramètres!$S$5+COUNTIF($D$34:$W$34,Paramètres!$Q$10)*Paramètres!$S$5))))</f>
        <v>0</v>
      </c>
      <c r="T41" s="111"/>
      <c r="U41" s="111"/>
      <c r="V41" s="82"/>
      <c r="W41" s="109"/>
      <c r="X41" s="70"/>
    </row>
    <row r="42" spans="1:24" ht="17.399999999999999" x14ac:dyDescent="0.25">
      <c r="A42" s="82"/>
      <c r="B42" s="82"/>
      <c r="C42" s="82"/>
      <c r="D42" s="112"/>
      <c r="E42" s="112"/>
      <c r="F42" s="82"/>
      <c r="G42" s="135">
        <f>Paramètres!$R$16</f>
        <v>10</v>
      </c>
      <c r="H42" s="114"/>
      <c r="I42" s="114"/>
      <c r="J42" s="82"/>
      <c r="K42" s="82"/>
      <c r="L42" s="82"/>
      <c r="M42" s="82"/>
      <c r="N42" s="82"/>
      <c r="O42" s="82"/>
      <c r="P42" s="112"/>
      <c r="Q42" s="112"/>
      <c r="R42" s="82"/>
      <c r="S42" s="135">
        <f>Paramètres!$R$16</f>
        <v>10</v>
      </c>
      <c r="T42" s="114"/>
      <c r="U42" s="114"/>
      <c r="V42" s="82"/>
      <c r="W42" s="82"/>
      <c r="X42" s="70"/>
    </row>
    <row r="43" spans="1:24" ht="17.399999999999999" x14ac:dyDescent="0.25">
      <c r="A43" s="82"/>
      <c r="B43" s="82"/>
      <c r="C43" s="82"/>
      <c r="D43" s="82"/>
      <c r="E43" s="113">
        <f>Paramètres!$R$17</f>
        <v>5</v>
      </c>
      <c r="F43" s="82"/>
      <c r="G43" s="82"/>
      <c r="H43" s="82"/>
      <c r="I43" s="136">
        <f>Paramètres!$R$15</f>
        <v>15</v>
      </c>
      <c r="J43" s="82"/>
      <c r="K43" s="82"/>
      <c r="L43" s="82"/>
      <c r="M43" s="82"/>
      <c r="N43" s="82"/>
      <c r="O43" s="82"/>
      <c r="P43" s="82"/>
      <c r="Q43" s="113">
        <f>Paramètres!$R$17</f>
        <v>5</v>
      </c>
      <c r="R43" s="82"/>
      <c r="S43" s="82"/>
      <c r="T43" s="82"/>
      <c r="U43" s="136">
        <f>Paramètres!$R$15</f>
        <v>15</v>
      </c>
      <c r="V43" s="82"/>
      <c r="W43" s="82"/>
      <c r="X43" s="70"/>
    </row>
    <row r="44" spans="1:24" ht="13.5" customHeight="1" x14ac:dyDescent="0.25">
      <c r="A44" s="82"/>
      <c r="B44" s="82"/>
      <c r="C44" s="117"/>
      <c r="D44" s="117"/>
      <c r="E44" s="82"/>
      <c r="F44" s="82"/>
      <c r="G44" s="82"/>
      <c r="H44" s="82"/>
      <c r="I44" s="118"/>
      <c r="J44" s="118"/>
      <c r="K44" s="82"/>
      <c r="L44" s="82"/>
      <c r="M44" s="82"/>
      <c r="N44" s="82"/>
      <c r="O44" s="117"/>
      <c r="P44" s="117"/>
      <c r="Q44" s="82"/>
      <c r="R44" s="82"/>
      <c r="S44" s="82"/>
      <c r="T44" s="82"/>
      <c r="U44" s="118"/>
      <c r="V44" s="118"/>
      <c r="W44" s="82"/>
      <c r="X44" s="70"/>
    </row>
    <row r="45" spans="1:24" ht="17.399999999999999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70"/>
    </row>
    <row r="46" spans="1:24" ht="17.399999999999999" x14ac:dyDescent="0.25">
      <c r="A46" s="82"/>
      <c r="B46" s="82"/>
      <c r="C46" s="82"/>
      <c r="D46" s="119">
        <f>Paramètres!$R$18</f>
        <v>0</v>
      </c>
      <c r="E46" s="82"/>
      <c r="F46" s="82"/>
      <c r="G46" s="82"/>
      <c r="H46" s="82"/>
      <c r="I46" s="82"/>
      <c r="J46" s="110">
        <f>Paramètres!$R$14</f>
        <v>20</v>
      </c>
      <c r="K46" s="82"/>
      <c r="L46" s="82"/>
      <c r="M46" s="82"/>
      <c r="N46" s="82"/>
      <c r="O46" s="82"/>
      <c r="P46" s="119">
        <f>Paramètres!$R$18</f>
        <v>0</v>
      </c>
      <c r="Q46" s="82"/>
      <c r="R46" s="82"/>
      <c r="S46" s="82"/>
      <c r="T46" s="82"/>
      <c r="U46" s="82"/>
      <c r="V46" s="110">
        <f>Paramètres!$R$14</f>
        <v>20</v>
      </c>
      <c r="W46" s="82"/>
      <c r="X46" s="70"/>
    </row>
    <row r="47" spans="1:24" ht="17.399999999999999" x14ac:dyDescent="0.25">
      <c r="A47" s="82"/>
      <c r="B47" s="82"/>
      <c r="C47" s="82"/>
      <c r="D47" s="219"/>
      <c r="E47" s="219"/>
      <c r="F47" s="219"/>
      <c r="G47" s="219"/>
      <c r="H47" s="219"/>
      <c r="I47" s="121"/>
      <c r="J47" s="82"/>
      <c r="K47" s="82"/>
      <c r="L47" s="82"/>
      <c r="M47" s="82"/>
      <c r="N47" s="82"/>
      <c r="O47" s="82"/>
      <c r="P47" s="82"/>
      <c r="Q47" s="82"/>
      <c r="R47" s="82"/>
      <c r="S47" s="220"/>
      <c r="T47" s="220"/>
      <c r="U47" s="220"/>
      <c r="V47" s="220"/>
      <c r="W47" s="220"/>
      <c r="X47" s="70"/>
    </row>
    <row r="48" spans="1:24" ht="17.399999999999999" x14ac:dyDescent="0.25">
      <c r="A48" s="82"/>
      <c r="B48" s="82"/>
      <c r="C48" s="82"/>
      <c r="D48" s="221"/>
      <c r="E48" s="221"/>
      <c r="F48" s="221"/>
      <c r="G48" s="221"/>
      <c r="H48" s="221"/>
      <c r="I48" s="221"/>
      <c r="J48" s="221"/>
      <c r="K48" s="221"/>
      <c r="L48" s="82"/>
      <c r="M48" s="82"/>
      <c r="N48" s="82"/>
      <c r="O48" s="82"/>
      <c r="P48" s="82"/>
      <c r="Q48" s="82"/>
      <c r="R48" s="82"/>
      <c r="S48" s="221"/>
      <c r="T48" s="221"/>
      <c r="U48" s="221"/>
      <c r="V48" s="221"/>
      <c r="W48" s="221"/>
      <c r="X48" s="70"/>
    </row>
    <row r="49" spans="1:24" ht="17.399999999999999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70"/>
    </row>
    <row r="50" spans="1:24" ht="17.399999999999999" x14ac:dyDescent="0.25">
      <c r="A50" s="82"/>
      <c r="B50" s="82"/>
      <c r="C50" s="82"/>
      <c r="D50" s="222"/>
      <c r="E50" s="222"/>
      <c r="F50" s="222"/>
      <c r="G50" s="222"/>
      <c r="H50" s="222"/>
      <c r="I50" s="222"/>
      <c r="J50" s="222"/>
      <c r="K50" s="222"/>
      <c r="L50" s="82"/>
      <c r="M50" s="82"/>
      <c r="N50" s="82"/>
      <c r="O50" s="82"/>
      <c r="P50" s="82"/>
      <c r="Q50" s="82"/>
      <c r="R50" s="82"/>
      <c r="S50" s="222"/>
      <c r="T50" s="222"/>
      <c r="U50" s="222"/>
      <c r="V50" s="222"/>
      <c r="W50" s="222"/>
      <c r="X50" s="70"/>
    </row>
    <row r="51" spans="1:24" ht="17.399999999999999" x14ac:dyDescent="0.25">
      <c r="A51" s="82"/>
      <c r="B51" s="82"/>
      <c r="C51" s="82"/>
      <c r="D51" s="222"/>
      <c r="E51" s="222"/>
      <c r="F51" s="222"/>
      <c r="G51" s="222"/>
      <c r="H51" s="222"/>
      <c r="I51" s="222"/>
      <c r="J51" s="222"/>
      <c r="K51" s="222"/>
      <c r="L51" s="121"/>
      <c r="M51" s="82"/>
      <c r="N51" s="82"/>
      <c r="O51" s="82"/>
      <c r="P51" s="82"/>
      <c r="Q51" s="82"/>
      <c r="R51" s="82"/>
      <c r="S51" s="222"/>
      <c r="T51" s="222"/>
      <c r="U51" s="222"/>
      <c r="V51" s="222"/>
      <c r="W51" s="222"/>
      <c r="X51" s="70"/>
    </row>
  </sheetData>
  <sheetProtection sheet="1" objects="1" scenarios="1"/>
  <mergeCells count="49">
    <mergeCell ref="D50:K51"/>
    <mergeCell ref="S50:W51"/>
    <mergeCell ref="C39:K39"/>
    <mergeCell ref="O39:W39"/>
    <mergeCell ref="D47:H47"/>
    <mergeCell ref="S47:W47"/>
    <mergeCell ref="D48:I48"/>
    <mergeCell ref="J48:K48"/>
    <mergeCell ref="S48:W48"/>
    <mergeCell ref="D38:M38"/>
    <mergeCell ref="N38:W38"/>
    <mergeCell ref="H28:J28"/>
    <mergeCell ref="K28:M28"/>
    <mergeCell ref="H29:J29"/>
    <mergeCell ref="K29:M29"/>
    <mergeCell ref="C30:F30"/>
    <mergeCell ref="H30:J30"/>
    <mergeCell ref="K30:M30"/>
    <mergeCell ref="N30:Q30"/>
    <mergeCell ref="H31:J31"/>
    <mergeCell ref="K31:M31"/>
    <mergeCell ref="C32:F32"/>
    <mergeCell ref="A33:W33"/>
    <mergeCell ref="A27:B27"/>
    <mergeCell ref="H27:M27"/>
    <mergeCell ref="D13:M13"/>
    <mergeCell ref="N13:W13"/>
    <mergeCell ref="C14:K14"/>
    <mergeCell ref="N14:V14"/>
    <mergeCell ref="D22:H22"/>
    <mergeCell ref="O22:S22"/>
    <mergeCell ref="D23:I23"/>
    <mergeCell ref="J23:K23"/>
    <mergeCell ref="S23:W23"/>
    <mergeCell ref="D25:K26"/>
    <mergeCell ref="S25:W26"/>
    <mergeCell ref="A8:W8"/>
    <mergeCell ref="A1:X1"/>
    <mergeCell ref="A2:B2"/>
    <mergeCell ref="H2:M2"/>
    <mergeCell ref="H3:J3"/>
    <mergeCell ref="K3:M3"/>
    <mergeCell ref="H4:J4"/>
    <mergeCell ref="K4:M4"/>
    <mergeCell ref="C5:F5"/>
    <mergeCell ref="H5:J5"/>
    <mergeCell ref="K5:M5"/>
    <mergeCell ref="H6:J6"/>
    <mergeCell ref="K6:M6"/>
  </mergeCells>
  <conditionalFormatting sqref="D12:W12">
    <cfRule type="expression" dxfId="21" priority="4">
      <formula>IF(D$9&lt;&gt;"",TRUE,FALSE)</formula>
    </cfRule>
  </conditionalFormatting>
  <conditionalFormatting sqref="D9:W9">
    <cfRule type="expression" dxfId="20" priority="3">
      <formula>IF(D$12&lt;&gt;"",TRUE,FALSE)</formula>
    </cfRule>
  </conditionalFormatting>
  <conditionalFormatting sqref="D37:W37">
    <cfRule type="expression" dxfId="19" priority="2">
      <formula>IF(D$34&lt;&gt;"",TRUE,FALSE)</formula>
    </cfRule>
  </conditionalFormatting>
  <conditionalFormatting sqref="D34:W34">
    <cfRule type="expression" dxfId="18" priority="1">
      <formula>IF(D$37&lt;&gt;"",TRUE,FALSE)</formula>
    </cfRule>
  </conditionalFormatting>
  <dataValidations count="6">
    <dataValidation type="list" allowBlank="1" showInputMessage="1" showErrorMessage="1" sqref="D34:W34" xr:uid="{86BCC9BE-17FF-4153-9EA8-EB73AF5F2D3F}">
      <formula1>$C$28:$C$29</formula1>
    </dataValidation>
    <dataValidation type="list" allowBlank="1" showInputMessage="1" showErrorMessage="1" sqref="D12:W12" xr:uid="{D7368AD4-D715-48CA-98E8-3B86F42DA358}">
      <formula1>$N$3:$N$4</formula1>
    </dataValidation>
    <dataValidation type="list" allowBlank="1" showInputMessage="1" showErrorMessage="1" sqref="D9:W9" xr:uid="{205D854B-6B91-4C33-97B6-3E776FD25080}">
      <formula1>$C$3:$C$4</formula1>
    </dataValidation>
    <dataValidation type="list" allowBlank="1" showInputMessage="1" showErrorMessage="1" sqref="D37:W37" xr:uid="{3AD0DD96-DEC2-471A-A0DD-C96596620065}">
      <formula1>$N$28:$N$29</formula1>
    </dataValidation>
    <dataValidation type="list" allowBlank="1" showInputMessage="1" showErrorMessage="1" sqref="B30 B5 K5 K30" xr:uid="{65BD54AC-1A80-4422-8852-79407CB1AC3F}">
      <formula1>"défenseur,défenseur 3 touches,défenseur 2 touches,défenseur 1 touche"</formula1>
    </dataValidation>
    <dataValidation type="list" allowBlank="1" showInputMessage="1" showErrorMessage="1" sqref="A10 A12 A35 A37" xr:uid="{E83C101C-C05B-431F-84E4-21B1401FB211}">
      <formula1>listes_élèves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A341382-006A-42EE-BE88-B2660D73C003}">
          <x14:formula1>
            <xm:f>Paramètres!$A$3:$A$35</xm:f>
          </x14:formula1>
          <xm:sqref>A2:B2</xm:sqref>
        </x14:dataValidation>
        <x14:dataValidation type="list" allowBlank="1" showInputMessage="1" showErrorMessage="1" xr:uid="{3E5CB1F8-D196-44F6-94FE-23951456B785}">
          <x14:formula1>
            <xm:f>Paramètres!$A$3:$A$36</xm:f>
          </x14:formula1>
          <xm:sqref>H2:M2 A27:B27 H27:M27</xm:sqref>
        </x14:dataValidation>
        <x14:dataValidation type="list" allowBlank="1" showInputMessage="1" showErrorMessage="1" xr:uid="{23AB3BA1-DBE7-4447-9AF4-0E003AC27D58}">
          <x14:formula1>
            <xm:f>Paramètres!$F$7:$F$10</xm:f>
          </x14:formula1>
          <xm:sqref>K4:M4 B29 K29:M29</xm:sqref>
        </x14:dataValidation>
        <x14:dataValidation type="list" allowBlank="1" showInputMessage="1" showErrorMessage="1" xr:uid="{71B4B4CF-3C4B-4FE7-A567-492BB65B4DD4}">
          <x14:formula1>
            <xm:f>Paramètres!Q$7:Q$10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3" tint="-0.499984740745262"/>
  </sheetPr>
  <dimension ref="A1:AP123"/>
  <sheetViews>
    <sheetView showGridLines="0" tabSelected="1" zoomScale="115" zoomScaleNormal="115" workbookViewId="0">
      <pane ySplit="1" topLeftCell="A2" activePane="bottomLeft" state="frozen"/>
      <selection pane="bottomLeft" activeCell="G7" sqref="G7:J7"/>
    </sheetView>
  </sheetViews>
  <sheetFormatPr baseColWidth="10" defaultColWidth="15.5546875" defaultRowHeight="13.2" x14ac:dyDescent="0.25"/>
  <cols>
    <col min="1" max="1" width="12.88671875" style="16" customWidth="1"/>
    <col min="2" max="2" width="10.6640625" style="16" customWidth="1"/>
    <col min="3" max="3" width="3.88671875" style="16" customWidth="1"/>
    <col min="4" max="34" width="4" style="16" customWidth="1"/>
    <col min="35" max="35" width="5.5546875" style="42" customWidth="1"/>
    <col min="36" max="37" width="15.5546875" style="16"/>
    <col min="38" max="38" width="15.5546875" style="16" customWidth="1"/>
    <col min="39" max="42" width="15.5546875" style="16" hidden="1" customWidth="1"/>
    <col min="43" max="43" width="15.5546875" style="16"/>
    <col min="44" max="44" width="19.88671875" style="16" customWidth="1"/>
    <col min="45" max="16384" width="15.5546875" style="16"/>
  </cols>
  <sheetData>
    <row r="1" spans="1:42" ht="17.399999999999999" x14ac:dyDescent="0.25">
      <c r="A1" s="249" t="s">
        <v>13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62"/>
      <c r="AM1" s="16" t="str">
        <f>IF(Paramètres!$F$7="","",Paramètres!$F$7)</f>
        <v>Zav</v>
      </c>
      <c r="AN1" s="16" t="str">
        <f>IF(Paramètres!$F$8="","",Paramètres!$F$8)</f>
        <v>Zmed</v>
      </c>
      <c r="AO1" s="16" t="str">
        <f>IF(Paramètres!$F$9="","",Paramètres!$F$9)</f>
        <v>Zarr</v>
      </c>
      <c r="AP1" s="16" t="str">
        <f>IF(Paramètres!$F$10="","",Paramètres!$F$10)</f>
        <v/>
      </c>
    </row>
    <row r="2" spans="1:42" ht="13.8" thickBot="1" x14ac:dyDescent="0.3"/>
    <row r="3" spans="1:42" ht="14.4" customHeight="1" thickBot="1" x14ac:dyDescent="0.3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48" t="s">
        <v>30</v>
      </c>
      <c r="O3" s="248"/>
      <c r="P3" s="248"/>
      <c r="Q3" s="248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2"/>
      <c r="AI3" s="40"/>
    </row>
    <row r="4" spans="1:42" ht="27" customHeight="1" x14ac:dyDescent="0.25">
      <c r="A4" s="3" t="s">
        <v>0</v>
      </c>
      <c r="B4" s="4" t="s">
        <v>85</v>
      </c>
      <c r="C4" s="65"/>
      <c r="D4" s="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1"/>
    </row>
    <row r="5" spans="1:42" ht="20.100000000000001" customHeight="1" thickBot="1" x14ac:dyDescent="0.3">
      <c r="A5" s="63"/>
      <c r="B5" s="8" t="s">
        <v>1</v>
      </c>
      <c r="C5" s="9">
        <f>COUNTIF($D$4:$AH$4,"vrai")</f>
        <v>0</v>
      </c>
      <c r="D5" s="10" t="str">
        <f>IF(D7&lt;&gt;"","-",IF(D4="","",1))</f>
        <v/>
      </c>
      <c r="E5" s="10" t="str">
        <f>IF(E7&lt;&gt;"","-",IFERROR(IF(E4="","",LARGE($D5:D5,1)+1),1))</f>
        <v/>
      </c>
      <c r="F5" s="10" t="str">
        <f>IF(F7&lt;&gt;"","-",IFERROR(IF(F4="","",LARGE($D5:E5,1)+1),1))</f>
        <v/>
      </c>
      <c r="G5" s="10" t="str">
        <f>IF(G7&lt;&gt;"","-",IFERROR(IF(G4="","",LARGE($D5:F5,1)+1),1))</f>
        <v/>
      </c>
      <c r="H5" s="10" t="str">
        <f>IF(H7&lt;&gt;"","-",IFERROR(IF(H4="","",LARGE($D5:G5,1)+1),1))</f>
        <v/>
      </c>
      <c r="I5" s="10" t="str">
        <f>IF(I7&lt;&gt;"","-",IFERROR(IF(I4="","",LARGE($D5:H5,1)+1),1))</f>
        <v/>
      </c>
      <c r="J5" s="10" t="str">
        <f>IF(J7&lt;&gt;"","-",IFERROR(IF(J4="","",LARGE($D5:I5,1)+1),1))</f>
        <v/>
      </c>
      <c r="K5" s="10" t="str">
        <f>IF(K7&lt;&gt;"","-",IFERROR(IF(K4="","",LARGE($D5:J5,1)+1),1))</f>
        <v/>
      </c>
      <c r="L5" s="10" t="str">
        <f>IF(L7&lt;&gt;"","-",IFERROR(IF(L4="","",LARGE($D5:K5,1)+1),1))</f>
        <v/>
      </c>
      <c r="M5" s="10" t="str">
        <f>IF(M7&lt;&gt;"","-",IFERROR(IF(M4="","",LARGE($D5:L5,1)+1),1))</f>
        <v/>
      </c>
      <c r="N5" s="10" t="str">
        <f>IF(N7&lt;&gt;"","-",IFERROR(IF(N4="","",LARGE($D5:M5,1)+1),1))</f>
        <v/>
      </c>
      <c r="O5" s="10" t="str">
        <f>IF(O7&lt;&gt;"","-",IFERROR(IF(O4="","",LARGE($D5:N5,1)+1),1))</f>
        <v/>
      </c>
      <c r="P5" s="10" t="str">
        <f>IF(P7&lt;&gt;"","-",IFERROR(IF(P4="","",LARGE($D5:O5,1)+1),1))</f>
        <v/>
      </c>
      <c r="Q5" s="10" t="str">
        <f>IF(Q7&lt;&gt;"","-",IFERROR(IF(Q4="","",LARGE($D5:P5,1)+1),1))</f>
        <v/>
      </c>
      <c r="R5" s="10" t="str">
        <f>IF(R7&lt;&gt;"","-",IFERROR(IF(R4="","",LARGE($D5:Q5,1)+1),1))</f>
        <v/>
      </c>
      <c r="S5" s="10" t="str">
        <f>IF(S7&lt;&gt;"","-",IFERROR(IF(S4="","",LARGE($D5:R5,1)+1),1))</f>
        <v/>
      </c>
      <c r="T5" s="10" t="str">
        <f>IF(T7&lt;&gt;"","-",IFERROR(IF(T4="","",LARGE($D5:S5,1)+1),1))</f>
        <v/>
      </c>
      <c r="U5" s="10" t="str">
        <f>IF(U7&lt;&gt;"","-",IFERROR(IF(U4="","",LARGE($D5:T5,1)+1),1))</f>
        <v/>
      </c>
      <c r="V5" s="10" t="str">
        <f>IF(V7&lt;&gt;"","-",IFERROR(IF(V4="","",LARGE($D5:U5,1)+1),1))</f>
        <v/>
      </c>
      <c r="W5" s="10" t="str">
        <f>IF(W7&lt;&gt;"","-",IFERROR(IF(W4="","",LARGE($D5:V5,1)+1),1))</f>
        <v/>
      </c>
      <c r="X5" s="10" t="str">
        <f>IF(X7&lt;&gt;"","-",IFERROR(IF(X4="","",LARGE($D5:W5,1)+1),1))</f>
        <v/>
      </c>
      <c r="Y5" s="11" t="str">
        <f>IF(Y7&lt;&gt;"","-",IFERROR(IF(Y4="","",LARGE($D5:X5,1)+1),1))</f>
        <v/>
      </c>
      <c r="Z5" s="11" t="str">
        <f>IF(Z7&lt;&gt;"","-",IFERROR(IF(Z4="","",LARGE($D5:Y5,1)+1),1))</f>
        <v/>
      </c>
      <c r="AA5" s="11" t="str">
        <f>IF(AA7&lt;&gt;"","-",IFERROR(IF(AA4="","",LARGE($D5:Z5,1)+1),1))</f>
        <v/>
      </c>
      <c r="AB5" s="11" t="str">
        <f>IF(AB7&lt;&gt;"","-",IFERROR(IF(AB4="","",LARGE($D5:AA5,1)+1),1))</f>
        <v/>
      </c>
      <c r="AC5" s="11" t="str">
        <f>IF(AC7&lt;&gt;"","-",IFERROR(IF(AC4="","",LARGE($D5:AB5,1)+1),1))</f>
        <v/>
      </c>
      <c r="AD5" s="11" t="str">
        <f>IF(AD7&lt;&gt;"","-",IFERROR(IF(AD4="","",LARGE($D5:AC5,1)+1),1))</f>
        <v/>
      </c>
      <c r="AE5" s="11" t="str">
        <f>IF(AE7&lt;&gt;"","-",IFERROR(IF(AE4="","",LARGE($D5:AD5,1)+1),1))</f>
        <v/>
      </c>
      <c r="AF5" s="11" t="str">
        <f>IF(AF7&lt;&gt;"","-",IFERROR(IF(AF4="","",LARGE($D5:AE5,1)+1),1))</f>
        <v/>
      </c>
      <c r="AG5" s="11" t="str">
        <f>IF(AG7&lt;&gt;"","-",IFERROR(IF(AG4="","",LARGE($D5:AF5,1)+1),1))</f>
        <v/>
      </c>
      <c r="AH5" s="11" t="str">
        <f>IF(AH7&lt;&gt;"","-",IFERROR(IF(AH4="","",LARGE($D5:AG5,1)+1),1))</f>
        <v/>
      </c>
      <c r="AI5" s="41"/>
      <c r="AM5" s="16">
        <f>IF($AM$1="","",COUNTIF($D4:$AH4,$AM$1))</f>
        <v>0</v>
      </c>
      <c r="AN5" s="16">
        <f>IF($AN$1="","",COUNTIF($D4:$AH4,$AN$1))</f>
        <v>0</v>
      </c>
      <c r="AO5" s="16">
        <f>IF($AO$1="","",COUNTIF($D4:$AH4,$AO$1))</f>
        <v>0</v>
      </c>
      <c r="AP5" s="16" t="str">
        <f>IF($AP$1="","",COUNTIF($D4:$AH4,$AP$1))</f>
        <v/>
      </c>
    </row>
    <row r="6" spans="1:42" ht="19.5" customHeight="1" thickTop="1" x14ac:dyDescent="0.25">
      <c r="A6" s="5" t="s">
        <v>2</v>
      </c>
      <c r="B6" s="6" t="s">
        <v>3</v>
      </c>
      <c r="C6" s="12">
        <v>0</v>
      </c>
      <c r="D6" s="13" t="str">
        <f>IF(D4&lt;&gt;"","-",IF(D7="","",1))</f>
        <v/>
      </c>
      <c r="E6" s="14" t="str">
        <f>IF(E4&lt;&gt;"","-",IFERROR(IF(E7="","",LARGE(D6,1)+1),1))</f>
        <v/>
      </c>
      <c r="F6" s="14" t="str">
        <f>IF(F4&lt;&gt;"","-",IFERROR(IF(F7="","",LARGE($D6:E6,1)+1),1))</f>
        <v/>
      </c>
      <c r="G6" s="14" t="str">
        <f>IF(G4&lt;&gt;"","-",IFERROR(IF(G7="","",LARGE($D6:F6,1)+1),1))</f>
        <v/>
      </c>
      <c r="H6" s="14" t="str">
        <f>IF(H4&lt;&gt;"","-",IFERROR(IF(H7="","",LARGE($D6:G6,1)+1),1))</f>
        <v/>
      </c>
      <c r="I6" s="14" t="str">
        <f>IF(I4&lt;&gt;"","-",IFERROR(IF(I7="","",LARGE($D6:H6,1)+1),1))</f>
        <v/>
      </c>
      <c r="J6" s="14" t="str">
        <f>IF(J4&lt;&gt;"","-",IFERROR(IF(J7="","",LARGE($D6:I6,1)+1),1))</f>
        <v/>
      </c>
      <c r="K6" s="14" t="str">
        <f>IF(K4&lt;&gt;"","-",IFERROR(IF(K7="","",LARGE($D6:J6,1)+1),1))</f>
        <v/>
      </c>
      <c r="L6" s="14" t="str">
        <f>IF(L4&lt;&gt;"","-",IFERROR(IF(L7="","",LARGE($D6:K6,1)+1),1))</f>
        <v/>
      </c>
      <c r="M6" s="14" t="str">
        <f>IF(M4&lt;&gt;"","-",IFERROR(IF(M7="","",LARGE($D6:L6,1)+1),1))</f>
        <v/>
      </c>
      <c r="N6" s="14" t="str">
        <f>IF(N4&lt;&gt;"","-",IFERROR(IF(N7="","",LARGE($D6:M6,1)+1),1))</f>
        <v/>
      </c>
      <c r="O6" s="14" t="str">
        <f>IF(O4&lt;&gt;"","-",IFERROR(IF(O7="","",LARGE($D6:N6,1)+1),1))</f>
        <v/>
      </c>
      <c r="P6" s="14" t="str">
        <f>IF(P4&lt;&gt;"","-",IFERROR(IF(P7="","",LARGE($D6:O6,1)+1),1))</f>
        <v/>
      </c>
      <c r="Q6" s="14" t="str">
        <f>IF(Q4&lt;&gt;"","-",IFERROR(IF(Q7="","",LARGE($D6:P6,1)+1),1))</f>
        <v/>
      </c>
      <c r="R6" s="14" t="str">
        <f>IF(R4&lt;&gt;"","-",IFERROR(IF(R7="","",LARGE($D6:Q6,1)+1),1))</f>
        <v/>
      </c>
      <c r="S6" s="14" t="str">
        <f>IF(S4&lt;&gt;"","-",IFERROR(IF(S7="","",LARGE($D6:R6,1)+1),1))</f>
        <v/>
      </c>
      <c r="T6" s="14" t="str">
        <f>IF(T4&lt;&gt;"","-",IFERROR(IF(T7="","",LARGE($D6:S6,1)+1),1))</f>
        <v/>
      </c>
      <c r="U6" s="14" t="str">
        <f>IF(U4&lt;&gt;"","-",IFERROR(IF(U7="","",LARGE($D6:T6,1)+1),1))</f>
        <v/>
      </c>
      <c r="V6" s="14" t="str">
        <f>IF(V4&lt;&gt;"","-",IFERROR(IF(V7="","",LARGE($D6:U6,1)+1),1))</f>
        <v/>
      </c>
      <c r="W6" s="14" t="str">
        <f>IF(W4&lt;&gt;"","-",IFERROR(IF(W7="","",LARGE($D6:V6,1)+1),1))</f>
        <v/>
      </c>
      <c r="X6" s="14" t="str">
        <f>IF(X4&lt;&gt;"","-",IFERROR(IF(X7="","",LARGE($D6:W6,1)+1),1))</f>
        <v/>
      </c>
      <c r="Y6" s="15" t="str">
        <f>IF(Y4&lt;&gt;"","-",IFERROR(IF(Y7="","",LARGE($D6:X6,1)+1),1))</f>
        <v/>
      </c>
      <c r="Z6" s="15" t="str">
        <f>IF(Z4&lt;&gt;"","-",IFERROR(IF(Z7="","",LARGE($D6:Y6,1)+1),1))</f>
        <v/>
      </c>
      <c r="AA6" s="15" t="str">
        <f>IF(AA4&lt;&gt;"","-",IFERROR(IF(AA7="","",LARGE($D6:Z6,1)+1),1))</f>
        <v/>
      </c>
      <c r="AB6" s="15" t="str">
        <f>IF(AB4&lt;&gt;"","-",IFERROR(IF(AB7="","",LARGE($D6:AA6,1)+1),1))</f>
        <v/>
      </c>
      <c r="AC6" s="15" t="str">
        <f>IF(AC4&lt;&gt;"","-",IFERROR(IF(AC7="","",LARGE($D6:AB6,1)+1),1))</f>
        <v/>
      </c>
      <c r="AD6" s="15" t="str">
        <f>IF(AD4&lt;&gt;"","-",IFERROR(IF(AD7="","",LARGE($D6:AC6,1)+1),1))</f>
        <v/>
      </c>
      <c r="AE6" s="15" t="str">
        <f>IF(AE4&lt;&gt;"","-",IFERROR(IF(AE7="","",LARGE($D6:AD6,1)+1),1))</f>
        <v/>
      </c>
      <c r="AF6" s="15" t="str">
        <f>IF(AF4&lt;&gt;"","-",IFERROR(IF(AF7="","",LARGE($D6:AE6,1)+1),1))</f>
        <v/>
      </c>
      <c r="AG6" s="15" t="str">
        <f>IF(AG4&lt;&gt;"","-",IFERROR(IF(AG7="","",LARGE($D6:AF6,1)+1),1))</f>
        <v/>
      </c>
      <c r="AH6" s="15" t="str">
        <f>IF(AH4&lt;&gt;"","-",IFERROR(IF(AH7="","",LARGE($D6:AG6,1)+1),1))</f>
        <v/>
      </c>
      <c r="AI6" s="41"/>
    </row>
    <row r="7" spans="1:42" ht="27.75" customHeight="1" thickBot="1" x14ac:dyDescent="0.3">
      <c r="A7" s="64"/>
      <c r="B7" s="7" t="s">
        <v>85</v>
      </c>
      <c r="C7" s="66"/>
      <c r="D7" s="3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41"/>
      <c r="AM7" s="16">
        <f>IF($AM$1="","",COUNTIF($D7:$AH7,$AM$1))</f>
        <v>0</v>
      </c>
      <c r="AN7" s="16">
        <f>IF($AN$1="","",COUNTIF($D7:$AH7,$AN$1))</f>
        <v>0</v>
      </c>
      <c r="AO7" s="16">
        <f>IF($AO$1="","",COUNTIF($D7:$AH7,$AO$1))</f>
        <v>0</v>
      </c>
      <c r="AP7" s="16" t="str">
        <f>IF($AP$1="","",COUNTIF($D7:$AH7,$AP$1))</f>
        <v/>
      </c>
    </row>
    <row r="8" spans="1:42" ht="16.8" x14ac:dyDescent="0.25">
      <c r="K8" s="250"/>
      <c r="L8" s="250"/>
      <c r="M8" s="250"/>
      <c r="N8" s="250"/>
      <c r="O8" s="250"/>
      <c r="P8" s="250"/>
      <c r="Q8" s="250"/>
      <c r="R8" s="250"/>
      <c r="S8" s="250"/>
    </row>
    <row r="9" spans="1:42" ht="15.6" x14ac:dyDescent="0.25">
      <c r="B9" s="17"/>
      <c r="C9" s="243" t="str">
        <f>IF(A5="",A4,A5)</f>
        <v>Joueur A :</v>
      </c>
      <c r="D9" s="243"/>
      <c r="E9" s="243"/>
      <c r="F9" s="243"/>
      <c r="G9" s="243"/>
      <c r="H9" s="243"/>
      <c r="I9" s="243"/>
      <c r="J9" s="243"/>
      <c r="K9" s="243"/>
      <c r="L9" s="17"/>
      <c r="M9" s="17"/>
      <c r="R9" s="243" t="str">
        <f>IF(A7="",A6,A7)</f>
        <v>Joueur B :</v>
      </c>
      <c r="S9" s="243"/>
      <c r="T9" s="243"/>
      <c r="U9" s="243"/>
      <c r="V9" s="243"/>
      <c r="W9" s="243"/>
      <c r="X9" s="243"/>
      <c r="Y9" s="243"/>
      <c r="Z9" s="243"/>
      <c r="AH9" s="17"/>
      <c r="AI9" s="43"/>
    </row>
    <row r="10" spans="1:42" ht="13.5" customHeight="1" x14ac:dyDescent="0.25">
      <c r="F10" s="58"/>
      <c r="G10" s="18" t="s">
        <v>34</v>
      </c>
      <c r="I10" s="19"/>
      <c r="J10" s="58"/>
      <c r="K10" s="58"/>
      <c r="L10" s="58"/>
      <c r="M10" s="58"/>
      <c r="P10" s="58"/>
      <c r="U10" s="58"/>
      <c r="V10" s="18" t="s">
        <v>34</v>
      </c>
      <c r="X10" s="19"/>
      <c r="Y10" s="58"/>
    </row>
    <row r="11" spans="1:42" ht="13.5" customHeight="1" x14ac:dyDescent="0.25">
      <c r="F11" s="58"/>
      <c r="G11" s="20">
        <f>IF((IF(AND(SUM($D$6:$AH$6)=0,SUM($D$5:$AH$5)=0),0,
COUNTIF($D$4:$AH$4,Paramètres!$E$7)*Paramètres!$E$5
+COUNTIF($D$4:$AH$4,Paramètres!$F$7)*Paramètres!$F$5+COUNTIF($D$4:$AH$4,Paramètres!$F$8)*Paramètres!$F$5+COUNTIF($D$4:$AH$4,Paramètres!$F$9)*Paramètres!$F$5+COUNTIF($D$4:$AH$4,Paramètres!$F$10)*Paramètres!$F$5
+
COUNTIF($D$7:$AH$7,Paramètres!$H$7)+COUNTIF($D$7:$AH$7,Paramètres!$H$8)+COUNTIF($D$7:$AH$7,Paramètres!$H$9)+COUNTIF($D$7:$AH$7,Paramètres!$H$10)-
(COUNTIF($D$7:$AH$7,Paramètres!$E$7)*Paramètres!$E$5
+COUNTIF($D$7:$AH$7,Paramètres!$F$7)*Paramètres!$H$5+COUNTIF($D$7:$AH$7,Paramètres!$F$8)*Paramètres!$H$5+COUNTIF($D$7:$AH$7,Paramètres!$F$9)*Paramètres!$H$5+COUNTIF($D$7:$AH$7,Paramètres!$F$10)*Paramètres!$H$5+
COUNTIF($D$4:$AH$4,Paramètres!$H$7)*Paramètres!$H$5+COUNTIF($D$4:$AH$4,Paramètres!$H$8)*Paramètres!$H$5+COUNTIF($D$4:$AH$4,Paramètres!$H$9)*Paramètres!$H$5+COUNTIF($D$4:$AH$4,Paramètres!$H$10)*Paramètres!$H$5)))&lt;0,0,IF(AND(SUM($D$6:$AH$6)=0,SUM($D$5:$AH$5)=0),0,
COUNTIF($D$4:$AH$4,Paramètres!$E$7)*Paramètres!$E$5
+COUNTIF($D$4:$AH$4,Paramètres!$F$7)*Paramètres!$F$5+COUNTIF($D$4:$AH$4,Paramètres!$F$8)*Paramètres!$F$5+COUNTIF($D$4:$AH$4,Paramètres!$F$9)*Paramètres!$F$5+COUNTIF($D$4:$AH$4,Paramètres!$F$10)*Paramètres!$F$5
+
COUNTIF($D$7:$AH$7,Paramètres!$H$7)+COUNTIF($D$7:$AH$7,Paramètres!$H$8)+COUNTIF($D$7:$AH$7,Paramètres!$H$9)+COUNTIF($D$7:$AH$7,Paramètres!$H$10)-
(COUNTIF($D$7:$AH$7,Paramètres!$E$7)*Paramètres!$G$5
+COUNTIF($D$7:$AH$7,Paramètres!$F$7)*Paramètres!$H$5+COUNTIF($D$7:$AH$7,Paramètres!$F$8)*Paramètres!$H$5+COUNTIF($D$7:$AH$7,Paramètres!$F$9)*Paramètres!$H$5+COUNTIF($D$7:$AH$7,Paramètres!$F$10)*Paramètres!$H$5+
COUNTIF($D$4:$AH$4,Paramètres!$H$7)*Paramètres!$H$5+COUNTIF($D$4:$AH$4,Paramètres!$H$8)*Paramètres!$H$5+COUNTIF($D$4:$AH$4,Paramètres!$H$9)*Paramètres!$H$5+COUNTIF($D$4:$AH$4,Paramètres!$H$10)*Paramètres!$H$5)))</f>
        <v>0</v>
      </c>
      <c r="H11" s="58"/>
      <c r="I11" s="21"/>
      <c r="J11" s="58"/>
      <c r="K11" s="58"/>
      <c r="L11" s="58"/>
      <c r="M11" s="58"/>
      <c r="O11" s="58"/>
      <c r="P11" s="20"/>
      <c r="U11" s="58"/>
      <c r="V11" s="20">
        <f>IF((IF(AND(SUM($D$6:$AH$6)=0,SUM($D$5:$AH$5)=0),0,
COUNTIF($D$7:$AH$7,Paramètres!$E$7)*Paramètres!$E$5
+COUNTIF($D$7:$AH$7,Paramètres!$F$7)*Paramètres!$F$5+COUNTIF($D$7:$AH$7,Paramètres!$F$8)*Paramètres!$F$5+COUNTIF($D$7:$AH$7,Paramètres!$F$9)*Paramètres!$F$5+COUNTIF($D$7:$AH$7,Paramètres!$F$10)*Paramètres!$F$5+
COUNTIF($D$4:$AH$4,Paramètres!$H$7)+COUNTIF($D$4:$AH$4,Paramètres!$H$8)+COUNTIF($D$4:$AH$4,Paramètres!$H$9)+COUNTIF($D$4:$AH$4,Paramètres!$H$10)-
(COUNTIF($D$4:$AH$4,Paramètres!$E$7)*Paramètres!$E$5
+COUNTIF($D$4:$AH$4,Paramètres!$F$7)*Paramètres!$H$5+COUNTIF($D$4:$AH$4,Paramètres!$F$8)*Paramètres!$H$5+COUNTIF($D$4:$AH$4,Paramètres!$F$9)*Paramètres!$H$5+COUNTIF($D$4:$AH$4,Paramètres!$F$10)*Paramètres!$H$5+COUNTIF($D$7:$AH$7,Paramètres!$H$7)*Paramètres!$H$5+COUNTIF($D$7:$AH$7,Paramètres!$H$8)*Paramètres!$H$5+COUNTIF($D$7:$AH$7,Paramètres!$H$9)*Paramètres!$H$5+COUNTIF($D$7:$AH$7,Paramètres!$H$10)*Paramètres!$H$5)))&lt;0,0,(IF(AND(SUM($D$6:$AH$6)=0,SUM($D$5:$AH$5)=0),0,
COUNTIF($D$7:$AH$7,Paramètres!$E$7)*Paramètres!$E$5
+COUNTIF($D$7:$AH$7,Paramètres!$F$7)*Paramètres!$F$5+COUNTIF($D$7:$AH$7,Paramètres!$F$8)*Paramètres!$F$5+COUNTIF($D$7:$AH$7,Paramètres!$F$9)*Paramètres!$F$5+COUNTIF($D$7:$AH$7,Paramètres!$F$10)*Paramètres!$F$5+
COUNTIF($D$4:$AH$4,Paramètres!$H$7)+COUNTIF($D$4:$AH$4,Paramètres!$H$8)+COUNTIF($D$4:$AH$4,Paramètres!$H$9)+COUNTIF($D$4:$AH$4,Paramètres!$H$10)-
(COUNTIF($D$4:$AH$4,Paramètres!$E$7)*Paramètres!$G$5
+COUNTIF($D$4:$AH$4,Paramètres!$F$7)*Paramètres!$H$5+COUNTIF($D$4:$AH$4,Paramètres!$F$8)*Paramètres!$H$5+COUNTIF($D$4:$AH$4,Paramètres!$F$9)*Paramètres!$H$5+COUNTIF($D$4:$AH$4,Paramètres!$F$10)*Paramètres!$H$5+COUNTIF($D$7:$AH$7,Paramètres!$H$7)*Paramètres!$H$5+COUNTIF($D$7:$AH$7,Paramètres!$H$8)*Paramètres!$H$5+COUNTIF($D$7:$AH$7,Paramètres!$H$9)*Paramètres!$H$5+COUNTIF($D$7:$AH$7,Paramètres!$H$10)*Paramètres!$H$5))))</f>
        <v>0</v>
      </c>
      <c r="W11" s="21"/>
      <c r="X11" s="21"/>
    </row>
    <row r="12" spans="1:42" x14ac:dyDescent="0.25">
      <c r="D12" s="22"/>
      <c r="E12" s="22"/>
      <c r="G12" s="25">
        <f>Paramètres!$G$16</f>
        <v>10</v>
      </c>
      <c r="H12" s="24"/>
      <c r="I12" s="24"/>
      <c r="S12" s="22"/>
      <c r="T12" s="22"/>
      <c r="V12" s="25">
        <f>Paramètres!$G$16</f>
        <v>10</v>
      </c>
      <c r="W12" s="24"/>
      <c r="X12" s="24"/>
    </row>
    <row r="13" spans="1:42" x14ac:dyDescent="0.25">
      <c r="E13" s="46">
        <f>Paramètres!$G$17</f>
        <v>5</v>
      </c>
      <c r="I13" s="47">
        <f>Paramètres!$G$15</f>
        <v>15</v>
      </c>
      <c r="T13" s="46">
        <f>Paramètres!$G$17</f>
        <v>5</v>
      </c>
      <c r="X13" s="47">
        <f>Paramètres!$G$15</f>
        <v>15</v>
      </c>
    </row>
    <row r="14" spans="1:42" x14ac:dyDescent="0.25">
      <c r="C14" s="27"/>
      <c r="D14" s="27"/>
      <c r="I14" s="28"/>
      <c r="J14" s="28"/>
      <c r="O14" s="27"/>
      <c r="S14" s="27"/>
      <c r="X14" s="28"/>
      <c r="Y14" s="28"/>
    </row>
    <row r="16" spans="1:42" ht="12.75" customHeight="1" x14ac:dyDescent="0.25">
      <c r="D16" s="29">
        <f>Paramètres!$G$18</f>
        <v>0</v>
      </c>
      <c r="J16" s="45">
        <f>Paramètres!$G$14</f>
        <v>20</v>
      </c>
      <c r="S16" s="29">
        <f>Paramètres!$G$18</f>
        <v>0</v>
      </c>
      <c r="Y16" s="45">
        <f>Paramètres!$G$14</f>
        <v>20</v>
      </c>
    </row>
    <row r="17" spans="1:42" ht="12.75" customHeight="1" x14ac:dyDescent="0.25">
      <c r="D17" s="245"/>
      <c r="E17" s="245"/>
      <c r="F17" s="245"/>
      <c r="G17" s="245"/>
      <c r="H17" s="245"/>
      <c r="I17" s="60"/>
      <c r="S17" s="246"/>
      <c r="T17" s="246"/>
      <c r="U17" s="246"/>
      <c r="V17" s="246"/>
      <c r="W17" s="246"/>
      <c r="X17" s="59"/>
    </row>
    <row r="18" spans="1:42" ht="13.5" customHeight="1" x14ac:dyDescent="0.25">
      <c r="D18" s="247"/>
      <c r="E18" s="247"/>
      <c r="F18" s="247"/>
      <c r="G18" s="247"/>
      <c r="H18" s="247"/>
      <c r="I18" s="247"/>
      <c r="J18" s="247"/>
      <c r="K18" s="247"/>
      <c r="S18" s="247"/>
      <c r="T18" s="247"/>
      <c r="U18" s="247"/>
      <c r="V18" s="247"/>
      <c r="W18" s="247"/>
      <c r="X18" s="247"/>
      <c r="Y18" s="247"/>
      <c r="Z18" s="247"/>
    </row>
    <row r="19" spans="1:42" ht="13.5" customHeight="1" x14ac:dyDescent="0.25">
      <c r="D19" s="61"/>
      <c r="E19" s="61"/>
      <c r="F19" s="61"/>
      <c r="G19" s="61"/>
      <c r="H19" s="61"/>
      <c r="I19" s="61"/>
      <c r="J19" s="61"/>
      <c r="K19" s="61"/>
      <c r="S19" s="61"/>
      <c r="T19" s="61"/>
      <c r="U19" s="61"/>
      <c r="V19" s="61"/>
      <c r="W19" s="61"/>
      <c r="X19" s="61"/>
      <c r="Y19" s="61"/>
      <c r="Z19" s="61"/>
    </row>
    <row r="20" spans="1:42" ht="13.5" customHeight="1" x14ac:dyDescent="0.25">
      <c r="B20" s="48"/>
      <c r="C20" s="48"/>
      <c r="D20" s="244"/>
      <c r="E20" s="244"/>
      <c r="F20" s="244"/>
      <c r="G20" s="244"/>
      <c r="H20" s="244"/>
      <c r="I20" s="244"/>
      <c r="J20" s="244"/>
      <c r="K20" s="244"/>
      <c r="S20" s="244"/>
      <c r="T20" s="244"/>
      <c r="U20" s="244"/>
      <c r="V20" s="244"/>
      <c r="W20" s="244"/>
      <c r="X20" s="244"/>
      <c r="Y20" s="244"/>
      <c r="Z20" s="244"/>
    </row>
    <row r="21" spans="1:42" ht="13.5" customHeight="1" x14ac:dyDescent="0.25">
      <c r="D21" s="244"/>
      <c r="E21" s="244"/>
      <c r="F21" s="244"/>
      <c r="G21" s="244"/>
      <c r="H21" s="244"/>
      <c r="I21" s="244"/>
      <c r="J21" s="244"/>
      <c r="K21" s="244"/>
      <c r="L21" s="49"/>
      <c r="S21" s="244"/>
      <c r="T21" s="244"/>
      <c r="U21" s="244"/>
      <c r="V21" s="244"/>
      <c r="W21" s="244"/>
      <c r="X21" s="244"/>
      <c r="Y21" s="244"/>
      <c r="Z21" s="244"/>
      <c r="AA21" s="49"/>
      <c r="AI21" s="62"/>
    </row>
    <row r="22" spans="1:42" ht="13.8" thickBot="1" x14ac:dyDescent="0.3"/>
    <row r="23" spans="1:42" ht="14.4" thickBot="1" x14ac:dyDescent="0.3">
      <c r="A23" s="290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48" t="s">
        <v>31</v>
      </c>
      <c r="O23" s="248"/>
      <c r="P23" s="248"/>
      <c r="Q23" s="248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2"/>
      <c r="AI23" s="40"/>
    </row>
    <row r="24" spans="1:42" ht="27" customHeight="1" x14ac:dyDescent="0.25">
      <c r="A24" s="3" t="s">
        <v>26</v>
      </c>
      <c r="B24" s="4" t="s">
        <v>85</v>
      </c>
      <c r="C24" s="65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41"/>
    </row>
    <row r="25" spans="1:42" ht="20.100000000000001" customHeight="1" thickBot="1" x14ac:dyDescent="0.3">
      <c r="A25" s="180"/>
      <c r="B25" s="8" t="s">
        <v>1</v>
      </c>
      <c r="C25" s="9">
        <v>0</v>
      </c>
      <c r="D25" s="10" t="str">
        <f>IF(D27&lt;&gt;"","-",IF(D24="","",C25+1))</f>
        <v/>
      </c>
      <c r="E25" s="10" t="str">
        <f>IF(E27&lt;&gt;"","-",IFERROR(IF(E24="","",LARGE(D25,1)+1),C25+1))</f>
        <v/>
      </c>
      <c r="F25" s="10" t="str">
        <f>IF(F27&lt;&gt;"","-",IFERROR(IF(F24="","",LARGE($D25:E25,1)+1),C25+1))</f>
        <v/>
      </c>
      <c r="G25" s="10" t="str">
        <f>IF(G27&lt;&gt;"","-",IFERROR(IF(G24="","",LARGE($D25:F25,1)+1),C25+1))</f>
        <v/>
      </c>
      <c r="H25" s="10" t="str">
        <f>IF(H27&lt;&gt;"","-",IFERROR(IF(H24="","",LARGE($D25:G25,1)+1),C25+1))</f>
        <v/>
      </c>
      <c r="I25" s="10" t="str">
        <f>IF(I27&lt;&gt;"","-",IFERROR(IF(I24="","",LARGE($D25:H25,1)+1),C25+1))</f>
        <v/>
      </c>
      <c r="J25" s="10" t="str">
        <f>IF(J27&lt;&gt;"","-",IFERROR(IF(J24="","",LARGE($D25:I25,1)+1),C25+1))</f>
        <v/>
      </c>
      <c r="K25" s="10" t="str">
        <f>IF(K27&lt;&gt;"","-",IFERROR(IF(K24="","",LARGE($D25:J25,1)+1),C25+1))</f>
        <v/>
      </c>
      <c r="L25" s="10" t="str">
        <f>IF(L27&lt;&gt;"","-",IFERROR(IF(L24="","",LARGE($D25:K25,1)+1),C25+1))</f>
        <v/>
      </c>
      <c r="M25" s="10" t="str">
        <f>IF(M27&lt;&gt;"","-",IFERROR(IF(M24="","",LARGE($D25:L25,1)+1),C25+1))</f>
        <v/>
      </c>
      <c r="N25" s="10" t="str">
        <f>IF(N27&lt;&gt;"","-",IFERROR(IF(N24="","",LARGE($D25:M25,1)+1),C25+1))</f>
        <v/>
      </c>
      <c r="O25" s="10" t="str">
        <f>IF(O27&lt;&gt;"","-",IFERROR(IF(O24="","",LARGE($D25:N25,1)+1),C25+1))</f>
        <v/>
      </c>
      <c r="P25" s="10" t="str">
        <f>IF(P27&lt;&gt;"","-",IFERROR(IF(P24="","",LARGE($D25:O25,1)+1),C25+1))</f>
        <v/>
      </c>
      <c r="Q25" s="10" t="str">
        <f>IF(Q27&lt;&gt;"","-",IFERROR(IF(Q24="","",LARGE($D25:P25,1)+1),C25+1))</f>
        <v/>
      </c>
      <c r="R25" s="10" t="str">
        <f>IF(R27&lt;&gt;"","-",IFERROR(IF(R24="","",LARGE($D25:Q25,1)+1),C25+1))</f>
        <v/>
      </c>
      <c r="S25" s="10" t="str">
        <f>IF(S27&lt;&gt;"","-",IFERROR(IF(S24="","",LARGE($D25:R25,1)+1),C25+1))</f>
        <v/>
      </c>
      <c r="T25" s="10" t="str">
        <f>IF(T27&lt;&gt;"","-",IFERROR(IF(T24="","",LARGE($D25:S25,1)+1),C25+1))</f>
        <v/>
      </c>
      <c r="U25" s="10" t="str">
        <f>IF(U27&lt;&gt;"","-",IFERROR(IF(U24="","",LARGE($D25:T25,1)+1),C25+1))</f>
        <v/>
      </c>
      <c r="V25" s="10" t="str">
        <f>IF(V27&lt;&gt;"","-",IFERROR(IF(V24="","",LARGE($D25:U25,1)+1),C25+1))</f>
        <v/>
      </c>
      <c r="W25" s="10" t="str">
        <f>IF(W27&lt;&gt;"","-",IFERROR(IF(W24="","",LARGE($D25:V25,1)+1),C25+1))</f>
        <v/>
      </c>
      <c r="X25" s="10" t="str">
        <f>IF(X27&lt;&gt;"","-",IFERROR(IF(X24="","",LARGE($D25:W25,1)+1),C25+1))</f>
        <v/>
      </c>
      <c r="Y25" s="11" t="str">
        <f>IF(Y27&lt;&gt;"","-",IFERROR(IF(Y24="","",LARGE($D25:X25,1)+1),C25+1))</f>
        <v/>
      </c>
      <c r="Z25" s="11" t="str">
        <f>IF(Z27&lt;&gt;"","-",IFERROR(IF(Z24="","",LARGE($D25:Y25,1)+1),C25+1))</f>
        <v/>
      </c>
      <c r="AA25" s="11" t="str">
        <f>IF(AA27&lt;&gt;"","-",IFERROR(IF(AA24="","",LARGE($D25:Z25,1)+1),C25+1))</f>
        <v/>
      </c>
      <c r="AB25" s="11" t="str">
        <f>IF(AB27&lt;&gt;"","-",IFERROR(IF(AB24="","",LARGE($D25:AA25,1)+1),C25+1))</f>
        <v/>
      </c>
      <c r="AC25" s="11" t="str">
        <f>IF(AC27&lt;&gt;"","-",IFERROR(IF(AC24="","",LARGE($D25:AB25,1)+1),C25+1))</f>
        <v/>
      </c>
      <c r="AD25" s="11" t="str">
        <f>IF(AD27&lt;&gt;"","-",IFERROR(IF(AD24="","",LARGE($D25:AC25,1)+1),C25+1))</f>
        <v/>
      </c>
      <c r="AE25" s="11" t="str">
        <f>IF(AE27&lt;&gt;"","-",IFERROR(IF(AE24="","",LARGE($D25:AD25,1)+1),C25+1))</f>
        <v/>
      </c>
      <c r="AF25" s="11" t="str">
        <f>IF(AF27&lt;&gt;"","-",IFERROR(IF(AF24="","",LARGE($D25:AE25,1)+1),C25+1))</f>
        <v/>
      </c>
      <c r="AG25" s="11" t="str">
        <f>IF(AG27&lt;&gt;"","-",IFERROR(IF(AG24="","",LARGE($D25:AF25,1)+1),C25+1))</f>
        <v/>
      </c>
      <c r="AH25" s="11" t="str">
        <f>IF(AH27&lt;&gt;"","-",IFERROR(IF(AH24="","",LARGE($D25:AG25,1)+1),C25+1))</f>
        <v/>
      </c>
      <c r="AI25" s="41"/>
      <c r="AM25" s="16">
        <f>IF($AM$1="","",COUNTIF($D24:$AH24,$AM$1))</f>
        <v>0</v>
      </c>
      <c r="AN25" s="16">
        <f>IF($AN$1="","",COUNTIF($D24:$AH24,$AN$1))</f>
        <v>0</v>
      </c>
      <c r="AO25" s="16">
        <f>IF($AO$1="","",COUNTIF($D24:$AH24,$AO$1))</f>
        <v>0</v>
      </c>
      <c r="AP25" s="16" t="str">
        <f>IF($AP$1="","",COUNTIF($D24:$AH24,$AP$1))</f>
        <v/>
      </c>
    </row>
    <row r="26" spans="1:42" ht="19.5" customHeight="1" thickTop="1" x14ac:dyDescent="0.25">
      <c r="A26" s="5" t="s">
        <v>27</v>
      </c>
      <c r="B26" s="6" t="s">
        <v>3</v>
      </c>
      <c r="C26" s="12">
        <v>0</v>
      </c>
      <c r="D26" s="13" t="str">
        <f>IF(D24&lt;&gt;"","-",IF(D27="","",C26+1))</f>
        <v/>
      </c>
      <c r="E26" s="14" t="str">
        <f>IF(E24&lt;&gt;"","-",IFERROR(IF(E27="","",LARGE(D26,1)+1),C26+1))</f>
        <v/>
      </c>
      <c r="F26" s="14" t="str">
        <f>IF(F24&lt;&gt;"","-",IFERROR(IF(F27="","",LARGE($D26:E26,1)+1),C26+1))</f>
        <v/>
      </c>
      <c r="G26" s="14" t="str">
        <f>IF(G24&lt;&gt;"","-",IFERROR(IF(G27="","",LARGE($D26:F26,1)+1),C26+1))</f>
        <v/>
      </c>
      <c r="H26" s="14" t="str">
        <f>IF(H24&lt;&gt;"","-",IFERROR(IF(H27="","",LARGE($D26:G26,1)+1),C26+1))</f>
        <v/>
      </c>
      <c r="I26" s="14" t="str">
        <f>IF(I24&lt;&gt;"","-",IFERROR(IF(I27="","",LARGE($D26:H26,1)+1),C26+1))</f>
        <v/>
      </c>
      <c r="J26" s="14" t="str">
        <f>IF(J24&lt;&gt;"","-",IFERROR(IF(J27="","",LARGE($D26:I26,1)+1),C26+1))</f>
        <v/>
      </c>
      <c r="K26" s="14" t="str">
        <f>IF(K24&lt;&gt;"","-",IFERROR(IF(K27="","",LARGE($D26:J26,1)+1),C26+1))</f>
        <v/>
      </c>
      <c r="L26" s="14" t="str">
        <f>IF(L24&lt;&gt;"","-",IFERROR(IF(L27="","",LARGE($D26:K26,1)+1),C26+1))</f>
        <v/>
      </c>
      <c r="M26" s="14" t="str">
        <f>IF(M24&lt;&gt;"","-",IFERROR(IF(M27="","",LARGE($D26:L26,1)+1),C26+1))</f>
        <v/>
      </c>
      <c r="N26" s="14" t="str">
        <f>IF(N24&lt;&gt;"","-",IFERROR(IF(N27="","",LARGE($D26:M26,1)+1),C26+1))</f>
        <v/>
      </c>
      <c r="O26" s="14" t="str">
        <f>IF(O24&lt;&gt;"","-",IFERROR(IF(O27="","",LARGE($D26:N26,1)+1),C26+1))</f>
        <v/>
      </c>
      <c r="P26" s="14" t="str">
        <f>IF(P24&lt;&gt;"","-",IFERROR(IF(P27="","",LARGE($D26:O26,1)+1),C26+1))</f>
        <v/>
      </c>
      <c r="Q26" s="14" t="str">
        <f>IF(Q24&lt;&gt;"","-",IFERROR(IF(Q27="","",LARGE($D26:P26,1)+1),C26+1))</f>
        <v/>
      </c>
      <c r="R26" s="14" t="str">
        <f>IF(R24&lt;&gt;"","-",IFERROR(IF(R27="","",LARGE($D26:Q26,1)+1),C26+1))</f>
        <v/>
      </c>
      <c r="S26" s="14" t="str">
        <f>IF(S24&lt;&gt;"","-",IFERROR(IF(S27="","",LARGE($D26:R26,1)+1),C26+1))</f>
        <v/>
      </c>
      <c r="T26" s="14" t="str">
        <f>IF(T24&lt;&gt;"","-",IFERROR(IF(T27="","",LARGE($D26:S26,1)+1),C26+1))</f>
        <v/>
      </c>
      <c r="U26" s="14" t="str">
        <f>IF(U24&lt;&gt;"","-",IFERROR(IF(U27="","",LARGE($D26:T26,1)+1),C26+1))</f>
        <v/>
      </c>
      <c r="V26" s="14" t="str">
        <f>IF(V24&lt;&gt;"","-",IFERROR(IF(V27="","",LARGE($D26:U26,1)+1),C26+1))</f>
        <v/>
      </c>
      <c r="W26" s="14" t="str">
        <f>IF(W24&lt;&gt;"","-",IFERROR(IF(W27="","",LARGE($D26:V26,1)+1),C26+1))</f>
        <v/>
      </c>
      <c r="X26" s="14" t="str">
        <f>IF(X24&lt;&gt;"","-",IFERROR(IF(X27="","",LARGE($D26:W26,1)+1),C26+1))</f>
        <v/>
      </c>
      <c r="Y26" s="15" t="str">
        <f>IF(Y24&lt;&gt;"","-",IFERROR(IF(Y27="","",LARGE($D26:X26,1)+1),C26+1))</f>
        <v/>
      </c>
      <c r="Z26" s="15" t="str">
        <f>IF(Z24&lt;&gt;"","-",IFERROR(IF(Z27="","",LARGE($D26:Y26,1)+1),C26+1))</f>
        <v/>
      </c>
      <c r="AA26" s="15" t="str">
        <f>IF(AA24&lt;&gt;"","-",IFERROR(IF(AA27="","",LARGE($D26:Z26,1)+1),C26+1))</f>
        <v/>
      </c>
      <c r="AB26" s="15" t="str">
        <f>IF(AB24&lt;&gt;"","-",IFERROR(IF(AB27="","",LARGE($D26:AA26,1)+1),C26+1))</f>
        <v/>
      </c>
      <c r="AC26" s="15" t="str">
        <f>IF(AC24&lt;&gt;"","-",IFERROR(IF(AC27="","",LARGE($D26:AB26,1)+1),C26+1))</f>
        <v/>
      </c>
      <c r="AD26" s="15" t="str">
        <f>IF(AD24&lt;&gt;"","-",IFERROR(IF(AD27="","",LARGE($D26:AC26,1)+1),C26+1))</f>
        <v/>
      </c>
      <c r="AE26" s="15" t="str">
        <f>IF(AE24&lt;&gt;"","-",IFERROR(IF(AE27="","",LARGE($D26:AD26,1)+1),C26+1))</f>
        <v/>
      </c>
      <c r="AF26" s="15" t="str">
        <f>IF(AF24&lt;&gt;"","-",IFERROR(IF(AF27="","",LARGE($D26:AE26,1)+1),C26+1))</f>
        <v/>
      </c>
      <c r="AG26" s="15" t="str">
        <f>IF(AG24&lt;&gt;"","-",IFERROR(IF(AG27="","",LARGE($D26:AF26,1)+1),C26+1))</f>
        <v/>
      </c>
      <c r="AH26" s="15" t="str">
        <f>IF(AH24&lt;&gt;"","-",IFERROR(IF(AH27="","",LARGE($D26:AG26,1)+1),C26+1))</f>
        <v/>
      </c>
      <c r="AI26" s="41"/>
    </row>
    <row r="27" spans="1:42" ht="27.75" customHeight="1" thickBot="1" x14ac:dyDescent="0.3">
      <c r="A27" s="181"/>
      <c r="B27" s="7" t="s">
        <v>85</v>
      </c>
      <c r="C27" s="66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41"/>
      <c r="AM27" s="16">
        <f>IF($AM$1="","",COUNTIF($D27:$AH27,$AM$1))</f>
        <v>0</v>
      </c>
      <c r="AN27" s="16">
        <f>IF($AN$1="","",COUNTIF($D27:$AH27,$AN$1))</f>
        <v>0</v>
      </c>
      <c r="AO27" s="16">
        <f>IF($AO$1="","",COUNTIF($D27:$AH27,$AO$1))</f>
        <v>0</v>
      </c>
      <c r="AP27" s="16" t="str">
        <f>IF($AP$1="","",COUNTIF($D27:$AH27,$AP$1))</f>
        <v/>
      </c>
    </row>
    <row r="29" spans="1:42" ht="13.5" customHeight="1" x14ac:dyDescent="0.25">
      <c r="C29" s="243" t="str">
        <f>IF(A25="",A24,A25)</f>
        <v>Joueur A' :</v>
      </c>
      <c r="D29" s="243"/>
      <c r="E29" s="243"/>
      <c r="F29" s="243"/>
      <c r="G29" s="243"/>
      <c r="H29" s="243"/>
      <c r="I29" s="243"/>
      <c r="J29" s="243"/>
      <c r="K29" s="243"/>
      <c r="L29" s="17"/>
      <c r="M29" s="17"/>
      <c r="R29" s="243" t="str">
        <f>IF(A27="",A26,A27)</f>
        <v>Joueur B' :</v>
      </c>
      <c r="S29" s="243"/>
      <c r="T29" s="243"/>
      <c r="U29" s="243"/>
      <c r="V29" s="243"/>
      <c r="W29" s="243"/>
      <c r="X29" s="243"/>
      <c r="Y29" s="243"/>
      <c r="Z29" s="243"/>
      <c r="AI29" s="43"/>
    </row>
    <row r="30" spans="1:42" ht="15.6" x14ac:dyDescent="0.25">
      <c r="F30" s="58"/>
      <c r="G30" s="18" t="s">
        <v>34</v>
      </c>
      <c r="I30" s="19"/>
      <c r="J30" s="58"/>
      <c r="K30" s="58"/>
      <c r="L30" s="58"/>
      <c r="M30" s="58"/>
      <c r="U30" s="58"/>
      <c r="V30" s="18" t="s">
        <v>34</v>
      </c>
      <c r="X30" s="19"/>
      <c r="Y30" s="58"/>
      <c r="Z30" s="58"/>
    </row>
    <row r="31" spans="1:42" ht="15.6" x14ac:dyDescent="0.25">
      <c r="F31" s="58"/>
      <c r="G31" s="20">
        <f>IF((IF(AND(SUM($D$26:$AH$26)=0,SUM($D$25:$AH$25)=0),0,
COUNTIF($D$24:$AH$24,Paramètres!$E$7)*Paramètres!$E$5
+COUNTIF($D$24:$AH$24,Paramètres!$F$7)*Paramètres!$F$5+COUNTIF($D$24:$AH$24,Paramètres!$F$8)*Paramètres!$F$5+COUNTIF($D$24:$AH$24,Paramètres!$F$9)*Paramètres!$F$5+COUNTIF($D$24:$AH$24,Paramètres!$F$10)*Paramètres!$F$5
+
COUNTIF($D$27:$AH$27,Paramètres!$H$7)+COUNTIF($D$27:$AH$27,Paramètres!$H$8)+COUNTIF($D$27:$AH$27,Paramètres!$H$9)+COUNTIF($D$27:$AH$27,Paramètres!$H$10)-
(COUNTIF($D$27:$AH$27,Paramètres!$E$7)*Paramètres!$E$5
+COUNTIF($D$27:$AH$27,Paramètres!$F$7)*Paramètres!$H$5+COUNTIF($D$27:$AH$27,Paramètres!$F$8)*Paramètres!$H$5+COUNTIF($D$27:$AH$27,Paramètres!$F$9)*Paramètres!$H$5+COUNTIF($D$27:$AH$27,Paramètres!$F$10)*Paramètres!$H$5+
COUNTIF($D$24:$AH$24,Paramètres!$H$7)*Paramètres!$H$5+COUNTIF($D$24:$AH$24,Paramètres!$H$8)*Paramètres!$H$5+COUNTIF($D$24:$AH$24,Paramètres!$H$9)*Paramètres!$H$5+COUNTIF($D$24:$AH$24,Paramètres!$H$10)*Paramètres!$H$5)))&lt;0,0,(IF(AND(SUM($D$26:$AH$26)=0,SUM($D$25:$AH$25)=0),0,
COUNTIF($D$24:$AH$24,Paramètres!$E$7)*Paramètres!$E$5
+COUNTIF($D$24:$AH$24,Paramètres!$F$7)*Paramètres!$F$5+COUNTIF($D$24:$AH$24,Paramètres!$F$8)*Paramètres!$F$5+COUNTIF($D$24:$AH$24,Paramètres!$F$9)*Paramètres!$F$5+COUNTIF($D$24:$AH$24,Paramètres!$F$10)*Paramètres!$F$5
+
COUNTIF($D$27:$AH$27,Paramètres!$H$7)+COUNTIF($D$27:$AH$27,Paramètres!$H$8)+COUNTIF($D$27:$AH$27,Paramètres!$H$9)+COUNTIF($D$27:$AH$27,Paramètres!$H$10)-
(COUNTIF($D$27:$AH$27,Paramètres!$E$7)*Paramètres!$G$5
+COUNTIF($D$27:$AH$27,Paramètres!$F$7)*Paramètres!$H$5+COUNTIF($D$27:$AH$27,Paramètres!$F$8)*Paramètres!$H$5+COUNTIF($D$27:$AH$27,Paramètres!$F$9)*Paramètres!$H$5+COUNTIF($D$27:$AH$27,Paramètres!$F$10)*Paramètres!$H$5+
COUNTIF($D$24:$AH$24,Paramètres!$H$7)*Paramètres!$H$5+COUNTIF($D$24:$AH$24,Paramètres!$H$8)*Paramètres!$H$5+COUNTIF($D$24:$AH$24,Paramètres!$H$9)*Paramètres!$H$5+COUNTIF($D$24:$AH$24,Paramètres!$H$10)*Paramètres!$H$5))))</f>
        <v>0</v>
      </c>
      <c r="H31" s="58"/>
      <c r="I31" s="21"/>
      <c r="J31" s="58"/>
      <c r="K31" s="58"/>
      <c r="L31" s="58"/>
      <c r="M31" s="58"/>
      <c r="R31" s="58"/>
      <c r="S31" s="20"/>
      <c r="U31" s="58"/>
      <c r="V31" s="20">
        <f>IF((IF(AND(SUM($D$26:$AH$26)=0,SUM($D$25:$AH$25)=0),0,
COUNTIF($D$27:$AH$27,Paramètres!$E$7)*Paramètres!$E$5
+COUNTIF($D$27:$AH$27,Paramètres!$F$7)*Paramètres!$F$5+COUNTIF($D$27:$AH$27,Paramètres!$F$8)*Paramètres!$F$5+COUNTIF($D$27:$AH$27,Paramètres!$F$9)*Paramètres!$F$5+COUNTIF($D$27:$AH$27,Paramètres!$F$10)*Paramètres!$F$5+
COUNTIF($D$24:$AH$24,Paramètres!$H$7)+COUNTIF($D$24:$AH$24,Paramètres!$H$8)+COUNTIF($D$24:$AH$24,Paramètres!$H$9)+COUNTIF($D$24:$AH$24,Paramètres!$H$10)-
(COUNTIF($D$24:$AH$24,Paramètres!$E$7)*Paramètres!$G$5
+COUNTIF($D$24:$AH$24,Paramètres!$F$7)*Paramètres!$H$5+COUNTIF($D$24:$AH$24,Paramètres!$F$8)*Paramètres!$H$5+COUNTIF($D$24:$AH$24,Paramètres!$F$9)*Paramètres!$H$5+COUNTIF($D$24:$AH$24,Paramètres!$F$10)*Paramètres!$H$5+COUNTIF($D$27:$AH$27,Paramètres!$H$7)*Paramètres!$H$5+COUNTIF($D$27:$AH$27,Paramètres!$H$8)*Paramètres!$H$5+COUNTIF($D$27:$AH$27,Paramètres!$H$9)*Paramètres!$H$5+COUNTIF($D$27:$AH$27,Paramètres!$H$10)*Paramètres!$H$5)))&lt;0,0,(IF(AND(SUM($D$26:$AH$26)=0,SUM($D$25:$AH$25)=0),0,
COUNTIF($D$27:$AH$27,Paramètres!$E$7)*Paramètres!$E$5
+COUNTIF($D$27:$AH$27,Paramètres!$F$7)*Paramètres!$F$5+COUNTIF($D$27:$AH$27,Paramètres!$F$8)*Paramètres!$F$5+COUNTIF($D$27:$AH$27,Paramètres!$F$9)*Paramètres!$F$5+COUNTIF($D$27:$AH$27,Paramètres!$F$10)*Paramètres!$F$5+
COUNTIF($D$24:$AH$24,Paramètres!$H$7)+COUNTIF($D$24:$AH$24,Paramètres!$H$8)+COUNTIF($D$24:$AH$24,Paramètres!$H$9)+COUNTIF($D$24:$AH$24,Paramètres!$H$10)-
(COUNTIF($D$24:$AH$24,Paramètres!$E$7)*Paramètres!$G$5
+COUNTIF($D$24:$AH$24,Paramètres!$F$7)*Paramètres!$H$5+COUNTIF($D$24:$AH$24,Paramètres!$F$8)*Paramètres!$H$5+COUNTIF($D$24:$AH$24,Paramètres!$F$9)*Paramètres!$H$5+COUNTIF($D$24:$AH$24,Paramètres!$F$10)*Paramètres!$H$5+COUNTIF($D$27:$AH$27,Paramètres!$H$7)*Paramètres!$H$5+COUNTIF($D$27:$AH$27,Paramètres!$H$8)*Paramètres!$H$5+COUNTIF($D$27:$AH$27,Paramètres!$H$9)*Paramètres!$H$5+COUNTIF($D$27:$AH$27,Paramètres!$H$10)*Paramètres!$H$5))))</f>
        <v>0</v>
      </c>
      <c r="W31" s="21"/>
      <c r="X31" s="21"/>
      <c r="Z31" s="58"/>
    </row>
    <row r="32" spans="1:42" x14ac:dyDescent="0.25">
      <c r="D32" s="22"/>
      <c r="E32" s="22"/>
      <c r="G32" s="23">
        <f>Paramètres!$G$16</f>
        <v>10</v>
      </c>
      <c r="H32" s="24"/>
      <c r="I32" s="24"/>
      <c r="S32" s="22"/>
      <c r="T32" s="22"/>
      <c r="V32" s="23">
        <f>Paramètres!$G$16</f>
        <v>10</v>
      </c>
      <c r="W32" s="24"/>
      <c r="X32" s="24"/>
    </row>
    <row r="33" spans="1:42" x14ac:dyDescent="0.25">
      <c r="E33" s="25">
        <f>Paramètres!$G$17</f>
        <v>5</v>
      </c>
      <c r="I33" s="26">
        <f>Paramètres!$G$15</f>
        <v>15</v>
      </c>
      <c r="T33" s="25">
        <f>Paramètres!$G$17</f>
        <v>5</v>
      </c>
      <c r="X33" s="26">
        <f>Paramètres!$G$15</f>
        <v>15</v>
      </c>
    </row>
    <row r="34" spans="1:42" ht="13.5" customHeight="1" x14ac:dyDescent="0.25">
      <c r="C34" s="27"/>
      <c r="D34" s="27"/>
      <c r="I34" s="28"/>
      <c r="J34" s="28"/>
      <c r="R34" s="27"/>
      <c r="S34" s="27"/>
      <c r="X34" s="28"/>
      <c r="Y34" s="28"/>
    </row>
    <row r="36" spans="1:42" x14ac:dyDescent="0.25">
      <c r="D36" s="29">
        <f>Paramètres!$G$18</f>
        <v>0</v>
      </c>
      <c r="J36" s="44">
        <f>Paramètres!$G$14</f>
        <v>20</v>
      </c>
      <c r="S36" s="29">
        <f>Paramètres!$G$18</f>
        <v>0</v>
      </c>
      <c r="Y36" s="44">
        <f>Paramètres!$G$14</f>
        <v>20</v>
      </c>
    </row>
    <row r="37" spans="1:42" x14ac:dyDescent="0.25">
      <c r="D37" s="245"/>
      <c r="E37" s="245"/>
      <c r="F37" s="245"/>
      <c r="G37" s="245"/>
      <c r="H37" s="245"/>
      <c r="I37" s="60"/>
      <c r="S37" s="246"/>
      <c r="T37" s="246"/>
      <c r="U37" s="246"/>
      <c r="V37" s="246"/>
      <c r="W37" s="246"/>
      <c r="X37" s="59"/>
    </row>
    <row r="38" spans="1:42" ht="13.8" x14ac:dyDescent="0.25">
      <c r="D38" s="247"/>
      <c r="E38" s="247"/>
      <c r="F38" s="247"/>
      <c r="G38" s="247"/>
      <c r="H38" s="247"/>
      <c r="I38" s="247"/>
      <c r="J38" s="247"/>
      <c r="K38" s="247"/>
      <c r="S38" s="247"/>
      <c r="T38" s="247"/>
      <c r="U38" s="247"/>
      <c r="V38" s="247"/>
      <c r="W38" s="247"/>
      <c r="X38" s="247"/>
      <c r="Y38" s="247"/>
      <c r="Z38" s="247"/>
    </row>
    <row r="40" spans="1:42" x14ac:dyDescent="0.25">
      <c r="D40" s="244"/>
      <c r="E40" s="244"/>
      <c r="F40" s="244"/>
      <c r="G40" s="244"/>
      <c r="H40" s="244"/>
      <c r="I40" s="244"/>
      <c r="J40" s="244"/>
      <c r="K40" s="244"/>
      <c r="S40" s="244"/>
      <c r="T40" s="244"/>
      <c r="U40" s="244"/>
      <c r="V40" s="244"/>
      <c r="W40" s="244"/>
      <c r="X40" s="244"/>
      <c r="Y40" s="244"/>
      <c r="Z40" s="244"/>
    </row>
    <row r="41" spans="1:42" x14ac:dyDescent="0.25">
      <c r="D41" s="244"/>
      <c r="E41" s="244"/>
      <c r="F41" s="244"/>
      <c r="G41" s="244"/>
      <c r="H41" s="244"/>
      <c r="I41" s="244"/>
      <c r="J41" s="244"/>
      <c r="K41" s="244"/>
      <c r="L41" s="49"/>
      <c r="S41" s="244"/>
      <c r="T41" s="244"/>
      <c r="U41" s="244"/>
      <c r="V41" s="244"/>
      <c r="W41" s="244"/>
      <c r="X41" s="244"/>
      <c r="Y41" s="244"/>
      <c r="Z41" s="244"/>
      <c r="AA41" s="49" t="str">
        <f>IF(C27="","",COUNTIF($D$27:$AH$27,C27))</f>
        <v/>
      </c>
    </row>
    <row r="43" spans="1:42" ht="13.8" thickBot="1" x14ac:dyDescent="0.3"/>
    <row r="44" spans="1:42" ht="14.4" thickBot="1" x14ac:dyDescent="0.3">
      <c r="A44" s="290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48" t="s">
        <v>32</v>
      </c>
      <c r="O44" s="248"/>
      <c r="P44" s="248"/>
      <c r="Q44" s="248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2"/>
      <c r="AI44" s="40"/>
    </row>
    <row r="45" spans="1:42" ht="27" customHeight="1" x14ac:dyDescent="0.25">
      <c r="A45" s="3" t="s">
        <v>0</v>
      </c>
      <c r="B45" s="4" t="s">
        <v>85</v>
      </c>
      <c r="C45" s="65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41"/>
    </row>
    <row r="46" spans="1:42" ht="20.100000000000001" customHeight="1" thickBot="1" x14ac:dyDescent="0.3">
      <c r="A46" s="178"/>
      <c r="B46" s="8" t="s">
        <v>1</v>
      </c>
      <c r="C46" s="9">
        <v>0</v>
      </c>
      <c r="D46" s="10" t="str">
        <f>IF(D48&lt;&gt;"","-",IF(D45="","",C46+1))</f>
        <v/>
      </c>
      <c r="E46" s="10" t="str">
        <f>IF(E48&lt;&gt;"","-",IFERROR(IF(E45="","",LARGE(D46,1)+1),C46+1))</f>
        <v/>
      </c>
      <c r="F46" s="10" t="str">
        <f>IF(F48&lt;&gt;"","-",IFERROR(IF(F45="","",LARGE($D46:E46,1)+1),C46+1))</f>
        <v/>
      </c>
      <c r="G46" s="10" t="str">
        <f>IF(G48&lt;&gt;"","-",IFERROR(IF(G45="","",LARGE($D46:F46,1)+1),C46+1))</f>
        <v/>
      </c>
      <c r="H46" s="10" t="str">
        <f>IF(H48&lt;&gt;"","-",IFERROR(IF(H45="","",LARGE($D46:G46,1)+1),C46+1))</f>
        <v/>
      </c>
      <c r="I46" s="10" t="str">
        <f>IF(I48&lt;&gt;"","-",IFERROR(IF(I45="","",LARGE($D46:H46,1)+1),C46+1))</f>
        <v/>
      </c>
      <c r="J46" s="10" t="str">
        <f>IF(J48&lt;&gt;"","-",IFERROR(IF(J45="","",LARGE($D46:I46,1)+1),C46+1))</f>
        <v/>
      </c>
      <c r="K46" s="10" t="str">
        <f>IF(K48&lt;&gt;"","-",IFERROR(IF(K45="","",LARGE($D46:J46,1)+1),C46+1))</f>
        <v/>
      </c>
      <c r="L46" s="10" t="str">
        <f>IF(L48&lt;&gt;"","-",IFERROR(IF(L45="","",LARGE($D46:K46,1)+1),C46+1))</f>
        <v/>
      </c>
      <c r="M46" s="10" t="str">
        <f>IF(M48&lt;&gt;"","-",IFERROR(IF(M45="","",LARGE($D46:L46,1)+1),C46+1))</f>
        <v/>
      </c>
      <c r="N46" s="10" t="str">
        <f>IF(N48&lt;&gt;"","-",IFERROR(IF(N45="","",LARGE($D46:M46,1)+1),C46+1))</f>
        <v/>
      </c>
      <c r="O46" s="10" t="str">
        <f>IF(O48&lt;&gt;"","-",IFERROR(IF(O45="","",LARGE($D46:N46,1)+1),C46+1))</f>
        <v/>
      </c>
      <c r="P46" s="10" t="str">
        <f>IF(P48&lt;&gt;"","-",IFERROR(IF(P45="","",LARGE($D46:O46,1)+1),C46+1))</f>
        <v/>
      </c>
      <c r="Q46" s="10" t="str">
        <f>IF(Q48&lt;&gt;"","-",IFERROR(IF(Q45="","",LARGE($D46:P46,1)+1),C46+1))</f>
        <v/>
      </c>
      <c r="R46" s="10" t="str">
        <f>IF(R48&lt;&gt;"","-",IFERROR(IF(R45="","",LARGE($D46:Q46,1)+1),C46+1))</f>
        <v/>
      </c>
      <c r="S46" s="10" t="str">
        <f>IF(S48&lt;&gt;"","-",IFERROR(IF(S45="","",LARGE($D46:R46,1)+1),C46+1))</f>
        <v/>
      </c>
      <c r="T46" s="10" t="str">
        <f>IF(T48&lt;&gt;"","-",IFERROR(IF(T45="","",LARGE($D46:S46,1)+1),C46+1))</f>
        <v/>
      </c>
      <c r="U46" s="10" t="str">
        <f>IF(U48&lt;&gt;"","-",IFERROR(IF(U45="","",LARGE($D46:T46,1)+1),C46+1))</f>
        <v/>
      </c>
      <c r="V46" s="10" t="str">
        <f>IF(V48&lt;&gt;"","-",IFERROR(IF(V45="","",LARGE($D46:U46,1)+1),C46+1))</f>
        <v/>
      </c>
      <c r="W46" s="10" t="str">
        <f>IF(W48&lt;&gt;"","-",IFERROR(IF(W45="","",LARGE($D46:V46,1)+1),C46+1))</f>
        <v/>
      </c>
      <c r="X46" s="10" t="str">
        <f>IF(X48&lt;&gt;"","-",IFERROR(IF(X45="","",LARGE($D46:W46,1)+1),C46+1))</f>
        <v/>
      </c>
      <c r="Y46" s="11" t="str">
        <f>IF(Y48&lt;&gt;"","-",IFERROR(IF(Y45="","",LARGE($D46:X46,1)+1),C46+1))</f>
        <v/>
      </c>
      <c r="Z46" s="11" t="str">
        <f>IF(Z48&lt;&gt;"","-",IFERROR(IF(Z45="","",LARGE($D46:Y46,1)+1),C46+1))</f>
        <v/>
      </c>
      <c r="AA46" s="11" t="str">
        <f>IF(AA48&lt;&gt;"","-",IFERROR(IF(AA45="","",LARGE($D46:Z46,1)+1),C46+1))</f>
        <v/>
      </c>
      <c r="AB46" s="11" t="str">
        <f>IF(AB48&lt;&gt;"","-",IFERROR(IF(AB45="","",LARGE($D46:AA46,1)+1),C46+1))</f>
        <v/>
      </c>
      <c r="AC46" s="11" t="str">
        <f>IF(AC48&lt;&gt;"","-",IFERROR(IF(AC45="","",LARGE($D46:AB46,1)+1),C46+1))</f>
        <v/>
      </c>
      <c r="AD46" s="11" t="str">
        <f>IF(AD48&lt;&gt;"","-",IFERROR(IF(AD45="","",LARGE($D46:AC46,1)+1),C46+1))</f>
        <v/>
      </c>
      <c r="AE46" s="11" t="str">
        <f>IF(AE48&lt;&gt;"","-",IFERROR(IF(AE45="","",LARGE($D46:AD46,1)+1),C46+1))</f>
        <v/>
      </c>
      <c r="AF46" s="11" t="str">
        <f>IF(AF48&lt;&gt;"","-",IFERROR(IF(AF45="","",LARGE($D46:AE46,1)+1),C46+1))</f>
        <v/>
      </c>
      <c r="AG46" s="11" t="str">
        <f>IF(AG48&lt;&gt;"","-",IFERROR(IF(AG45="","",LARGE($D46:AF46,1)+1),C46+1))</f>
        <v/>
      </c>
      <c r="AH46" s="11" t="str">
        <f>IF(AH48&lt;&gt;"","-",IFERROR(IF(AH45="","",LARGE($D46:AG46,1)+1),C46+1))</f>
        <v/>
      </c>
      <c r="AI46" s="41"/>
      <c r="AM46" s="16">
        <f>IF($AM$1="","",COUNTIF($D45:$AH45,$AM$1))</f>
        <v>0</v>
      </c>
      <c r="AN46" s="16">
        <f>IF($AN$1="","",COUNTIF($D45:$AH45,$AN$1))</f>
        <v>0</v>
      </c>
      <c r="AO46" s="16">
        <f>IF($AO$1="","",COUNTIF($D45:$AH45,$AO$1))</f>
        <v>0</v>
      </c>
      <c r="AP46" s="16" t="str">
        <f>IF($AP$1="","",COUNTIF($D45:$AH45,$AP$1))</f>
        <v/>
      </c>
    </row>
    <row r="47" spans="1:42" ht="19.5" customHeight="1" thickTop="1" x14ac:dyDescent="0.25">
      <c r="A47" s="5" t="s">
        <v>2</v>
      </c>
      <c r="B47" s="6" t="s">
        <v>3</v>
      </c>
      <c r="C47" s="12">
        <v>0</v>
      </c>
      <c r="D47" s="13" t="str">
        <f>IF(D45&lt;&gt;"","-",IF(D48="","",C47+1))</f>
        <v/>
      </c>
      <c r="E47" s="14" t="str">
        <f>IF(E45&lt;&gt;"","-",IFERROR(IF(E48="","",LARGE(D47,1)+1),C47+1))</f>
        <v/>
      </c>
      <c r="F47" s="14" t="str">
        <f>IF(F45&lt;&gt;"","-",IFERROR(IF(F48="","",LARGE($D47:E47,1)+1),C47+1))</f>
        <v/>
      </c>
      <c r="G47" s="14" t="str">
        <f>IF(G45&lt;&gt;"","-",IFERROR(IF(G48="","",LARGE($D47:F47,1)+1),C47+1))</f>
        <v/>
      </c>
      <c r="H47" s="14" t="str">
        <f>IF(H45&lt;&gt;"","-",IFERROR(IF(H48="","",LARGE($D47:G47,1)+1),C47+1))</f>
        <v/>
      </c>
      <c r="I47" s="14" t="str">
        <f>IF(I45&lt;&gt;"","-",IFERROR(IF(I48="","",LARGE($D47:H47,1)+1),C47+1))</f>
        <v/>
      </c>
      <c r="J47" s="14" t="str">
        <f>IF(J45&lt;&gt;"","-",IFERROR(IF(J48="","",LARGE($D47:I47,1)+1),C47+1))</f>
        <v/>
      </c>
      <c r="K47" s="14" t="str">
        <f>IF(K45&lt;&gt;"","-",IFERROR(IF(K48="","",LARGE($D47:J47,1)+1),C47+1))</f>
        <v/>
      </c>
      <c r="L47" s="14" t="str">
        <f>IF(L45&lt;&gt;"","-",IFERROR(IF(L48="","",LARGE($D47:K47,1)+1),C47+1))</f>
        <v/>
      </c>
      <c r="M47" s="14" t="str">
        <f>IF(M45&lt;&gt;"","-",IFERROR(IF(M48="","",LARGE($D47:L47,1)+1),C47+1))</f>
        <v/>
      </c>
      <c r="N47" s="14" t="str">
        <f>IF(N45&lt;&gt;"","-",IFERROR(IF(N48="","",LARGE($D47:M47,1)+1),C47+1))</f>
        <v/>
      </c>
      <c r="O47" s="14" t="str">
        <f>IF(O45&lt;&gt;"","-",IFERROR(IF(O48="","",LARGE($D47:N47,1)+1),C47+1))</f>
        <v/>
      </c>
      <c r="P47" s="14" t="str">
        <f>IF(P45&lt;&gt;"","-",IFERROR(IF(P48="","",LARGE($D47:O47,1)+1),C47+1))</f>
        <v/>
      </c>
      <c r="Q47" s="14" t="str">
        <f>IF(Q45&lt;&gt;"","-",IFERROR(IF(Q48="","",LARGE($D47:P47,1)+1),C47+1))</f>
        <v/>
      </c>
      <c r="R47" s="14" t="str">
        <f>IF(R45&lt;&gt;"","-",IFERROR(IF(R48="","",LARGE($D47:Q47,1)+1),C47+1))</f>
        <v/>
      </c>
      <c r="S47" s="14" t="str">
        <f>IF(S45&lt;&gt;"","-",IFERROR(IF(S48="","",LARGE($D47:R47,1)+1),C47+1))</f>
        <v/>
      </c>
      <c r="T47" s="14" t="str">
        <f>IF(T45&lt;&gt;"","-",IFERROR(IF(T48="","",LARGE($D47:S47,1)+1),C47+1))</f>
        <v/>
      </c>
      <c r="U47" s="14" t="str">
        <f>IF(U45&lt;&gt;"","-",IFERROR(IF(U48="","",LARGE($D47:T47,1)+1),C47+1))</f>
        <v/>
      </c>
      <c r="V47" s="14" t="str">
        <f>IF(V45&lt;&gt;"","-",IFERROR(IF(V48="","",LARGE($D47:U47,1)+1),C47+1))</f>
        <v/>
      </c>
      <c r="W47" s="14" t="str">
        <f>IF(W45&lt;&gt;"","-",IFERROR(IF(W48="","",LARGE($D47:V47,1)+1),C47+1))</f>
        <v/>
      </c>
      <c r="X47" s="14" t="str">
        <f>IF(X45&lt;&gt;"","-",IFERROR(IF(X48="","",LARGE($D47:W47,1)+1),C47+1))</f>
        <v/>
      </c>
      <c r="Y47" s="15" t="str">
        <f>IF(Y45&lt;&gt;"","-",IFERROR(IF(Y48="","",LARGE($D47:X47,1)+1),C47+1))</f>
        <v/>
      </c>
      <c r="Z47" s="15" t="str">
        <f>IF(Z45&lt;&gt;"","-",IFERROR(IF(Z48="","",LARGE($D47:Y47,1)+1),C47+1))</f>
        <v/>
      </c>
      <c r="AA47" s="15" t="str">
        <f>IF(AA45&lt;&gt;"","-",IFERROR(IF(AA48="","",LARGE($D47:Z47,1)+1),C47+1))</f>
        <v/>
      </c>
      <c r="AB47" s="15" t="str">
        <f>IF(AB45&lt;&gt;"","-",IFERROR(IF(AB48="","",LARGE($D47:AA47,1)+1),C47+1))</f>
        <v/>
      </c>
      <c r="AC47" s="15" t="str">
        <f>IF(AC45&lt;&gt;"","-",IFERROR(IF(AC48="","",LARGE($D47:AB47,1)+1),C47+1))</f>
        <v/>
      </c>
      <c r="AD47" s="15" t="str">
        <f>IF(AD45&lt;&gt;"","-",IFERROR(IF(AD48="","",LARGE($D47:AC47,1)+1),C47+1))</f>
        <v/>
      </c>
      <c r="AE47" s="15" t="str">
        <f>IF(AE45&lt;&gt;"","-",IFERROR(IF(AE48="","",LARGE($D47:AD47,1)+1),C47+1))</f>
        <v/>
      </c>
      <c r="AF47" s="15" t="str">
        <f>IF(AF45&lt;&gt;"","-",IFERROR(IF(AF48="","",LARGE($D47:AE47,1)+1),C47+1))</f>
        <v/>
      </c>
      <c r="AG47" s="15" t="str">
        <f>IF(AG45&lt;&gt;"","-",IFERROR(IF(AG48="","",LARGE($D47:AF47,1)+1),C47+1))</f>
        <v/>
      </c>
      <c r="AH47" s="15" t="str">
        <f>IF(AH45&lt;&gt;"","-",IFERROR(IF(AH48="","",LARGE($D47:AG47,1)+1),C47+1))</f>
        <v/>
      </c>
      <c r="AI47" s="41"/>
    </row>
    <row r="48" spans="1:42" ht="27.75" customHeight="1" thickBot="1" x14ac:dyDescent="0.3">
      <c r="A48" s="179"/>
      <c r="B48" s="7" t="s">
        <v>85</v>
      </c>
      <c r="C48" s="66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41"/>
      <c r="AM48" s="16">
        <f>IF($AM$1="","",COUNTIF($D48:$AH48,$AM$1))</f>
        <v>0</v>
      </c>
      <c r="AN48" s="16">
        <f>IF($AN$1="","",COUNTIF($D48:$AH48,$AN$1))</f>
        <v>0</v>
      </c>
      <c r="AO48" s="16">
        <f>IF($AO$1="","",COUNTIF($D48:$AH48,$AO$1))</f>
        <v>0</v>
      </c>
      <c r="AP48" s="16" t="str">
        <f>IF($AP$1="","",COUNTIF($D48:$AH48,$AP$1))</f>
        <v/>
      </c>
    </row>
    <row r="50" spans="3:27" ht="13.5" customHeight="1" x14ac:dyDescent="0.25">
      <c r="C50" s="243" t="str">
        <f>IF(A46="",A45,A46)</f>
        <v>Joueur A :</v>
      </c>
      <c r="D50" s="243"/>
      <c r="E50" s="243"/>
      <c r="F50" s="243"/>
      <c r="G50" s="243"/>
      <c r="H50" s="243"/>
      <c r="I50" s="243"/>
      <c r="J50" s="243"/>
      <c r="K50" s="243"/>
      <c r="L50" s="17"/>
      <c r="M50" s="17"/>
      <c r="R50" s="243" t="str">
        <f>IF(A48="",A47,A48)</f>
        <v>Joueur B :</v>
      </c>
      <c r="S50" s="243"/>
      <c r="T50" s="243"/>
      <c r="U50" s="243"/>
      <c r="V50" s="243"/>
      <c r="W50" s="243"/>
      <c r="X50" s="243"/>
      <c r="Y50" s="243"/>
      <c r="Z50" s="243"/>
    </row>
    <row r="51" spans="3:27" ht="15.6" x14ac:dyDescent="0.25">
      <c r="F51" s="58"/>
      <c r="G51" s="18" t="s">
        <v>34</v>
      </c>
      <c r="I51" s="19"/>
      <c r="J51" s="58"/>
      <c r="K51" s="58"/>
      <c r="L51" s="58"/>
      <c r="M51" s="58"/>
      <c r="U51" s="58"/>
      <c r="V51" s="18" t="s">
        <v>34</v>
      </c>
      <c r="X51" s="19"/>
      <c r="Y51" s="58"/>
      <c r="Z51" s="58"/>
    </row>
    <row r="52" spans="3:27" ht="15.6" x14ac:dyDescent="0.25">
      <c r="F52" s="58"/>
      <c r="G52" s="20">
        <f>IF((IF(AND(SUM($D$47:$AH$47)=0,SUM($D$46:$AH$46)=0),0,
COUNTIF($D$45:$AH$45,Paramètres!$E$7)*Paramètres!$E$5
+COUNTIF($D$45:$AH$45,Paramètres!$F$7)*Paramètres!$F$5+COUNTIF($D$45:$AH$45,Paramètres!$F$8)*Paramètres!$F$5+COUNTIF($D$45:$AH$45,Paramètres!$F$9)*Paramètres!$F$5+COUNTIF($D$45:$AH$45,Paramètres!$F$10)*Paramètres!$F$5
+
COUNTIF($D$48:$AH$48,Paramètres!$H$7)+COUNTIF($D$48:$AH$48,Paramètres!$H$8)+COUNTIF($D$48:$AH$48,Paramètres!$H$9)+COUNTIF($D$48:$AH$48,Paramètres!$H$10)-
(COUNTIF($D$48:$AH$48,Paramètres!$E$7)*Paramètres!$G$5
+COUNTIF($D$48:$AH$48,Paramètres!$F$7)*Paramètres!$H$5+COUNTIF($D$48:$AH$48,Paramètres!$F$8)*Paramètres!$H$5+COUNTIF($D$48:$AH$48,Paramètres!$F$9)*Paramètres!$H$5+COUNTIF($D$48:$AH$48,Paramètres!$F$10)*Paramètres!$H$5+
COUNTIF($D$45:$AH$45,Paramètres!$H$7)*Paramètres!$H$5+COUNTIF($D$45:$AH$45,Paramètres!$H$8)*Paramètres!$H$5+COUNTIF($D$45:$AH$45,Paramètres!$H$9)*Paramètres!$H$5+COUNTIF($D$45:$AH$45,Paramètres!$H$10)*Paramètres!$H$5)))&lt;0,0,(IF(AND(SUM($D$47:$AH$47)=0,SUM($D$46:$AH$46)=0),0,
COUNTIF($D$45:$AH$45,Paramètres!$E$7)*Paramètres!$E$5
+COUNTIF($D$45:$AH$45,Paramètres!$F$7)*Paramètres!$F$5+COUNTIF($D$45:$AH$45,Paramètres!$F$8)*Paramètres!$F$5+COUNTIF($D$45:$AH$45,Paramètres!$F$9)*Paramètres!$F$5+COUNTIF($D$45:$AH$45,Paramètres!$F$10)*Paramètres!$F$5
+
COUNTIF($D$48:$AH$48,Paramètres!$H$7)+COUNTIF($D$48:$AH$48,Paramètres!$H$8)+COUNTIF($D$48:$AH$48,Paramètres!$H$9)+COUNTIF($D$48:$AH$48,Paramètres!$H$10)-
(COUNTIF($D$48:$AH$48,Paramètres!$E$7)*Paramètres!$G$5
+COUNTIF($D$48:$AH$48,Paramètres!$F$7)*Paramètres!$H$5+COUNTIF($D$48:$AH$48,Paramètres!$F$8)*Paramètres!$H$5+COUNTIF($D$48:$AH$48,Paramètres!$F$9)*Paramètres!$H$5+COUNTIF($D$48:$AH$48,Paramètres!$F$10)*Paramètres!$H$5+
COUNTIF($D$45:$AH$45,Paramètres!$H$7)*Paramètres!$H$5+COUNTIF($D$45:$AH$45,Paramètres!$H$8)*Paramètres!$H$5+COUNTIF($D$45:$AH$45,Paramètres!$H$9)*Paramètres!$H$5+COUNTIF($D$45:$AH$45,Paramètres!$H$10)*Paramètres!$H$5))))</f>
        <v>0</v>
      </c>
      <c r="H52" s="58"/>
      <c r="I52" s="21"/>
      <c r="J52" s="58"/>
      <c r="K52" s="58"/>
      <c r="L52" s="58"/>
      <c r="M52" s="58"/>
      <c r="R52" s="58"/>
      <c r="S52" s="20"/>
      <c r="U52" s="58"/>
      <c r="V52" s="20">
        <f>IF((IF(AND(SUM($D$47:$AH$47)=0,SUM($D$46:$AH$46)=0),0,
COUNTIF($D$48:$AH$48,Paramètres!$E$7)*Paramètres!$E$5
+COUNTIF($D$48:$AH$48,Paramètres!$F$7)*Paramètres!$F$5+COUNTIF($D$48:$AH$48,Paramètres!$F$8)*Paramètres!$F$5+COUNTIF($D$48:$AH$48,Paramètres!$F$9)*Paramètres!$F$5+COUNTIF($D$48:$AH$48,Paramètres!$F$10)*Paramètres!$F$5+
COUNTIF($D$45:$AH$45,Paramètres!$H$7)+COUNTIF($D$45:$AH$45,Paramètres!$H$8)+COUNTIF($D$45:$AH$45,Paramètres!$H$9)+COUNTIF($D$45:$AH$45,Paramètres!$H$10)-
(COUNTIF($D$45:$AH$45,Paramètres!$E$7)*Paramètres!$E$5
+COUNTIF($D$45:$AH$45,Paramètres!$F$7)*Paramètres!$H$5+COUNTIF($D$45:$AH$45,Paramètres!$F$8)*Paramètres!$H$5+COUNTIF($D$45:$AH$45,Paramètres!$F$9)*Paramètres!$H$5+COUNTIF($D$45:$AH$45,Paramètres!$F$10)*Paramètres!$H$5+COUNTIF($D$48:$AH$48,Paramètres!$H$7)*Paramètres!$H$5+COUNTIF($D$48:$AH$48,Paramètres!$H$8)*Paramètres!$H$5+COUNTIF($D$48:$AH$48,Paramètres!$H$9)*Paramètres!$H$5+COUNTIF($D$48:$AH$48,Paramètres!$H$10)*Paramètres!$H$5)))&lt;0,0,(IF(AND(SUM($D$47:$AH$47)=0,SUM($D$46:$AH$46)=0),0,
COUNTIF($D$48:$AH$48,Paramètres!$E$7)*Paramètres!$E$5
+COUNTIF($D$48:$AH$48,Paramètres!$F$7)*Paramètres!$F$5+COUNTIF($D$48:$AH$48,Paramètres!$F$8)*Paramètres!$F$5+COUNTIF($D$48:$AH$48,Paramètres!$F$9)*Paramètres!$F$5+COUNTIF($D$48:$AH$48,Paramètres!$F$10)*Paramètres!$F$5+
COUNTIF($D$45:$AH$45,Paramètres!$H$7)+COUNTIF($D$45:$AH$45,Paramètres!$H$8)+COUNTIF($D$45:$AH$45,Paramètres!$H$9)+COUNTIF($D$45:$AH$45,Paramètres!$H$10)-
(COUNTIF($D$45:$AH$45,Paramètres!$E$7)*Paramètres!$G$5
+COUNTIF($D$45:$AH$45,Paramètres!$F$7)*Paramètres!$H$5+COUNTIF($D$45:$AH$45,Paramètres!$F$8)*Paramètres!$H$5+COUNTIF($D$45:$AH$45,Paramètres!$F$9)*Paramètres!$H$5+COUNTIF($D$45:$AH$45,Paramètres!$F$10)*Paramètres!$H$5+COUNTIF($D$48:$AH$48,Paramètres!$H$7)*Paramètres!$H$5+COUNTIF($D$48:$AH$48,Paramètres!$H$8)*Paramètres!$H$5+COUNTIF($D$48:$AH$48,Paramètres!$H$9)*Paramètres!$H$5+COUNTIF($D$48:$AH$48,Paramètres!$H$10)*Paramètres!$H$5))))</f>
        <v>0</v>
      </c>
      <c r="W52" s="21"/>
      <c r="X52" s="21"/>
      <c r="Z52" s="58"/>
    </row>
    <row r="53" spans="3:27" x14ac:dyDescent="0.25">
      <c r="D53" s="22"/>
      <c r="E53" s="22"/>
      <c r="G53" s="23">
        <f>Paramètres!$G$16</f>
        <v>10</v>
      </c>
      <c r="H53" s="24"/>
      <c r="I53" s="24"/>
      <c r="S53" s="22"/>
      <c r="T53" s="22"/>
      <c r="V53" s="23">
        <f>Paramètres!$G$16</f>
        <v>10</v>
      </c>
      <c r="W53" s="24"/>
      <c r="X53" s="24"/>
    </row>
    <row r="54" spans="3:27" x14ac:dyDescent="0.25">
      <c r="E54" s="25">
        <f>Paramètres!$G$17</f>
        <v>5</v>
      </c>
      <c r="I54" s="26">
        <f>Paramètres!$G$15</f>
        <v>15</v>
      </c>
      <c r="T54" s="25">
        <f>Paramètres!$G$17</f>
        <v>5</v>
      </c>
      <c r="X54" s="26">
        <f>Paramètres!$G$15</f>
        <v>15</v>
      </c>
    </row>
    <row r="55" spans="3:27" ht="13.5" customHeight="1" x14ac:dyDescent="0.25">
      <c r="C55" s="27"/>
      <c r="D55" s="27"/>
      <c r="I55" s="28"/>
      <c r="J55" s="28"/>
      <c r="R55" s="27"/>
      <c r="S55" s="27"/>
      <c r="X55" s="28"/>
      <c r="Y55" s="28"/>
    </row>
    <row r="57" spans="3:27" x14ac:dyDescent="0.25">
      <c r="D57" s="29">
        <f>Paramètres!$G$18</f>
        <v>0</v>
      </c>
      <c r="J57" s="44">
        <f>Paramètres!$G$14</f>
        <v>20</v>
      </c>
      <c r="S57" s="29">
        <f>Paramètres!$G$18</f>
        <v>0</v>
      </c>
      <c r="Y57" s="44">
        <f>Paramètres!$G$14</f>
        <v>20</v>
      </c>
    </row>
    <row r="58" spans="3:27" x14ac:dyDescent="0.25">
      <c r="D58" s="245"/>
      <c r="E58" s="245"/>
      <c r="F58" s="245"/>
      <c r="G58" s="245"/>
      <c r="H58" s="245"/>
      <c r="I58" s="60"/>
      <c r="S58" s="246"/>
      <c r="T58" s="246"/>
      <c r="U58" s="246"/>
      <c r="V58" s="246"/>
      <c r="W58" s="246"/>
      <c r="X58" s="59"/>
    </row>
    <row r="59" spans="3:27" ht="13.8" x14ac:dyDescent="0.25">
      <c r="D59" s="247"/>
      <c r="E59" s="247"/>
      <c r="F59" s="247"/>
      <c r="G59" s="247"/>
      <c r="H59" s="247"/>
      <c r="I59" s="247"/>
      <c r="J59" s="247"/>
      <c r="K59" s="247"/>
      <c r="S59" s="247"/>
      <c r="T59" s="247"/>
      <c r="U59" s="247"/>
      <c r="V59" s="247"/>
      <c r="W59" s="247"/>
      <c r="X59" s="247"/>
      <c r="Y59" s="247"/>
      <c r="Z59" s="247"/>
    </row>
    <row r="61" spans="3:27" x14ac:dyDescent="0.25">
      <c r="D61" s="244"/>
      <c r="E61" s="244"/>
      <c r="F61" s="244"/>
      <c r="G61" s="244"/>
      <c r="H61" s="244"/>
      <c r="I61" s="244"/>
      <c r="J61" s="244"/>
      <c r="K61" s="244"/>
      <c r="S61" s="244"/>
      <c r="T61" s="244"/>
      <c r="U61" s="244"/>
      <c r="V61" s="244"/>
      <c r="W61" s="244"/>
      <c r="X61" s="244"/>
      <c r="Y61" s="244"/>
      <c r="Z61" s="244"/>
    </row>
    <row r="62" spans="3:27" x14ac:dyDescent="0.25">
      <c r="D62" s="244"/>
      <c r="E62" s="244"/>
      <c r="F62" s="244"/>
      <c r="G62" s="244"/>
      <c r="H62" s="244"/>
      <c r="I62" s="244"/>
      <c r="J62" s="244"/>
      <c r="K62" s="244"/>
      <c r="L62" s="49"/>
      <c r="S62" s="244"/>
      <c r="T62" s="244"/>
      <c r="U62" s="244"/>
      <c r="V62" s="244"/>
      <c r="W62" s="244"/>
      <c r="X62" s="244"/>
      <c r="Y62" s="244"/>
      <c r="Z62" s="244"/>
      <c r="AA62" s="49"/>
    </row>
    <row r="65" spans="1:42" ht="13.8" thickBot="1" x14ac:dyDescent="0.3"/>
    <row r="66" spans="1:42" ht="14.4" thickBot="1" x14ac:dyDescent="0.3">
      <c r="A66" s="290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48" t="s">
        <v>33</v>
      </c>
      <c r="O66" s="248"/>
      <c r="P66" s="248"/>
      <c r="Q66" s="248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2"/>
      <c r="AI66" s="40"/>
    </row>
    <row r="67" spans="1:42" ht="27" customHeight="1" x14ac:dyDescent="0.25">
      <c r="A67" s="3" t="s">
        <v>26</v>
      </c>
      <c r="B67" s="4" t="s">
        <v>85</v>
      </c>
      <c r="C67" s="65"/>
      <c r="D67" s="3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41"/>
    </row>
    <row r="68" spans="1:42" ht="20.100000000000001" customHeight="1" thickBot="1" x14ac:dyDescent="0.3">
      <c r="A68" s="63"/>
      <c r="B68" s="8" t="s">
        <v>1</v>
      </c>
      <c r="C68" s="9">
        <v>0</v>
      </c>
      <c r="D68" s="10" t="str">
        <f>IF(D70&lt;&gt;"","-",IF(D67="","",C68+1))</f>
        <v/>
      </c>
      <c r="E68" s="10" t="str">
        <f>IF(E70&lt;&gt;"","-",IFERROR(IF(E67="","",LARGE(D68,1)+1),C68+1))</f>
        <v/>
      </c>
      <c r="F68" s="10" t="str">
        <f>IF(F70&lt;&gt;"","-",IFERROR(IF(F67="","",LARGE($D68:E68,1)+1),C68+1))</f>
        <v/>
      </c>
      <c r="G68" s="10" t="str">
        <f>IF(G70&lt;&gt;"","-",IFERROR(IF(G67="","",LARGE($D68:F68,1)+1),C68+1))</f>
        <v/>
      </c>
      <c r="H68" s="10" t="str">
        <f>IF(H70&lt;&gt;"","-",IFERROR(IF(H67="","",LARGE($D68:G68,1)+1),C68+1))</f>
        <v/>
      </c>
      <c r="I68" s="10" t="str">
        <f>IF(I70&lt;&gt;"","-",IFERROR(IF(I67="","",LARGE($D68:H68,1)+1),C68+1))</f>
        <v/>
      </c>
      <c r="J68" s="10" t="str">
        <f>IF(J70&lt;&gt;"","-",IFERROR(IF(J67="","",LARGE($D68:I68,1)+1),C68+1))</f>
        <v/>
      </c>
      <c r="K68" s="10" t="str">
        <f>IF(K70&lt;&gt;"","-",IFERROR(IF(K67="","",LARGE($D68:J68,1)+1),C68+1))</f>
        <v/>
      </c>
      <c r="L68" s="10" t="str">
        <f>IF(L70&lt;&gt;"","-",IFERROR(IF(L67="","",LARGE($D68:K68,1)+1),C68+1))</f>
        <v/>
      </c>
      <c r="M68" s="10" t="str">
        <f>IF(M70&lt;&gt;"","-",IFERROR(IF(M67="","",LARGE($D68:L68,1)+1),C68+1))</f>
        <v/>
      </c>
      <c r="N68" s="10" t="str">
        <f>IF(N70&lt;&gt;"","-",IFERROR(IF(N67="","",LARGE($D68:M68,1)+1),C68+1))</f>
        <v/>
      </c>
      <c r="O68" s="10" t="str">
        <f>IF(O70&lt;&gt;"","-",IFERROR(IF(O67="","",LARGE($D68:N68,1)+1),C68+1))</f>
        <v/>
      </c>
      <c r="P68" s="10" t="str">
        <f>IF(P70&lt;&gt;"","-",IFERROR(IF(P67="","",LARGE($D68:O68,1)+1),C68+1))</f>
        <v/>
      </c>
      <c r="Q68" s="10" t="str">
        <f>IF(Q70&lt;&gt;"","-",IFERROR(IF(Q67="","",LARGE($D68:P68,1)+1),C68+1))</f>
        <v/>
      </c>
      <c r="R68" s="10" t="str">
        <f>IF(R70&lt;&gt;"","-",IFERROR(IF(R67="","",LARGE($D68:Q68,1)+1),C68+1))</f>
        <v/>
      </c>
      <c r="S68" s="10" t="str">
        <f>IF(S70&lt;&gt;"","-",IFERROR(IF(S67="","",LARGE($D68:R68,1)+1),C68+1))</f>
        <v/>
      </c>
      <c r="T68" s="10" t="str">
        <f>IF(T70&lt;&gt;"","-",IFERROR(IF(T67="","",LARGE($D68:S68,1)+1),C68+1))</f>
        <v/>
      </c>
      <c r="U68" s="10" t="str">
        <f>IF(U70&lt;&gt;"","-",IFERROR(IF(U67="","",LARGE($D68:T68,1)+1),C68+1))</f>
        <v/>
      </c>
      <c r="V68" s="10" t="str">
        <f>IF(V70&lt;&gt;"","-",IFERROR(IF(V67="","",LARGE($D68:U68,1)+1),C68+1))</f>
        <v/>
      </c>
      <c r="W68" s="10" t="str">
        <f>IF(W70&lt;&gt;"","-",IFERROR(IF(W67="","",LARGE($D68:V68,1)+1),C68+1))</f>
        <v/>
      </c>
      <c r="X68" s="10" t="str">
        <f>IF(X70&lt;&gt;"","-",IFERROR(IF(X67="","",LARGE($D68:W68,1)+1),C68+1))</f>
        <v/>
      </c>
      <c r="Y68" s="11" t="str">
        <f>IF(Y70&lt;&gt;"","-",IFERROR(IF(Y67="","",LARGE($D68:X68,1)+1),C68+1))</f>
        <v/>
      </c>
      <c r="Z68" s="11" t="str">
        <f>IF(Z70&lt;&gt;"","-",IFERROR(IF(Z67="","",LARGE($D68:Y68,1)+1),C68+1))</f>
        <v/>
      </c>
      <c r="AA68" s="11" t="str">
        <f>IF(AA70&lt;&gt;"","-",IFERROR(IF(AA67="","",LARGE($D68:Z68,1)+1),C68+1))</f>
        <v/>
      </c>
      <c r="AB68" s="11" t="str">
        <f>IF(AB70&lt;&gt;"","-",IFERROR(IF(AB67="","",LARGE($D68:AA68,1)+1),C68+1))</f>
        <v/>
      </c>
      <c r="AC68" s="11" t="str">
        <f>IF(AC70&lt;&gt;"","-",IFERROR(IF(AC67="","",LARGE($D68:AB68,1)+1),C68+1))</f>
        <v/>
      </c>
      <c r="AD68" s="11" t="str">
        <f>IF(AD70&lt;&gt;"","-",IFERROR(IF(AD67="","",LARGE($D68:AC68,1)+1),C68+1))</f>
        <v/>
      </c>
      <c r="AE68" s="11" t="str">
        <f>IF(AE70&lt;&gt;"","-",IFERROR(IF(AE67="","",LARGE($D68:AD68,1)+1),C68+1))</f>
        <v/>
      </c>
      <c r="AF68" s="11" t="str">
        <f>IF(AF70&lt;&gt;"","-",IFERROR(IF(AF67="","",LARGE($D68:AE68,1)+1),C68+1))</f>
        <v/>
      </c>
      <c r="AG68" s="11" t="str">
        <f>IF(AG70&lt;&gt;"","-",IFERROR(IF(AG67="","",LARGE($D68:AF68,1)+1),C68+1))</f>
        <v/>
      </c>
      <c r="AH68" s="11" t="str">
        <f>IF(AH70&lt;&gt;"","-",IFERROR(IF(AH67="","",LARGE($D68:AG68,1)+1),C68+1))</f>
        <v/>
      </c>
      <c r="AI68" s="41"/>
      <c r="AM68" s="16">
        <f>IF($AM$1="","",COUNTIF($D67:$AH67,$AM$1))</f>
        <v>0</v>
      </c>
      <c r="AN68" s="16">
        <f>IF($AN$1="","",COUNTIF($D67:$AH67,$AN$1))</f>
        <v>0</v>
      </c>
      <c r="AO68" s="16">
        <f>IF($AO$1="","",COUNTIF($D67:$AH67,$AO$1))</f>
        <v>0</v>
      </c>
      <c r="AP68" s="16" t="str">
        <f>IF($AP$1="","",COUNTIF($D67:$AH67,$AP$1))</f>
        <v/>
      </c>
    </row>
    <row r="69" spans="1:42" ht="19.5" customHeight="1" thickTop="1" x14ac:dyDescent="0.25">
      <c r="A69" s="5" t="s">
        <v>27</v>
      </c>
      <c r="B69" s="6" t="s">
        <v>3</v>
      </c>
      <c r="C69" s="12">
        <v>0</v>
      </c>
      <c r="D69" s="13" t="str">
        <f>IF(D67&lt;&gt;"","-",IF(D70="","",C69+1))</f>
        <v/>
      </c>
      <c r="E69" s="14" t="str">
        <f>IF(E67&lt;&gt;"","-",IFERROR(IF(E70="","",LARGE(D69,1)+1),C69+1))</f>
        <v/>
      </c>
      <c r="F69" s="14" t="str">
        <f>IF(F67&lt;&gt;"","-",IFERROR(IF(F70="","",LARGE($D69:E69,1)+1),C69+1))</f>
        <v/>
      </c>
      <c r="G69" s="14" t="str">
        <f>IF(G67&lt;&gt;"","-",IFERROR(IF(G70="","",LARGE($D69:F69,1)+1),C69+1))</f>
        <v/>
      </c>
      <c r="H69" s="14" t="str">
        <f>IF(H67&lt;&gt;"","-",IFERROR(IF(H70="","",LARGE($D69:G69,1)+1),C69+1))</f>
        <v/>
      </c>
      <c r="I69" s="14" t="str">
        <f>IF(I67&lt;&gt;"","-",IFERROR(IF(I70="","",LARGE($D69:H69,1)+1),C69+1))</f>
        <v/>
      </c>
      <c r="J69" s="14" t="str">
        <f>IF(J67&lt;&gt;"","-",IFERROR(IF(J70="","",LARGE($D69:I69,1)+1),C69+1))</f>
        <v/>
      </c>
      <c r="K69" s="14" t="str">
        <f>IF(K67&lt;&gt;"","-",IFERROR(IF(K70="","",LARGE($D69:J69,1)+1),C69+1))</f>
        <v/>
      </c>
      <c r="L69" s="14" t="str">
        <f>IF(L67&lt;&gt;"","-",IFERROR(IF(L70="","",LARGE($D69:K69,1)+1),C69+1))</f>
        <v/>
      </c>
      <c r="M69" s="14" t="str">
        <f>IF(M67&lt;&gt;"","-",IFERROR(IF(M70="","",LARGE($D69:L69,1)+1),C69+1))</f>
        <v/>
      </c>
      <c r="N69" s="14" t="str">
        <f>IF(N67&lt;&gt;"","-",IFERROR(IF(N70="","",LARGE($D69:M69,1)+1),C69+1))</f>
        <v/>
      </c>
      <c r="O69" s="14" t="str">
        <f>IF(O67&lt;&gt;"","-",IFERROR(IF(O70="","",LARGE($D69:N69,1)+1),C69+1))</f>
        <v/>
      </c>
      <c r="P69" s="14" t="str">
        <f>IF(P67&lt;&gt;"","-",IFERROR(IF(P70="","",LARGE($D69:O69,1)+1),C69+1))</f>
        <v/>
      </c>
      <c r="Q69" s="14" t="str">
        <f>IF(Q67&lt;&gt;"","-",IFERROR(IF(Q70="","",LARGE($D69:P69,1)+1),C69+1))</f>
        <v/>
      </c>
      <c r="R69" s="14" t="str">
        <f>IF(R67&lt;&gt;"","-",IFERROR(IF(R70="","",LARGE($D69:Q69,1)+1),C69+1))</f>
        <v/>
      </c>
      <c r="S69" s="14" t="str">
        <f>IF(S67&lt;&gt;"","-",IFERROR(IF(S70="","",LARGE($D69:R69,1)+1),C69+1))</f>
        <v/>
      </c>
      <c r="T69" s="14" t="str">
        <f>IF(T67&lt;&gt;"","-",IFERROR(IF(T70="","",LARGE($D69:S69,1)+1),C69+1))</f>
        <v/>
      </c>
      <c r="U69" s="14" t="str">
        <f>IF(U67&lt;&gt;"","-",IFERROR(IF(U70="","",LARGE($D69:T69,1)+1),C69+1))</f>
        <v/>
      </c>
      <c r="V69" s="14" t="str">
        <f>IF(V67&lt;&gt;"","-",IFERROR(IF(V70="","",LARGE($D69:U69,1)+1),C69+1))</f>
        <v/>
      </c>
      <c r="W69" s="14" t="str">
        <f>IF(W67&lt;&gt;"","-",IFERROR(IF(W70="","",LARGE($D69:V69,1)+1),C69+1))</f>
        <v/>
      </c>
      <c r="X69" s="14" t="str">
        <f>IF(X67&lt;&gt;"","-",IFERROR(IF(X70="","",LARGE($D69:W69,1)+1),C69+1))</f>
        <v/>
      </c>
      <c r="Y69" s="15" t="str">
        <f>IF(Y67&lt;&gt;"","-",IFERROR(IF(Y70="","",LARGE($D69:X69,1)+1),C69+1))</f>
        <v/>
      </c>
      <c r="Z69" s="15" t="str">
        <f>IF(Z67&lt;&gt;"","-",IFERROR(IF(Z70="","",LARGE($D69:Y69,1)+1),C69+1))</f>
        <v/>
      </c>
      <c r="AA69" s="15" t="str">
        <f>IF(AA67&lt;&gt;"","-",IFERROR(IF(AA70="","",LARGE($D69:Z69,1)+1),C69+1))</f>
        <v/>
      </c>
      <c r="AB69" s="15" t="str">
        <f>IF(AB67&lt;&gt;"","-",IFERROR(IF(AB70="","",LARGE($D69:AA69,1)+1),C69+1))</f>
        <v/>
      </c>
      <c r="AC69" s="15" t="str">
        <f>IF(AC67&lt;&gt;"","-",IFERROR(IF(AC70="","",LARGE($D69:AB69,1)+1),C69+1))</f>
        <v/>
      </c>
      <c r="AD69" s="15" t="str">
        <f>IF(AD67&lt;&gt;"","-",IFERROR(IF(AD70="","",LARGE($D69:AC69,1)+1),C69+1))</f>
        <v/>
      </c>
      <c r="AE69" s="15" t="str">
        <f>IF(AE67&lt;&gt;"","-",IFERROR(IF(AE70="","",LARGE($D69:AD69,1)+1),C69+1))</f>
        <v/>
      </c>
      <c r="AF69" s="15" t="str">
        <f>IF(AF67&lt;&gt;"","-",IFERROR(IF(AF70="","",LARGE($D69:AE69,1)+1),C69+1))</f>
        <v/>
      </c>
      <c r="AG69" s="15" t="str">
        <f>IF(AG67&lt;&gt;"","-",IFERROR(IF(AG70="","",LARGE($D69:AF69,1)+1),C69+1))</f>
        <v/>
      </c>
      <c r="AH69" s="15" t="str">
        <f>IF(AH67&lt;&gt;"","-",IFERROR(IF(AH70="","",LARGE($D69:AG69,1)+1),C69+1))</f>
        <v/>
      </c>
      <c r="AI69" s="41"/>
    </row>
    <row r="70" spans="1:42" ht="27.75" customHeight="1" thickBot="1" x14ac:dyDescent="0.3">
      <c r="A70" s="64"/>
      <c r="B70" s="7" t="s">
        <v>85</v>
      </c>
      <c r="C70" s="66"/>
      <c r="D70" s="3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41"/>
      <c r="AM70" s="16">
        <f>IF($AM$1="","",COUNTIF($D70:$AH70,$AM$1))</f>
        <v>0</v>
      </c>
      <c r="AN70" s="16">
        <f>IF($AN$1="","",COUNTIF($D70:$AH70,$AN$1))</f>
        <v>0</v>
      </c>
      <c r="AO70" s="16">
        <f>IF($AO$1="","",COUNTIF($D70:$AH70,$AO$1))</f>
        <v>0</v>
      </c>
      <c r="AP70" s="16" t="str">
        <f>IF($AP$1="","",COUNTIF($D70:$AH70,$AP$1))</f>
        <v/>
      </c>
    </row>
    <row r="72" spans="1:42" ht="13.5" customHeight="1" x14ac:dyDescent="0.25">
      <c r="C72" s="243" t="str">
        <f>IF(A68="",A67,A68)</f>
        <v>Joueur A' :</v>
      </c>
      <c r="D72" s="243"/>
      <c r="E72" s="243"/>
      <c r="F72" s="243"/>
      <c r="G72" s="243"/>
      <c r="H72" s="243"/>
      <c r="I72" s="243"/>
      <c r="J72" s="243"/>
      <c r="K72" s="243"/>
      <c r="L72" s="17"/>
      <c r="M72" s="17"/>
      <c r="R72" s="243" t="str">
        <f>IF(A70="",A69,A70)</f>
        <v>Joueur B' :</v>
      </c>
      <c r="S72" s="243"/>
      <c r="T72" s="243"/>
      <c r="U72" s="243"/>
      <c r="V72" s="243"/>
      <c r="W72" s="243"/>
      <c r="X72" s="243"/>
      <c r="Y72" s="243"/>
      <c r="Z72" s="243"/>
    </row>
    <row r="73" spans="1:42" ht="15.6" x14ac:dyDescent="0.25">
      <c r="F73" s="58"/>
      <c r="G73" s="18" t="s">
        <v>34</v>
      </c>
      <c r="I73" s="19"/>
      <c r="J73" s="58"/>
      <c r="K73" s="58"/>
      <c r="L73" s="58"/>
      <c r="M73" s="58"/>
      <c r="U73" s="58"/>
      <c r="V73" s="18" t="s">
        <v>34</v>
      </c>
      <c r="X73" s="19"/>
      <c r="Y73" s="58"/>
      <c r="Z73" s="58"/>
    </row>
    <row r="74" spans="1:42" ht="15.6" x14ac:dyDescent="0.25">
      <c r="F74" s="58"/>
      <c r="G74" s="20">
        <f>IF((IF(AND(SUM($D$69:$AH$69)=0,SUM($D$68:$AH$68)=0),0,
COUNTIF($D$67:$AH$67,Paramètres!$E$7)*Paramètres!$E$5
+COUNTIF($D$67:$AH$67,Paramètres!$F$7)*Paramètres!$F$5+COUNTIF($D$67:$AH$67,Paramètres!$F$8)*Paramètres!$F$5+COUNTIF($D$67:$AH$67,Paramètres!$F$9)*Paramètres!$F$5+COUNTIF($D$67:$AH$67,Paramètres!$F$10)*Paramètres!$F$5
+
COUNTIF($D$70:$AH$70,Paramètres!$H$7)+COUNTIF($D$70:$AH$70,Paramètres!$H$8)+COUNTIF($D$70:$AH$70,Paramètres!$H$9)+COUNTIF($D$70:$AH$70,Paramètres!$H$10)-
(COUNTIF($D$70:$AH$70,Paramètres!$E$7)*Paramètres!$E$5
+COUNTIF($D$70:$AH$70,Paramètres!$F$7)*Paramètres!$H$5+COUNTIF($D$70:$AH$70,Paramètres!$F$8)*Paramètres!$H$5+COUNTIF($D$70:$AH$70,Paramètres!$F$9)*Paramètres!$H$5+COUNTIF($D$70:$AH$70,Paramètres!$F$10)*Paramètres!$H$5+
COUNTIF($D$67:$AH$67,Paramètres!$H$7)*Paramètres!$H$5+COUNTIF($D$67:$AH$67,Paramètres!$H$8)*Paramètres!$H$5+COUNTIF($D$67:$AH$67,Paramètres!$H$9)*Paramètres!$H$5+COUNTIF($D$67:$AH$67,Paramètres!$H$10)*Paramètres!$H$5)))&lt;0,0,(IF(AND(SUM($D$69:$AH$69)=0,SUM($D$68:$AH$68)=0),0,
COUNTIF($D$67:$AH$67,Paramètres!$E$7)*Paramètres!$E$5
+COUNTIF($D$67:$AH$67,Paramètres!$F$7)*Paramètres!$F$5+COUNTIF($D$67:$AH$67,Paramètres!$F$8)*Paramètres!$F$5+COUNTIF($D$67:$AH$67,Paramètres!$F$9)*Paramètres!$F$5+COUNTIF($D$67:$AH$67,Paramètres!$F$10)*Paramètres!$F$5
+
COUNTIF($D$70:$AH$70,Paramètres!$H$7)+COUNTIF($D$70:$AH$70,Paramètres!$H$8)+COUNTIF($D$70:$AH$70,Paramètres!$H$9)+COUNTIF($D$70:$AH$70,Paramètres!$H$10)-
(COUNTIF($D$70:$AH$70,Paramètres!$E$7)*Paramètres!$EY$5
+COUNTIF($D$70:$AH$70,Paramètres!$F$7)*Paramètres!$H$5+COUNTIF($D$70:$AH$70,Paramètres!$F$8)*Paramètres!$H$5+COUNTIF($D$70:$AH$70,Paramètres!$F$9)*Paramètres!$H$5+COUNTIF($D$70:$AH$70,Paramètres!$F$10)*Paramètres!$H$5+
COUNTIF($D$67:$AH$67,Paramètres!$H$7)*Paramètres!$H$5+COUNTIF($D$67:$AH$67,Paramètres!$H$8)*Paramètres!$H$5+COUNTIF($D$67:$AH$67,Paramètres!$H$9)*Paramètres!$H$5+COUNTIF($D$67:$AH$67,Paramètres!$H$10)*Paramètres!$H$5))))</f>
        <v>0</v>
      </c>
      <c r="H74" s="58"/>
      <c r="I74" s="21"/>
      <c r="J74" s="58"/>
      <c r="K74" s="58"/>
      <c r="L74" s="58"/>
      <c r="M74" s="58"/>
      <c r="R74" s="58"/>
      <c r="S74" s="20"/>
      <c r="U74" s="58"/>
      <c r="V74" s="20">
        <f>IF((IF(AND(SUM($D$69:$AH$69)=0,SUM($D$68:$AH$68)=0),0,
COUNTIF($D$70:$AH$70,Paramètres!$E$7)*Paramètres!$E$5
+COUNTIF($D$70:$AH$70,Paramètres!$F$7)*Paramètres!$F$5+COUNTIF($D$70:$AH$70,Paramètres!$F$8)*Paramètres!$F$5+COUNTIF($D$70:$AH$70,Paramètres!$F$9)*Paramètres!$F$5+COUNTIF($D$70:$AH$70,Paramètres!$F$10)*Paramètres!$F$5+
COUNTIF($D$67:$AH$67,Paramètres!$H$7)+COUNTIF($D$67:$AH$67,Paramètres!$H$8)+COUNTIF($D$67:$AH$67,Paramètres!$H$9)+COUNTIF($D$67:$AH$67,Paramètres!$H$10)-
(COUNTIF($D$67:$AH$67,Paramètres!$E$7)*Paramètres!$E$5
+COUNTIF($D$67:$AH$67,Paramètres!$F$7)*Paramètres!$H$5+COUNTIF($D$67:$AH$67,Paramètres!$F$8)*Paramètres!$H$5+COUNTIF($D$67:$AH$67,Paramètres!$F$9)*Paramètres!$H$5+COUNTIF($D$67:$AH$67,Paramètres!$F$10)*Paramètres!$H$5+COUNTIF($D$70:$AH$70,Paramètres!$H$7)*Paramètres!$H$5+COUNTIF($D$70:$AH$70,Paramètres!$H$8)*Paramètres!$H$5+COUNTIF($D$70:$AH$70,Paramètres!$H$9)*Paramètres!$H$5+COUNTIF($D$70:$AH$70,Paramètres!$H$10)*Paramètres!$H$5)))&lt;0,0,(IF(AND(SUM($D$69:$AH$69)=0,SUM($D$68:$AH$68)=0),0,
COUNTIF($D$70:$AH$70,Paramètres!$E$7)*Paramètres!$E$5
+COUNTIF($D$70:$AH$70,Paramètres!$F$7)*Paramètres!$F$5+COUNTIF($D$70:$AH$70,Paramètres!$F$8)*Paramètres!$F$5+COUNTIF($D$70:$AH$70,Paramètres!$F$9)*Paramètres!$F$5+COUNTIF($D$70:$AH$70,Paramètres!$F$10)*Paramètres!$F$5+
COUNTIF($D$67:$AH$67,Paramètres!$H$7)+COUNTIF($D$67:$AH$67,Paramètres!$H$8)+COUNTIF($D$67:$AH$67,Paramètres!$H$9)+COUNTIF($D$67:$AH$67,Paramètres!$H$10)-
(COUNTIF($D$67:$AH$67,Paramètres!$E$7)*Paramètres!$G$5
+COUNTIF($D$67:$AH$67,Paramètres!$F$7)*Paramètres!$H$5+COUNTIF($D$67:$AH$67,Paramètres!$F$8)*Paramètres!$H$5+COUNTIF($D$67:$AH$67,Paramètres!$F$9)*Paramètres!$H$5+COUNTIF($D$67:$AH$67,Paramètres!$F$10)*Paramètres!$H$5+COUNTIF($D$70:$AH$70,Paramètres!$H$7)*Paramètres!$H$5+COUNTIF($D$70:$AH$70,Paramètres!$H$8)*Paramètres!$H$5+COUNTIF($D$70:$AH$70,Paramètres!$H$9)*Paramètres!$H$5+COUNTIF($D$70:$AH$70,Paramètres!$H$10)*Paramètres!$H$5))))</f>
        <v>0</v>
      </c>
      <c r="W74" s="21"/>
      <c r="X74" s="21"/>
      <c r="Z74" s="58"/>
    </row>
    <row r="75" spans="1:42" x14ac:dyDescent="0.25">
      <c r="D75" s="22"/>
      <c r="E75" s="22"/>
      <c r="G75" s="23">
        <f>Paramètres!$G$16</f>
        <v>10</v>
      </c>
      <c r="H75" s="24"/>
      <c r="I75" s="24"/>
      <c r="S75" s="22"/>
      <c r="T75" s="22"/>
      <c r="V75" s="23">
        <f>Paramètres!$G$16</f>
        <v>10</v>
      </c>
      <c r="W75" s="24"/>
      <c r="X75" s="24"/>
    </row>
    <row r="76" spans="1:42" x14ac:dyDescent="0.25">
      <c r="E76" s="25">
        <f>Paramètres!$G$17</f>
        <v>5</v>
      </c>
      <c r="I76" s="26">
        <f>Paramètres!$G$15</f>
        <v>15</v>
      </c>
      <c r="T76" s="25">
        <f>Paramètres!$G$17</f>
        <v>5</v>
      </c>
      <c r="X76" s="26">
        <f>Paramètres!$G$15</f>
        <v>15</v>
      </c>
    </row>
    <row r="77" spans="1:42" ht="13.5" customHeight="1" x14ac:dyDescent="0.25">
      <c r="C77" s="27"/>
      <c r="D77" s="27"/>
      <c r="I77" s="28"/>
      <c r="J77" s="28"/>
      <c r="R77" s="27"/>
      <c r="S77" s="27"/>
      <c r="X77" s="28"/>
      <c r="Y77" s="28"/>
    </row>
    <row r="79" spans="1:42" x14ac:dyDescent="0.25">
      <c r="D79" s="29">
        <f>Paramètres!$G$18</f>
        <v>0</v>
      </c>
      <c r="J79" s="44">
        <f>Paramètres!$G$14</f>
        <v>20</v>
      </c>
      <c r="S79" s="29">
        <f>Paramètres!$G$18</f>
        <v>0</v>
      </c>
      <c r="Y79" s="44">
        <f>Paramètres!$G$14</f>
        <v>20</v>
      </c>
    </row>
    <row r="80" spans="1:42" x14ac:dyDescent="0.25">
      <c r="D80" s="245"/>
      <c r="E80" s="245"/>
      <c r="F80" s="245"/>
      <c r="G80" s="245"/>
      <c r="H80" s="245"/>
      <c r="I80" s="60"/>
      <c r="S80" s="246"/>
      <c r="T80" s="246"/>
      <c r="U80" s="246"/>
      <c r="V80" s="246"/>
      <c r="W80" s="246"/>
      <c r="X80" s="59"/>
    </row>
    <row r="81" spans="1:42" ht="13.8" x14ac:dyDescent="0.25">
      <c r="D81" s="247"/>
      <c r="E81" s="247"/>
      <c r="F81" s="247"/>
      <c r="G81" s="247"/>
      <c r="H81" s="247"/>
      <c r="I81" s="247"/>
      <c r="J81" s="247"/>
      <c r="K81" s="247"/>
      <c r="S81" s="247"/>
      <c r="T81" s="247"/>
      <c r="U81" s="247"/>
      <c r="V81" s="247"/>
      <c r="W81" s="247"/>
      <c r="X81" s="247"/>
      <c r="Y81" s="247"/>
      <c r="Z81" s="247"/>
    </row>
    <row r="83" spans="1:42" x14ac:dyDescent="0.25">
      <c r="D83" s="244"/>
      <c r="E83" s="244"/>
      <c r="F83" s="244"/>
      <c r="G83" s="244"/>
      <c r="H83" s="244"/>
      <c r="I83" s="244"/>
      <c r="J83" s="244"/>
      <c r="K83" s="244"/>
      <c r="S83" s="244"/>
      <c r="T83" s="244"/>
      <c r="U83" s="244"/>
      <c r="V83" s="244"/>
      <c r="W83" s="244"/>
      <c r="X83" s="244"/>
      <c r="Y83" s="244"/>
      <c r="Z83" s="244"/>
    </row>
    <row r="84" spans="1:42" x14ac:dyDescent="0.25">
      <c r="D84" s="244"/>
      <c r="E84" s="244"/>
      <c r="F84" s="244"/>
      <c r="G84" s="244"/>
      <c r="H84" s="244"/>
      <c r="I84" s="244"/>
      <c r="J84" s="244"/>
      <c r="K84" s="244"/>
      <c r="L84" s="49"/>
      <c r="S84" s="244"/>
      <c r="T84" s="244"/>
      <c r="U84" s="244"/>
      <c r="V84" s="244"/>
      <c r="W84" s="244"/>
      <c r="X84" s="244"/>
      <c r="Y84" s="244"/>
      <c r="Z84" s="244"/>
      <c r="AA84" s="49" t="str">
        <f>IF(C70="","",COUNTIF($D$27:$AH$27,C70))</f>
        <v/>
      </c>
    </row>
    <row r="87" spans="1:42" ht="13.8" thickBot="1" x14ac:dyDescent="0.3"/>
    <row r="88" spans="1:42" ht="14.4" thickBot="1" x14ac:dyDescent="0.3">
      <c r="A88" s="290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48" t="s">
        <v>88</v>
      </c>
      <c r="O88" s="248"/>
      <c r="P88" s="248"/>
      <c r="Q88" s="248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2"/>
      <c r="AI88" s="40"/>
    </row>
    <row r="89" spans="1:42" ht="27" customHeight="1" x14ac:dyDescent="0.25">
      <c r="A89" s="3" t="s">
        <v>26</v>
      </c>
      <c r="B89" s="4" t="s">
        <v>85</v>
      </c>
      <c r="C89" s="65"/>
      <c r="D89" s="50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41"/>
    </row>
    <row r="90" spans="1:42" ht="20.100000000000001" customHeight="1" thickBot="1" x14ac:dyDescent="0.3">
      <c r="A90" s="180"/>
      <c r="B90" s="8" t="s">
        <v>1</v>
      </c>
      <c r="C90" s="9">
        <v>0</v>
      </c>
      <c r="D90" s="10" t="str">
        <f>IF(D92&lt;&gt;"","-",IF(D89="","",C90+1))</f>
        <v/>
      </c>
      <c r="E90" s="10" t="str">
        <f>IF(E92&lt;&gt;"","-",IFERROR(IF(E89="","",LARGE(D90,1)+1),C90+1))</f>
        <v/>
      </c>
      <c r="F90" s="10" t="str">
        <f>IF(F92&lt;&gt;"","-",IFERROR(IF(F89="","",LARGE($D90:E90,1)+1),C90+1))</f>
        <v/>
      </c>
      <c r="G90" s="10" t="str">
        <f>IF(G92&lt;&gt;"","-",IFERROR(IF(G89="","",LARGE($D90:F90,1)+1),C90+1))</f>
        <v/>
      </c>
      <c r="H90" s="10" t="str">
        <f>IF(H92&lt;&gt;"","-",IFERROR(IF(H89="","",LARGE($D90:G90,1)+1),C90+1))</f>
        <v/>
      </c>
      <c r="I90" s="10" t="str">
        <f>IF(I92&lt;&gt;"","-",IFERROR(IF(I89="","",LARGE($D90:H90,1)+1),C90+1))</f>
        <v/>
      </c>
      <c r="J90" s="10" t="str">
        <f>IF(J92&lt;&gt;"","-",IFERROR(IF(J89="","",LARGE($D90:I90,1)+1),C90+1))</f>
        <v/>
      </c>
      <c r="K90" s="10" t="str">
        <f>IF(K92&lt;&gt;"","-",IFERROR(IF(K89="","",LARGE($D90:J90,1)+1),C90+1))</f>
        <v/>
      </c>
      <c r="L90" s="10" t="str">
        <f>IF(L92&lt;&gt;"","-",IFERROR(IF(L89="","",LARGE($D90:K90,1)+1),C90+1))</f>
        <v/>
      </c>
      <c r="M90" s="10" t="str">
        <f>IF(M92&lt;&gt;"","-",IFERROR(IF(M89="","",LARGE($D90:L90,1)+1),C90+1))</f>
        <v/>
      </c>
      <c r="N90" s="10" t="str">
        <f>IF(N92&lt;&gt;"","-",IFERROR(IF(N89="","",LARGE($D90:M90,1)+1),C90+1))</f>
        <v/>
      </c>
      <c r="O90" s="10" t="str">
        <f>IF(O92&lt;&gt;"","-",IFERROR(IF(O89="","",LARGE($D90:N90,1)+1),C90+1))</f>
        <v/>
      </c>
      <c r="P90" s="10" t="str">
        <f>IF(P92&lt;&gt;"","-",IFERROR(IF(P89="","",LARGE($D90:O90,1)+1),C90+1))</f>
        <v/>
      </c>
      <c r="Q90" s="10" t="str">
        <f>IF(Q92&lt;&gt;"","-",IFERROR(IF(Q89="","",LARGE($D90:P90,1)+1),C90+1))</f>
        <v/>
      </c>
      <c r="R90" s="10" t="str">
        <f>IF(R92&lt;&gt;"","-",IFERROR(IF(R89="","",LARGE($D90:Q90,1)+1),C90+1))</f>
        <v/>
      </c>
      <c r="S90" s="10" t="str">
        <f>IF(S92&lt;&gt;"","-",IFERROR(IF(S89="","",LARGE($D90:R90,1)+1),C90+1))</f>
        <v/>
      </c>
      <c r="T90" s="10" t="str">
        <f>IF(T92&lt;&gt;"","-",IFERROR(IF(T89="","",LARGE($D90:S90,1)+1),C90+1))</f>
        <v/>
      </c>
      <c r="U90" s="10" t="str">
        <f>IF(U92&lt;&gt;"","-",IFERROR(IF(U89="","",LARGE($D90:T90,1)+1),C90+1))</f>
        <v/>
      </c>
      <c r="V90" s="10" t="str">
        <f>IF(V92&lt;&gt;"","-",IFERROR(IF(V89="","",LARGE($D90:U90,1)+1),C90+1))</f>
        <v/>
      </c>
      <c r="W90" s="10" t="str">
        <f>IF(W92&lt;&gt;"","-",IFERROR(IF(W89="","",LARGE($D90:V90,1)+1),C90+1))</f>
        <v/>
      </c>
      <c r="X90" s="10" t="str">
        <f>IF(X92&lt;&gt;"","-",IFERROR(IF(X89="","",LARGE($D90:W90,1)+1),C90+1))</f>
        <v/>
      </c>
      <c r="Y90" s="11" t="str">
        <f>IF(Y92&lt;&gt;"","-",IFERROR(IF(Y89="","",LARGE($D90:X90,1)+1),C90+1))</f>
        <v/>
      </c>
      <c r="Z90" s="11" t="str">
        <f>IF(Z92&lt;&gt;"","-",IFERROR(IF(Z89="","",LARGE($D90:Y90,1)+1),C90+1))</f>
        <v/>
      </c>
      <c r="AA90" s="11" t="str">
        <f>IF(AA92&lt;&gt;"","-",IFERROR(IF(AA89="","",LARGE($D90:Z90,1)+1),C90+1))</f>
        <v/>
      </c>
      <c r="AB90" s="11" t="str">
        <f>IF(AB92&lt;&gt;"","-",IFERROR(IF(AB89="","",LARGE($D90:AA90,1)+1),C90+1))</f>
        <v/>
      </c>
      <c r="AC90" s="11" t="str">
        <f>IF(AC92&lt;&gt;"","-",IFERROR(IF(AC89="","",LARGE($D90:AB90,1)+1),C90+1))</f>
        <v/>
      </c>
      <c r="AD90" s="11" t="str">
        <f>IF(AD92&lt;&gt;"","-",IFERROR(IF(AD89="","",LARGE($D90:AC90,1)+1),C90+1))</f>
        <v/>
      </c>
      <c r="AE90" s="11" t="str">
        <f>IF(AE92&lt;&gt;"","-",IFERROR(IF(AE89="","",LARGE($D90:AD90,1)+1),C90+1))</f>
        <v/>
      </c>
      <c r="AF90" s="11" t="str">
        <f>IF(AF92&lt;&gt;"","-",IFERROR(IF(AF89="","",LARGE($D90:AE90,1)+1),C90+1))</f>
        <v/>
      </c>
      <c r="AG90" s="11" t="str">
        <f>IF(AG92&lt;&gt;"","-",IFERROR(IF(AG89="","",LARGE($D90:AF90,1)+1),C90+1))</f>
        <v/>
      </c>
      <c r="AH90" s="11" t="str">
        <f>IF(AH92&lt;&gt;"","-",IFERROR(IF(AH89="","",LARGE($D90:AG90,1)+1),C90+1))</f>
        <v/>
      </c>
      <c r="AI90" s="41"/>
      <c r="AM90" s="16">
        <f>IF($AM$1="","",COUNTIF($D89:$AH89,$AM$1))</f>
        <v>0</v>
      </c>
      <c r="AN90" s="16">
        <f>IF($AN$1="","",COUNTIF($D89:$AH89,$AN$1))</f>
        <v>0</v>
      </c>
      <c r="AO90" s="16">
        <f>IF($AO$1="","",COUNTIF($D89:$AH89,$AO$1))</f>
        <v>0</v>
      </c>
      <c r="AP90" s="16" t="str">
        <f>IF($AP$1="","",COUNTIF($D89:$AH89,$AP$1))</f>
        <v/>
      </c>
    </row>
    <row r="91" spans="1:42" ht="19.5" customHeight="1" thickTop="1" x14ac:dyDescent="0.25">
      <c r="A91" s="5" t="s">
        <v>27</v>
      </c>
      <c r="B91" s="6" t="s">
        <v>3</v>
      </c>
      <c r="C91" s="12">
        <v>0</v>
      </c>
      <c r="D91" s="13" t="str">
        <f>IF(D89&lt;&gt;"","-",IF(D92="","",C91+1))</f>
        <v/>
      </c>
      <c r="E91" s="14" t="str">
        <f>IF(E89&lt;&gt;"","-",IFERROR(IF(E92="","",LARGE(D91,1)+1),C91+1))</f>
        <v/>
      </c>
      <c r="F91" s="14" t="str">
        <f>IF(F89&lt;&gt;"","-",IFERROR(IF(F92="","",LARGE($D91:E91,1)+1),C91+1))</f>
        <v/>
      </c>
      <c r="G91" s="14" t="str">
        <f>IF(G89&lt;&gt;"","-",IFERROR(IF(G92="","",LARGE($D91:F91,1)+1),C91+1))</f>
        <v/>
      </c>
      <c r="H91" s="14" t="str">
        <f>IF(H89&lt;&gt;"","-",IFERROR(IF(H92="","",LARGE($D91:G91,1)+1),C91+1))</f>
        <v/>
      </c>
      <c r="I91" s="14" t="str">
        <f>IF(I89&lt;&gt;"","-",IFERROR(IF(I92="","",LARGE($D91:H91,1)+1),C91+1))</f>
        <v/>
      </c>
      <c r="J91" s="14" t="str">
        <f>IF(J89&lt;&gt;"","-",IFERROR(IF(J92="","",LARGE($D91:I91,1)+1),C91+1))</f>
        <v/>
      </c>
      <c r="K91" s="14" t="str">
        <f>IF(K89&lt;&gt;"","-",IFERROR(IF(K92="","",LARGE($D91:J91,1)+1),C91+1))</f>
        <v/>
      </c>
      <c r="L91" s="14" t="str">
        <f>IF(L89&lt;&gt;"","-",IFERROR(IF(L92="","",LARGE($D91:K91,1)+1),C91+1))</f>
        <v/>
      </c>
      <c r="M91" s="14" t="str">
        <f>IF(M89&lt;&gt;"","-",IFERROR(IF(M92="","",LARGE($D91:L91,1)+1),C91+1))</f>
        <v/>
      </c>
      <c r="N91" s="14" t="str">
        <f>IF(N89&lt;&gt;"","-",IFERROR(IF(N92="","",LARGE($D91:M91,1)+1),C91+1))</f>
        <v/>
      </c>
      <c r="O91" s="14" t="str">
        <f>IF(O89&lt;&gt;"","-",IFERROR(IF(O92="","",LARGE($D91:N91,1)+1),C91+1))</f>
        <v/>
      </c>
      <c r="P91" s="14" t="str">
        <f>IF(P89&lt;&gt;"","-",IFERROR(IF(P92="","",LARGE($D91:O91,1)+1),C91+1))</f>
        <v/>
      </c>
      <c r="Q91" s="14" t="str">
        <f>IF(Q89&lt;&gt;"","-",IFERROR(IF(Q92="","",LARGE($D91:P91,1)+1),C91+1))</f>
        <v/>
      </c>
      <c r="R91" s="14" t="str">
        <f>IF(R89&lt;&gt;"","-",IFERROR(IF(R92="","",LARGE($D91:Q91,1)+1),C91+1))</f>
        <v/>
      </c>
      <c r="S91" s="14" t="str">
        <f>IF(S89&lt;&gt;"","-",IFERROR(IF(S92="","",LARGE($D91:R91,1)+1),C91+1))</f>
        <v/>
      </c>
      <c r="T91" s="14" t="str">
        <f>IF(T89&lt;&gt;"","-",IFERROR(IF(T92="","",LARGE($D91:S91,1)+1),C91+1))</f>
        <v/>
      </c>
      <c r="U91" s="14" t="str">
        <f>IF(U89&lt;&gt;"","-",IFERROR(IF(U92="","",LARGE($D91:T91,1)+1),C91+1))</f>
        <v/>
      </c>
      <c r="V91" s="14" t="str">
        <f>IF(V89&lt;&gt;"","-",IFERROR(IF(V92="","",LARGE($D91:U91,1)+1),C91+1))</f>
        <v/>
      </c>
      <c r="W91" s="14" t="str">
        <f>IF(W89&lt;&gt;"","-",IFERROR(IF(W92="","",LARGE($D91:V91,1)+1),C91+1))</f>
        <v/>
      </c>
      <c r="X91" s="14" t="str">
        <f>IF(X89&lt;&gt;"","-",IFERROR(IF(X92="","",LARGE($D91:W91,1)+1),C91+1))</f>
        <v/>
      </c>
      <c r="Y91" s="15" t="str">
        <f>IF(Y89&lt;&gt;"","-",IFERROR(IF(Y92="","",LARGE($D91:X91,1)+1),C91+1))</f>
        <v/>
      </c>
      <c r="Z91" s="15" t="str">
        <f>IF(Z89&lt;&gt;"","-",IFERROR(IF(Z92="","",LARGE($D91:Y91,1)+1),C91+1))</f>
        <v/>
      </c>
      <c r="AA91" s="15" t="str">
        <f>IF(AA89&lt;&gt;"","-",IFERROR(IF(AA92="","",LARGE($D91:Z91,1)+1),C91+1))</f>
        <v/>
      </c>
      <c r="AB91" s="15" t="str">
        <f>IF(AB89&lt;&gt;"","-",IFERROR(IF(AB92="","",LARGE($D91:AA91,1)+1),C91+1))</f>
        <v/>
      </c>
      <c r="AC91" s="15" t="str">
        <f>IF(AC89&lt;&gt;"","-",IFERROR(IF(AC92="","",LARGE($D91:AB91,1)+1),C91+1))</f>
        <v/>
      </c>
      <c r="AD91" s="15" t="str">
        <f>IF(AD89&lt;&gt;"","-",IFERROR(IF(AD92="","",LARGE($D91:AC91,1)+1),C91+1))</f>
        <v/>
      </c>
      <c r="AE91" s="15" t="str">
        <f>IF(AE89&lt;&gt;"","-",IFERROR(IF(AE92="","",LARGE($D91:AD91,1)+1),C91+1))</f>
        <v/>
      </c>
      <c r="AF91" s="15" t="str">
        <f>IF(AF89&lt;&gt;"","-",IFERROR(IF(AF92="","",LARGE($D91:AE91,1)+1),C91+1))</f>
        <v/>
      </c>
      <c r="AG91" s="15" t="str">
        <f>IF(AG89&lt;&gt;"","-",IFERROR(IF(AG92="","",LARGE($D91:AF91,1)+1),C91+1))</f>
        <v/>
      </c>
      <c r="AH91" s="15" t="str">
        <f>IF(AH89&lt;&gt;"","-",IFERROR(IF(AH92="","",LARGE($D91:AG91,1)+1),C91+1))</f>
        <v/>
      </c>
      <c r="AI91" s="41"/>
    </row>
    <row r="92" spans="1:42" ht="27.75" customHeight="1" thickBot="1" x14ac:dyDescent="0.3">
      <c r="A92" s="181"/>
      <c r="B92" s="7" t="s">
        <v>85</v>
      </c>
      <c r="C92" s="66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41"/>
      <c r="AM92" s="16">
        <f>IF($AM$1="","",COUNTIF($D92:$AH92,$AM$1))</f>
        <v>0</v>
      </c>
      <c r="AN92" s="16">
        <f>IF($AN$1="","",COUNTIF($D92:$AH92,$AN$1))</f>
        <v>0</v>
      </c>
      <c r="AO92" s="16">
        <f>IF($AO$1="","",COUNTIF($D92:$AH92,$AO$1))</f>
        <v>0</v>
      </c>
      <c r="AP92" s="16" t="str">
        <f>IF($AP$1="","",COUNTIF($D92:$AH92,$AP$1))</f>
        <v/>
      </c>
    </row>
    <row r="94" spans="1:42" ht="13.5" customHeight="1" x14ac:dyDescent="0.25">
      <c r="C94" s="243" t="str">
        <f>IF(A90="",A89,A90)</f>
        <v>Joueur A' :</v>
      </c>
      <c r="D94" s="243"/>
      <c r="E94" s="243"/>
      <c r="F94" s="243"/>
      <c r="G94" s="243"/>
      <c r="H94" s="243"/>
      <c r="I94" s="243"/>
      <c r="J94" s="243"/>
      <c r="K94" s="243"/>
      <c r="L94" s="17"/>
      <c r="M94" s="17"/>
      <c r="R94" s="243" t="str">
        <f>IF(A92="",A91,A92)</f>
        <v>Joueur B' :</v>
      </c>
      <c r="S94" s="243"/>
      <c r="T94" s="243"/>
      <c r="U94" s="243"/>
      <c r="V94" s="243"/>
      <c r="W94" s="243"/>
      <c r="X94" s="243"/>
      <c r="Y94" s="243"/>
      <c r="Z94" s="243"/>
    </row>
    <row r="95" spans="1:42" ht="15.6" x14ac:dyDescent="0.25">
      <c r="F95" s="177"/>
      <c r="G95" s="18" t="s">
        <v>34</v>
      </c>
      <c r="I95" s="19"/>
      <c r="J95" s="177"/>
      <c r="K95" s="177"/>
      <c r="L95" s="177"/>
      <c r="M95" s="177"/>
      <c r="U95" s="177"/>
      <c r="V95" s="18" t="s">
        <v>34</v>
      </c>
      <c r="X95" s="19"/>
      <c r="Y95" s="177"/>
      <c r="Z95" s="177"/>
    </row>
    <row r="96" spans="1:42" ht="15.6" x14ac:dyDescent="0.25">
      <c r="F96" s="177"/>
      <c r="G96" s="20">
        <f>IF((IF(AND(SUM($D$91:$AH$91)=0,SUM($D$90:$AH$90)=0),0,
COUNTIF($D$89:$AH$89,Paramètres!$E$7)*Paramètres!$E$5
+COUNTIF($D$89:$AH$89,Paramètres!$F$7)*Paramètres!$F$5+COUNTIF($D$89:$AH$89,Paramètres!$F$8)*Paramètres!$F$5+COUNTIF($D$89:$AH$89,Paramètres!$F$9)*Paramètres!$F$5+COUNTIF($D$89:$AH$89,Paramètres!$F$10)*Paramètres!$F$5
+
COUNTIF($D$92:$AH$92,Paramètres!$H$7)+COUNTIF($D$92:$AH$92,Paramètres!$H$8)+COUNTIF($D$92:$AH$92,Paramètres!$H$9)+COUNTIF($D$92:$AH$92,Paramètres!$H$10)-
(COUNTIF($D$92:$AH$92,Paramètres!$E$7)*Paramètres!$E$5
+COUNTIF($D$92:$AH$92,Paramètres!$F$7)*Paramètres!$H$5+COUNTIF($D$92:$AH$92,Paramètres!$F$8)*Paramètres!$H$5+COUNTIF($D$92:$AH$92,Paramètres!$F$9)*Paramètres!$H$5+COUNTIF($D$92:$AH$92,Paramètres!$F$10)*Paramètres!$H$5+
COUNTIF($D$89:$AH$89,Paramètres!$H$7)*Paramètres!$H$5+COUNTIF($D$89:$AH$89,Paramètres!$H$8)*Paramètres!$H$5+COUNTIF($D$89:$AH$89,Paramètres!$H$9)*Paramètres!$H$5+COUNTIF($D$89:$AH$89,Paramètres!$H$10)*Paramètres!$H$5)))&lt;0,0,(IF(AND(SUM($D$91:$AH$91)=0,SUM($D$90:$AH$90)=0),0,
COUNTIF($D$89:$AH$89,Paramètres!$E$7)*Paramètres!$E$5
+COUNTIF($D$89:$AH$89,Paramètres!$F$7)*Paramètres!$F$5+COUNTIF($D$89:$AH$89,Paramètres!$F$8)*Paramètres!$F$5+COUNTIF($D$89:$AH$89,Paramètres!$F$9)*Paramètres!$F$5+COUNTIF($D$89:$AH$89,Paramètres!$F$10)*Paramètres!$F$5
+
COUNTIF($D$92:$AH$92,Paramètres!$H$7)+COUNTIF($D$92:$AH$92,Paramètres!$H$8)+COUNTIF($D$92:$AH$92,Paramètres!$H$9)+COUNTIF($D$92:$AH$92,Paramètres!$H$10)-
(COUNTIF($D$92:$AH$92,Paramètres!$E$7)*Paramètres!$EY$5
+COUNTIF($D$92:$AH$92,Paramètres!$F$7)*Paramètres!$H$5+COUNTIF($D$92:$AH$92,Paramètres!$F$8)*Paramètres!$H$5+COUNTIF($D$92:$AH$92,Paramètres!$F$9)*Paramètres!$H$5+COUNTIF($D$92:$AH$92,Paramètres!$F$10)*Paramètres!$H$5+
COUNTIF($D$89:$AH$89,Paramètres!$H$7)*Paramètres!$H$5+COUNTIF($D$89:$AH$89,Paramètres!$H$8)*Paramètres!$H$5+COUNTIF($D$89:$AH$89,Paramètres!$H$9)*Paramètres!$H$5+COUNTIF($D$89:$AH$89,Paramètres!$H$10)*Paramètres!$H$5))))</f>
        <v>0</v>
      </c>
      <c r="H96" s="177"/>
      <c r="I96" s="21"/>
      <c r="J96" s="177"/>
      <c r="K96" s="177"/>
      <c r="L96" s="177"/>
      <c r="M96" s="177"/>
      <c r="R96" s="177"/>
      <c r="S96" s="20"/>
      <c r="U96" s="177"/>
      <c r="V96" s="20">
        <f>IF((IF(AND(SUM($D$91:$AH$91)=0,SUM($D$90:$AH$90)=0),0,
COUNTIF($D$92:$AH$92,Paramètres!$E$7)*Paramètres!$E$5
+COUNTIF($D$92:$AH$92,Paramètres!$F$7)*Paramètres!$F$5+COUNTIF($D$92:$AH$92,Paramètres!$F$8)*Paramètres!$F$5+COUNTIF($D$92:$AH$92,Paramètres!$F$9)*Paramètres!$F$5+COUNTIF($D$92:$AH$92,Paramètres!$F$10)*Paramètres!$F$5+
COUNTIF($D$89:$AH$89,Paramètres!$H$7)+COUNTIF($D$89:$AH$89,Paramètres!$H$8)+COUNTIF($D$89:$AH$89,Paramètres!$H$9)+COUNTIF($D$89:$AH$89,Paramètres!$H$10)-
(COUNTIF($D$89:$AH$89,Paramètres!$E$7)*Paramètres!$E$5
+COUNTIF($D$89:$AH$89,Paramètres!$F$7)*Paramètres!$H$5+COUNTIF($D$89:$AH$89,Paramètres!$F$8)*Paramètres!$H$5+COUNTIF($D$89:$AH$89,Paramètres!$F$9)*Paramètres!$H$5+COUNTIF($D$89:$AH$89,Paramètres!$F$10)*Paramètres!$H$5+COUNTIF($D$92:$AH$92,Paramètres!$H$7)*Paramètres!$H$5+COUNTIF($D$92:$AH$92,Paramètres!$H$8)*Paramètres!$H$5+COUNTIF($D$92:$AH$92,Paramètres!$H$9)*Paramètres!$H$5+COUNTIF($D$92:$AH$92,Paramètres!$H$10)*Paramètres!$H$5)))&lt;0,0,(IF(AND(SUM($D$91:$AH$91)=0,SUM($D$90:$AH$90)=0),0,
COUNTIF($D$92:$AH$92,Paramètres!$E$7)*Paramètres!$E$5
+COUNTIF($D$92:$AH$92,Paramètres!$F$7)*Paramètres!$F$5+COUNTIF($D$92:$AH$92,Paramètres!$F$8)*Paramètres!$F$5+COUNTIF($D$92:$AH$92,Paramètres!$F$9)*Paramètres!$F$5+COUNTIF($D$92:$AH$92,Paramètres!$F$10)*Paramètres!$F$5+
COUNTIF($D$89:$AH$89,Paramètres!$H$7)+COUNTIF($D$89:$AH$89,Paramètres!$H$8)+COUNTIF($D$89:$AH$89,Paramètres!$H$9)+COUNTIF($D$89:$AH$89,Paramètres!$H$10)-
(COUNTIF($D$89:$AH$89,Paramètres!$E$7)*Paramètres!$G$5
+COUNTIF($D$89:$AH$89,Paramètres!$F$7)*Paramètres!$H$5+COUNTIF($D$89:$AH$89,Paramètres!$F$8)*Paramètres!$H$5+COUNTIF($D$89:$AH$89,Paramètres!$F$9)*Paramètres!$H$5+COUNTIF($D$89:$AH$89,Paramètres!$F$10)*Paramètres!$H$5+COUNTIF($D$92:$AH$92,Paramètres!$H$7)*Paramètres!$H$5+COUNTIF($D$92:$AH$92,Paramètres!$H$8)*Paramètres!$H$5+COUNTIF($D$92:$AH$92,Paramètres!$H$9)*Paramètres!$H$5+COUNTIF($D$92:$AH$92,Paramètres!$H$10)*Paramètres!$H$5))))</f>
        <v>0</v>
      </c>
      <c r="W96" s="21"/>
      <c r="X96" s="21"/>
      <c r="Z96" s="177"/>
    </row>
    <row r="97" spans="1:42" x14ac:dyDescent="0.25">
      <c r="D97" s="22"/>
      <c r="E97" s="22"/>
      <c r="G97" s="23">
        <f>Paramètres!$G$16</f>
        <v>10</v>
      </c>
      <c r="H97" s="24"/>
      <c r="I97" s="24"/>
      <c r="S97" s="22"/>
      <c r="T97" s="22"/>
      <c r="V97" s="23">
        <f>Paramètres!$G$16</f>
        <v>10</v>
      </c>
      <c r="W97" s="24"/>
      <c r="X97" s="24"/>
    </row>
    <row r="98" spans="1:42" x14ac:dyDescent="0.25">
      <c r="E98" s="25">
        <f>Paramètres!$G$17</f>
        <v>5</v>
      </c>
      <c r="I98" s="26">
        <f>Paramètres!$G$15</f>
        <v>15</v>
      </c>
      <c r="T98" s="25">
        <f>Paramètres!$G$17</f>
        <v>5</v>
      </c>
      <c r="X98" s="26">
        <f>Paramètres!$G$15</f>
        <v>15</v>
      </c>
    </row>
    <row r="99" spans="1:42" ht="13.5" customHeight="1" x14ac:dyDescent="0.25">
      <c r="C99" s="27"/>
      <c r="D99" s="27"/>
      <c r="I99" s="28"/>
      <c r="J99" s="28"/>
      <c r="R99" s="27"/>
      <c r="S99" s="27"/>
      <c r="X99" s="28"/>
      <c r="Y99" s="28"/>
    </row>
    <row r="101" spans="1:42" x14ac:dyDescent="0.25">
      <c r="D101" s="29">
        <f>Paramètres!$G$18</f>
        <v>0</v>
      </c>
      <c r="J101" s="44">
        <f>Paramètres!$G$14</f>
        <v>20</v>
      </c>
      <c r="S101" s="29">
        <f>Paramètres!$G$18</f>
        <v>0</v>
      </c>
      <c r="Y101" s="44">
        <f>Paramètres!$G$14</f>
        <v>20</v>
      </c>
    </row>
    <row r="109" spans="1:42" ht="13.8" thickBot="1" x14ac:dyDescent="0.3"/>
    <row r="110" spans="1:42" ht="14.4" thickBot="1" x14ac:dyDescent="0.3">
      <c r="A110" s="290"/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48" t="s">
        <v>89</v>
      </c>
      <c r="O110" s="248"/>
      <c r="P110" s="248"/>
      <c r="Q110" s="248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2"/>
      <c r="AI110" s="40"/>
    </row>
    <row r="111" spans="1:42" ht="27" customHeight="1" x14ac:dyDescent="0.25">
      <c r="A111" s="3" t="s">
        <v>26</v>
      </c>
      <c r="B111" s="4" t="s">
        <v>85</v>
      </c>
      <c r="C111" s="65"/>
      <c r="D111" s="186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41"/>
    </row>
    <row r="112" spans="1:42" ht="20.100000000000001" customHeight="1" thickBot="1" x14ac:dyDescent="0.3">
      <c r="A112" s="185"/>
      <c r="B112" s="8" t="s">
        <v>1</v>
      </c>
      <c r="C112" s="9">
        <v>0</v>
      </c>
      <c r="D112" s="10" t="str">
        <f>IF(D114&lt;&gt;"","-",IF(D111="","",C112+1))</f>
        <v/>
      </c>
      <c r="E112" s="10" t="str">
        <f>IF(E114&lt;&gt;"","-",IFERROR(IF(E111="","",LARGE(D112,1)+1),C112+1))</f>
        <v/>
      </c>
      <c r="F112" s="10" t="str">
        <f>IF(F114&lt;&gt;"","-",IFERROR(IF(F111="","",LARGE($D112:E112,1)+1),C112+1))</f>
        <v/>
      </c>
      <c r="G112" s="10" t="str">
        <f>IF(G114&lt;&gt;"","-",IFERROR(IF(G111="","",LARGE($D112:F112,1)+1),C112+1))</f>
        <v/>
      </c>
      <c r="H112" s="10" t="str">
        <f>IF(H114&lt;&gt;"","-",IFERROR(IF(H111="","",LARGE($D112:G112,1)+1),C112+1))</f>
        <v/>
      </c>
      <c r="I112" s="10" t="str">
        <f>IF(I114&lt;&gt;"","-",IFERROR(IF(I111="","",LARGE($D112:H112,1)+1),C112+1))</f>
        <v/>
      </c>
      <c r="J112" s="10" t="str">
        <f>IF(J114&lt;&gt;"","-",IFERROR(IF(J111="","",LARGE($D112:I112,1)+1),C112+1))</f>
        <v/>
      </c>
      <c r="K112" s="10" t="str">
        <f>IF(K114&lt;&gt;"","-",IFERROR(IF(K111="","",LARGE($D112:J112,1)+1),C112+1))</f>
        <v/>
      </c>
      <c r="L112" s="10" t="str">
        <f>IF(L114&lt;&gt;"","-",IFERROR(IF(L111="","",LARGE($D112:K112,1)+1),C112+1))</f>
        <v/>
      </c>
      <c r="M112" s="10" t="str">
        <f>IF(M114&lt;&gt;"","-",IFERROR(IF(M111="","",LARGE($D112:L112,1)+1),C112+1))</f>
        <v/>
      </c>
      <c r="N112" s="10" t="str">
        <f>IF(N114&lt;&gt;"","-",IFERROR(IF(N111="","",LARGE($D112:M112,1)+1),C112+1))</f>
        <v/>
      </c>
      <c r="O112" s="10" t="str">
        <f>IF(O114&lt;&gt;"","-",IFERROR(IF(O111="","",LARGE($D112:N112,1)+1),C112+1))</f>
        <v/>
      </c>
      <c r="P112" s="10" t="str">
        <f>IF(P114&lt;&gt;"","-",IFERROR(IF(P111="","",LARGE($D112:O112,1)+1),C112+1))</f>
        <v/>
      </c>
      <c r="Q112" s="10" t="str">
        <f>IF(Q114&lt;&gt;"","-",IFERROR(IF(Q111="","",LARGE($D112:P112,1)+1),C112+1))</f>
        <v/>
      </c>
      <c r="R112" s="10" t="str">
        <f>IF(R114&lt;&gt;"","-",IFERROR(IF(R111="","",LARGE($D112:Q112,1)+1),C112+1))</f>
        <v/>
      </c>
      <c r="S112" s="10" t="str">
        <f>IF(S114&lt;&gt;"","-",IFERROR(IF(S111="","",LARGE($D112:R112,1)+1),C112+1))</f>
        <v/>
      </c>
      <c r="T112" s="10" t="str">
        <f>IF(T114&lt;&gt;"","-",IFERROR(IF(T111="","",LARGE($D112:S112,1)+1),C112+1))</f>
        <v/>
      </c>
      <c r="U112" s="10" t="str">
        <f>IF(U114&lt;&gt;"","-",IFERROR(IF(U111="","",LARGE($D112:T112,1)+1),C112+1))</f>
        <v/>
      </c>
      <c r="V112" s="10" t="str">
        <f>IF(V114&lt;&gt;"","-",IFERROR(IF(V111="","",LARGE($D112:U112,1)+1),C112+1))</f>
        <v/>
      </c>
      <c r="W112" s="10" t="str">
        <f>IF(W114&lt;&gt;"","-",IFERROR(IF(W111="","",LARGE($D112:V112,1)+1),C112+1))</f>
        <v/>
      </c>
      <c r="X112" s="10" t="str">
        <f>IF(X114&lt;&gt;"","-",IFERROR(IF(X111="","",LARGE($D112:W112,1)+1),C112+1))</f>
        <v/>
      </c>
      <c r="Y112" s="11" t="str">
        <f>IF(Y114&lt;&gt;"","-",IFERROR(IF(Y111="","",LARGE($D112:X112,1)+1),C112+1))</f>
        <v/>
      </c>
      <c r="Z112" s="11" t="str">
        <f>IF(Z114&lt;&gt;"","-",IFERROR(IF(Z111="","",LARGE($D112:Y112,1)+1),C112+1))</f>
        <v/>
      </c>
      <c r="AA112" s="11" t="str">
        <f>IF(AA114&lt;&gt;"","-",IFERROR(IF(AA111="","",LARGE($D112:Z112,1)+1),C112+1))</f>
        <v/>
      </c>
      <c r="AB112" s="11" t="str">
        <f>IF(AB114&lt;&gt;"","-",IFERROR(IF(AB111="","",LARGE($D112:AA112,1)+1),C112+1))</f>
        <v/>
      </c>
      <c r="AC112" s="11" t="str">
        <f>IF(AC114&lt;&gt;"","-",IFERROR(IF(AC111="","",LARGE($D112:AB112,1)+1),C112+1))</f>
        <v/>
      </c>
      <c r="AD112" s="11" t="str">
        <f>IF(AD114&lt;&gt;"","-",IFERROR(IF(AD111="","",LARGE($D112:AC112,1)+1),C112+1))</f>
        <v/>
      </c>
      <c r="AE112" s="11" t="str">
        <f>IF(AE114&lt;&gt;"","-",IFERROR(IF(AE111="","",LARGE($D112:AD112,1)+1),C112+1))</f>
        <v/>
      </c>
      <c r="AF112" s="11" t="str">
        <f>IF(AF114&lt;&gt;"","-",IFERROR(IF(AF111="","",LARGE($D112:AE112,1)+1),C112+1))</f>
        <v/>
      </c>
      <c r="AG112" s="11" t="str">
        <f>IF(AG114&lt;&gt;"","-",IFERROR(IF(AG111="","",LARGE($D112:AF112,1)+1),C112+1))</f>
        <v/>
      </c>
      <c r="AH112" s="11" t="str">
        <f>IF(AH114&lt;&gt;"","-",IFERROR(IF(AH111="","",LARGE($D112:AG112,1)+1),C112+1))</f>
        <v/>
      </c>
      <c r="AI112" s="41"/>
      <c r="AM112" s="16">
        <f>IF($AM$1="","",COUNTIF($D111:$AH111,$AM$1))</f>
        <v>0</v>
      </c>
      <c r="AN112" s="16">
        <f>IF($AN$1="","",COUNTIF($D111:$AH111,$AN$1))</f>
        <v>0</v>
      </c>
      <c r="AO112" s="16">
        <f>IF($AO$1="","",COUNTIF($D111:$AH111,$AO$1))</f>
        <v>0</v>
      </c>
      <c r="AP112" s="16" t="str">
        <f>IF($AP$1="","",COUNTIF($D111:$AH111,$AP$1))</f>
        <v/>
      </c>
    </row>
    <row r="113" spans="1:42" ht="19.5" customHeight="1" thickTop="1" x14ac:dyDescent="0.25">
      <c r="A113" s="5" t="s">
        <v>27</v>
      </c>
      <c r="B113" s="6" t="s">
        <v>3</v>
      </c>
      <c r="C113" s="12">
        <v>0</v>
      </c>
      <c r="D113" s="13" t="str">
        <f>IF(D111&lt;&gt;"","-",IF(D114="","",C113+1))</f>
        <v/>
      </c>
      <c r="E113" s="14" t="str">
        <f>IF(E111&lt;&gt;"","-",IFERROR(IF(E114="","",LARGE(D113,1)+1),C113+1))</f>
        <v/>
      </c>
      <c r="F113" s="14" t="str">
        <f>IF(F111&lt;&gt;"","-",IFERROR(IF(F114="","",LARGE($D113:E113,1)+1),C113+1))</f>
        <v/>
      </c>
      <c r="G113" s="14" t="str">
        <f>IF(G111&lt;&gt;"","-",IFERROR(IF(G114="","",LARGE($D113:F113,1)+1),C113+1))</f>
        <v/>
      </c>
      <c r="H113" s="14" t="str">
        <f>IF(H111&lt;&gt;"","-",IFERROR(IF(H114="","",LARGE($D113:G113,1)+1),C113+1))</f>
        <v/>
      </c>
      <c r="I113" s="14" t="str">
        <f>IF(I111&lt;&gt;"","-",IFERROR(IF(I114="","",LARGE($D113:H113,1)+1),C113+1))</f>
        <v/>
      </c>
      <c r="J113" s="14" t="str">
        <f>IF(J111&lt;&gt;"","-",IFERROR(IF(J114="","",LARGE($D113:I113,1)+1),C113+1))</f>
        <v/>
      </c>
      <c r="K113" s="14" t="str">
        <f>IF(K111&lt;&gt;"","-",IFERROR(IF(K114="","",LARGE($D113:J113,1)+1),C113+1))</f>
        <v/>
      </c>
      <c r="L113" s="14" t="str">
        <f>IF(L111&lt;&gt;"","-",IFERROR(IF(L114="","",LARGE($D113:K113,1)+1),C113+1))</f>
        <v/>
      </c>
      <c r="M113" s="14" t="str">
        <f>IF(M111&lt;&gt;"","-",IFERROR(IF(M114="","",LARGE($D113:L113,1)+1),C113+1))</f>
        <v/>
      </c>
      <c r="N113" s="14" t="str">
        <f>IF(N111&lt;&gt;"","-",IFERROR(IF(N114="","",LARGE($D113:M113,1)+1),C113+1))</f>
        <v/>
      </c>
      <c r="O113" s="14" t="str">
        <f>IF(O111&lt;&gt;"","-",IFERROR(IF(O114="","",LARGE($D113:N113,1)+1),C113+1))</f>
        <v/>
      </c>
      <c r="P113" s="14" t="str">
        <f>IF(P111&lt;&gt;"","-",IFERROR(IF(P114="","",LARGE($D113:O113,1)+1),C113+1))</f>
        <v/>
      </c>
      <c r="Q113" s="14" t="str">
        <f>IF(Q111&lt;&gt;"","-",IFERROR(IF(Q114="","",LARGE($D113:P113,1)+1),C113+1))</f>
        <v/>
      </c>
      <c r="R113" s="14" t="str">
        <f>IF(R111&lt;&gt;"","-",IFERROR(IF(R114="","",LARGE($D113:Q113,1)+1),C113+1))</f>
        <v/>
      </c>
      <c r="S113" s="14" t="str">
        <f>IF(S111&lt;&gt;"","-",IFERROR(IF(S114="","",LARGE($D113:R113,1)+1),C113+1))</f>
        <v/>
      </c>
      <c r="T113" s="14" t="str">
        <f>IF(T111&lt;&gt;"","-",IFERROR(IF(T114="","",LARGE($D113:S113,1)+1),C113+1))</f>
        <v/>
      </c>
      <c r="U113" s="14" t="str">
        <f>IF(U111&lt;&gt;"","-",IFERROR(IF(U114="","",LARGE($D113:T113,1)+1),C113+1))</f>
        <v/>
      </c>
      <c r="V113" s="14" t="str">
        <f>IF(V111&lt;&gt;"","-",IFERROR(IF(V114="","",LARGE($D113:U113,1)+1),C113+1))</f>
        <v/>
      </c>
      <c r="W113" s="14" t="str">
        <f>IF(W111&lt;&gt;"","-",IFERROR(IF(W114="","",LARGE($D113:V113,1)+1),C113+1))</f>
        <v/>
      </c>
      <c r="X113" s="14" t="str">
        <f>IF(X111&lt;&gt;"","-",IFERROR(IF(X114="","",LARGE($D113:W113,1)+1),C113+1))</f>
        <v/>
      </c>
      <c r="Y113" s="15" t="str">
        <f>IF(Y111&lt;&gt;"","-",IFERROR(IF(Y114="","",LARGE($D113:X113,1)+1),C113+1))</f>
        <v/>
      </c>
      <c r="Z113" s="15" t="str">
        <f>IF(Z111&lt;&gt;"","-",IFERROR(IF(Z114="","",LARGE($D113:Y113,1)+1),C113+1))</f>
        <v/>
      </c>
      <c r="AA113" s="15" t="str">
        <f>IF(AA111&lt;&gt;"","-",IFERROR(IF(AA114="","",LARGE($D113:Z113,1)+1),C113+1))</f>
        <v/>
      </c>
      <c r="AB113" s="15" t="str">
        <f>IF(AB111&lt;&gt;"","-",IFERROR(IF(AB114="","",LARGE($D113:AA113,1)+1),C113+1))</f>
        <v/>
      </c>
      <c r="AC113" s="15" t="str">
        <f>IF(AC111&lt;&gt;"","-",IFERROR(IF(AC114="","",LARGE($D113:AB113,1)+1),C113+1))</f>
        <v/>
      </c>
      <c r="AD113" s="15" t="str">
        <f>IF(AD111&lt;&gt;"","-",IFERROR(IF(AD114="","",LARGE($D113:AC113,1)+1),C113+1))</f>
        <v/>
      </c>
      <c r="AE113" s="15" t="str">
        <f>IF(AE111&lt;&gt;"","-",IFERROR(IF(AE114="","",LARGE($D113:AD113,1)+1),C113+1))</f>
        <v/>
      </c>
      <c r="AF113" s="15" t="str">
        <f>IF(AF111&lt;&gt;"","-",IFERROR(IF(AF114="","",LARGE($D113:AE113,1)+1),C113+1))</f>
        <v/>
      </c>
      <c r="AG113" s="15" t="str">
        <f>IF(AG111&lt;&gt;"","-",IFERROR(IF(AG114="","",LARGE($D113:AF113,1)+1),C113+1))</f>
        <v/>
      </c>
      <c r="AH113" s="15" t="str">
        <f>IF(AH111&lt;&gt;"","-",IFERROR(IF(AH114="","",LARGE($D113:AG113,1)+1),C113+1))</f>
        <v/>
      </c>
      <c r="AI113" s="41"/>
    </row>
    <row r="114" spans="1:42" ht="27.75" customHeight="1" thickBot="1" x14ac:dyDescent="0.3">
      <c r="A114" s="182"/>
      <c r="B114" s="7" t="s">
        <v>85</v>
      </c>
      <c r="C114" s="66"/>
      <c r="D114" s="183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41"/>
      <c r="AM114" s="16">
        <f>IF($AM$1="","",COUNTIF($D114:$AH114,$AM$1))</f>
        <v>0</v>
      </c>
      <c r="AN114" s="16">
        <f>IF($AN$1="","",COUNTIF($D114:$AH114,$AN$1))</f>
        <v>0</v>
      </c>
      <c r="AO114" s="16">
        <f>IF($AO$1="","",COUNTIF($D114:$AH114,$AO$1))</f>
        <v>0</v>
      </c>
      <c r="AP114" s="16" t="str">
        <f>IF($AP$1="","",COUNTIF($D114:$AH114,$AP$1))</f>
        <v/>
      </c>
    </row>
    <row r="116" spans="1:42" ht="13.5" customHeight="1" x14ac:dyDescent="0.25">
      <c r="C116" s="243" t="str">
        <f>IF(A112="",A111,A112)</f>
        <v>Joueur A' :</v>
      </c>
      <c r="D116" s="243"/>
      <c r="E116" s="243"/>
      <c r="F116" s="243"/>
      <c r="G116" s="243"/>
      <c r="H116" s="243"/>
      <c r="I116" s="243"/>
      <c r="J116" s="243"/>
      <c r="K116" s="243"/>
      <c r="L116" s="17"/>
      <c r="M116" s="17"/>
      <c r="R116" s="243" t="str">
        <f>IF(A114="",A113,A114)</f>
        <v>Joueur B' :</v>
      </c>
      <c r="S116" s="243"/>
      <c r="T116" s="243"/>
      <c r="U116" s="243"/>
      <c r="V116" s="243"/>
      <c r="W116" s="243"/>
      <c r="X116" s="243"/>
      <c r="Y116" s="243"/>
      <c r="Z116" s="243"/>
    </row>
    <row r="117" spans="1:42" ht="15.6" x14ac:dyDescent="0.25">
      <c r="F117" s="177"/>
      <c r="G117" s="18" t="s">
        <v>34</v>
      </c>
      <c r="I117" s="19"/>
      <c r="J117" s="177"/>
      <c r="K117" s="177"/>
      <c r="L117" s="177"/>
      <c r="M117" s="177"/>
      <c r="U117" s="177"/>
      <c r="V117" s="18" t="s">
        <v>34</v>
      </c>
      <c r="X117" s="19"/>
      <c r="Y117" s="177"/>
      <c r="Z117" s="177"/>
    </row>
    <row r="118" spans="1:42" ht="15.6" x14ac:dyDescent="0.25">
      <c r="F118" s="177"/>
      <c r="G118" s="20">
        <f>IF((IF(AND(SUM($D$113:$AH$113)=0,SUM($D$112:$AH$112)=0),0,
COUNTIF($D$111:$AH$111,Paramètres!$E$7)*Paramètres!$E$5
+COUNTIF($D$111:$AH$111,Paramètres!$F$7)*Paramètres!$F$5+COUNTIF($D$111:$AH$111,Paramètres!$F$8)*Paramètres!$F$5+COUNTIF($D$111:$AH$111,Paramètres!$F$9)*Paramètres!$F$5+COUNTIF($D$111:$AH$111,Paramètres!$F$10)*Paramètres!$F$5
+
COUNTIF($D$114:$AH$114,Paramètres!$H$7)+COUNTIF($D$114:$AH$114,Paramètres!$H$8)+COUNTIF($D$114:$AH$114,Paramètres!$H$9)+COUNTIF($D$114:$AH$114,Paramètres!$H$10)-
(COUNTIF($D$114:$AH$114,Paramètres!$E$7)*Paramètres!$E$5
+COUNTIF($D$114:$AH$114,Paramètres!$F$7)*Paramètres!$H$5+COUNTIF($D$114:$AH$114,Paramètres!$F$8)*Paramètres!$H$5+COUNTIF($D$114:$AH$114,Paramètres!$F$9)*Paramètres!$H$5+COUNTIF($D$114:$AH$114,Paramètres!$F$10)*Paramètres!$H$5+
COUNTIF($D$111:$AH$111,Paramètres!$H$7)*Paramètres!$H$5+COUNTIF($D$111:$AH$111,Paramètres!$H$8)*Paramètres!$H$5+COUNTIF($D$111:$AH$111,Paramètres!$H$9)*Paramètres!$H$5+COUNTIF($D$111:$AH$111,Paramètres!$H$10)*Paramètres!$H$5)))&lt;0,0,(IF(AND(SUM($D$113:$AH$113)=0,SUM($D$112:$AH$112)=0),0,
COUNTIF($D$111:$AH$111,Paramètres!$E$7)*Paramètres!$E$5
+COUNTIF($D$111:$AH$111,Paramètres!$F$7)*Paramètres!$F$5+COUNTIF($D$111:$AH$111,Paramètres!$F$8)*Paramètres!$F$5+COUNTIF($D$111:$AH$111,Paramètres!$F$9)*Paramètres!$F$5+COUNTIF($D$111:$AH$111,Paramètres!$F$10)*Paramètres!$F$5
+
COUNTIF($D$114:$AH$114,Paramètres!$H$7)+COUNTIF($D$114:$AH$114,Paramètres!$H$8)+COUNTIF($D$114:$AH$114,Paramètres!$H$9)+COUNTIF($D$114:$AH$114,Paramètres!$H$10)-
(COUNTIF($D$114:$AH$114,Paramètres!$E$7)*Paramètres!$EY$5
+COUNTIF($D$114:$AH$114,Paramètres!$F$7)*Paramètres!$H$5+COUNTIF($D$114:$AH$114,Paramètres!$F$8)*Paramètres!$H$5+COUNTIF($D$114:$AH$114,Paramètres!$F$9)*Paramètres!$H$5+COUNTIF($D$114:$AH$114,Paramètres!$F$10)*Paramètres!$H$5+
COUNTIF($D$111:$AH$111,Paramètres!$H$7)*Paramètres!$H$5+COUNTIF($D$111:$AH$111,Paramètres!$H$8)*Paramètres!$H$5+COUNTIF($D$111:$AH$111,Paramètres!$H$9)*Paramètres!$H$5+COUNTIF($D$111:$AH$111,Paramètres!$H$10)*Paramètres!$H$5))))</f>
        <v>0</v>
      </c>
      <c r="H118" s="177"/>
      <c r="I118" s="21"/>
      <c r="J118" s="177"/>
      <c r="K118" s="177"/>
      <c r="L118" s="177"/>
      <c r="M118" s="177"/>
      <c r="R118" s="177"/>
      <c r="S118" s="20"/>
      <c r="U118" s="177"/>
      <c r="V118" s="20">
        <f>IF((IF(AND(SUM($D$113:$AH$113)=0,SUM($D$112:$AH$112)=0),0,
COUNTIF($D$114:$AH$114,Paramètres!$E$7)*Paramètres!$E$5
+COUNTIF($D$114:$AH$114,Paramètres!$F$7)*Paramètres!$F$5+COUNTIF($D$114:$AH$114,Paramètres!$F$8)*Paramètres!$F$5+COUNTIF($D$114:$AH$114,Paramètres!$F$9)*Paramètres!$F$5+COUNTIF($D$114:$AH$114,Paramètres!$F$10)*Paramètres!$F$5+
COUNTIF($D$111:$AH$111,Paramètres!$H$7)+COUNTIF($D$111:$AH$111,Paramètres!$H$8)+COUNTIF($D$111:$AH$111,Paramètres!$H$9)+COUNTIF($D$111:$AH$111,Paramètres!$H$10)-
(COUNTIF($D$111:$AH$111,Paramètres!$E$7)*Paramètres!$E$5
+COUNTIF($D$111:$AH$111,Paramètres!$F$7)*Paramètres!$H$5+COUNTIF($D$111:$AH$111,Paramètres!$F$8)*Paramètres!$H$5+COUNTIF($D$111:$AH$111,Paramètres!$F$9)*Paramètres!$H$5+COUNTIF($D$111:$AH$111,Paramètres!$F$10)*Paramètres!$H$5+COUNTIF($D$114:$AH$114,Paramètres!$H$7)*Paramètres!$H$5+COUNTIF($D$114:$AH$114,Paramètres!$H$8)*Paramètres!$H$5+COUNTIF($D$114:$AH$114,Paramètres!$H$9)*Paramètres!$H$5+COUNTIF($D$114:$AH$114,Paramètres!$H$10)*Paramètres!$H$5)))&lt;0,0,(IF(AND(SUM($D$113:$AH$113)=0,SUM($D$112:$AH$112)=0),0,
COUNTIF($D$114:$AH$114,Paramètres!$E$7)*Paramètres!$E$5
+COUNTIF($D$114:$AH$114,Paramètres!$F$7)*Paramètres!$F$5+COUNTIF($D$114:$AH$114,Paramètres!$F$8)*Paramètres!$F$5+COUNTIF($D$114:$AH$114,Paramètres!$F$9)*Paramètres!$F$5+COUNTIF($D$114:$AH$114,Paramètres!$F$10)*Paramètres!$F$5+
COUNTIF($D$111:$AH$111,Paramètres!$H$7)+COUNTIF($D$111:$AH$111,Paramètres!$H$8)+COUNTIF($D$111:$AH$111,Paramètres!$H$9)+COUNTIF($D$111:$AH$111,Paramètres!$H$10)-
(COUNTIF($D$111:$AH$111,Paramètres!$E$7)*Paramètres!$G$5
+COUNTIF($D$111:$AH$111,Paramètres!$F$7)*Paramètres!$H$5+COUNTIF($D$111:$AH$111,Paramètres!$F$8)*Paramètres!$H$5+COUNTIF($D$111:$AH$111,Paramètres!$F$9)*Paramètres!$H$5+COUNTIF($D$111:$AH$111,Paramètres!$F$10)*Paramètres!$H$5+COUNTIF($D$114:$AH$114,Paramètres!$H$7)*Paramètres!$H$5+COUNTIF($D$114:$AH$114,Paramètres!$H$8)*Paramètres!$H$5+COUNTIF($D$114:$AH$114,Paramètres!$H$9)*Paramètres!$H$5+COUNTIF($D$114:$AH$114,Paramètres!$H$10)*Paramètres!$H$5))))</f>
        <v>0</v>
      </c>
      <c r="W118" s="21"/>
      <c r="X118" s="21"/>
      <c r="Z118" s="177"/>
    </row>
    <row r="119" spans="1:42" x14ac:dyDescent="0.25">
      <c r="D119" s="22"/>
      <c r="E119" s="22"/>
      <c r="G119" s="23">
        <f>Paramètres!$G$16</f>
        <v>10</v>
      </c>
      <c r="H119" s="24"/>
      <c r="I119" s="24"/>
      <c r="S119" s="22"/>
      <c r="T119" s="22"/>
      <c r="V119" s="23">
        <f>Paramètres!$G$16</f>
        <v>10</v>
      </c>
      <c r="W119" s="24"/>
      <c r="X119" s="24"/>
    </row>
    <row r="120" spans="1:42" x14ac:dyDescent="0.25">
      <c r="E120" s="25">
        <f>Paramètres!$G$17</f>
        <v>5</v>
      </c>
      <c r="I120" s="26">
        <f>Paramètres!$G$15</f>
        <v>15</v>
      </c>
      <c r="T120" s="25">
        <f>Paramètres!$G$17</f>
        <v>5</v>
      </c>
      <c r="X120" s="26">
        <f>Paramètres!$G$15</f>
        <v>15</v>
      </c>
    </row>
    <row r="121" spans="1:42" ht="13.5" customHeight="1" x14ac:dyDescent="0.25">
      <c r="C121" s="27"/>
      <c r="D121" s="27"/>
      <c r="I121" s="28"/>
      <c r="J121" s="28"/>
      <c r="R121" s="27"/>
      <c r="S121" s="27"/>
      <c r="X121" s="28"/>
      <c r="Y121" s="28"/>
    </row>
    <row r="123" spans="1:42" x14ac:dyDescent="0.25">
      <c r="D123" s="29">
        <f>Paramètres!$G$18</f>
        <v>0</v>
      </c>
      <c r="J123" s="44">
        <f>Paramètres!$G$14</f>
        <v>20</v>
      </c>
      <c r="S123" s="29">
        <f>Paramètres!$G$18</f>
        <v>0</v>
      </c>
      <c r="Y123" s="44">
        <f>Paramètres!$G$14</f>
        <v>20</v>
      </c>
    </row>
  </sheetData>
  <sheetProtection sheet="1" objects="1" scenarios="1"/>
  <mergeCells count="52">
    <mergeCell ref="N66:Q66"/>
    <mergeCell ref="N88:Q88"/>
    <mergeCell ref="N110:Q110"/>
    <mergeCell ref="A1:AH1"/>
    <mergeCell ref="C9:K9"/>
    <mergeCell ref="R9:Z9"/>
    <mergeCell ref="D17:H17"/>
    <mergeCell ref="S17:W17"/>
    <mergeCell ref="K8:S8"/>
    <mergeCell ref="N3:Q3"/>
    <mergeCell ref="D38:I38"/>
    <mergeCell ref="J38:K38"/>
    <mergeCell ref="S38:X38"/>
    <mergeCell ref="Y38:Z38"/>
    <mergeCell ref="D18:I18"/>
    <mergeCell ref="J18:K18"/>
    <mergeCell ref="S18:X18"/>
    <mergeCell ref="Y18:Z18"/>
    <mergeCell ref="C29:K29"/>
    <mergeCell ref="R29:Z29"/>
    <mergeCell ref="D37:H37"/>
    <mergeCell ref="S37:W37"/>
    <mergeCell ref="N23:Q23"/>
    <mergeCell ref="Y59:Z59"/>
    <mergeCell ref="D61:K62"/>
    <mergeCell ref="S61:Z62"/>
    <mergeCell ref="D40:K41"/>
    <mergeCell ref="S40:Z41"/>
    <mergeCell ref="C50:K50"/>
    <mergeCell ref="R50:Z50"/>
    <mergeCell ref="D58:H58"/>
    <mergeCell ref="S58:W58"/>
    <mergeCell ref="N44:Q44"/>
    <mergeCell ref="D83:K84"/>
    <mergeCell ref="S83:Z84"/>
    <mergeCell ref="S20:Z21"/>
    <mergeCell ref="D20:K21"/>
    <mergeCell ref="C72:K72"/>
    <mergeCell ref="R72:Z72"/>
    <mergeCell ref="D80:H80"/>
    <mergeCell ref="S80:W80"/>
    <mergeCell ref="D81:I81"/>
    <mergeCell ref="J81:K81"/>
    <mergeCell ref="S81:X81"/>
    <mergeCell ref="Y81:Z81"/>
    <mergeCell ref="D59:I59"/>
    <mergeCell ref="J59:K59"/>
    <mergeCell ref="S59:X59"/>
    <mergeCell ref="C116:K116"/>
    <mergeCell ref="R116:Z116"/>
    <mergeCell ref="C94:K94"/>
    <mergeCell ref="R94:Z94"/>
  </mergeCells>
  <conditionalFormatting sqref="D7:AI7">
    <cfRule type="expression" dxfId="17" priority="18">
      <formula>IF(D$4&lt;&gt;"",TRUE,FALSE)</formula>
    </cfRule>
  </conditionalFormatting>
  <conditionalFormatting sqref="D4:AI4">
    <cfRule type="expression" dxfId="16" priority="17">
      <formula>IF(D$7&lt;&gt;"",TRUE,FALSE)</formula>
    </cfRule>
  </conditionalFormatting>
  <conditionalFormatting sqref="D27:AH27">
    <cfRule type="expression" dxfId="15" priority="16">
      <formula>IF(D$24&lt;&gt;"",TRUE,FALSE)</formula>
    </cfRule>
  </conditionalFormatting>
  <conditionalFormatting sqref="D24:AH24">
    <cfRule type="expression" dxfId="14" priority="15">
      <formula>IF(D$27&lt;&gt;"",TRUE,FALSE)</formula>
    </cfRule>
  </conditionalFormatting>
  <conditionalFormatting sqref="D48:AI48">
    <cfRule type="expression" dxfId="13" priority="14">
      <formula>IF(D$45&lt;&gt;"",TRUE,FALSE)</formula>
    </cfRule>
  </conditionalFormatting>
  <conditionalFormatting sqref="D45:AI45">
    <cfRule type="expression" dxfId="12" priority="13">
      <formula>IF(D$48&lt;&gt;"",TRUE,FALSE)</formula>
    </cfRule>
  </conditionalFormatting>
  <conditionalFormatting sqref="D70:AI70">
    <cfRule type="expression" dxfId="11" priority="12">
      <formula>IF(D$67&lt;&gt;"",TRUE,FALSE)</formula>
    </cfRule>
  </conditionalFormatting>
  <conditionalFormatting sqref="D67:AI67">
    <cfRule type="expression" dxfId="10" priority="11">
      <formula>IF(D$70&lt;&gt;"",TRUE,FALSE)</formula>
    </cfRule>
  </conditionalFormatting>
  <conditionalFormatting sqref="AI27">
    <cfRule type="expression" dxfId="9" priority="10">
      <formula>IF(AI$4&lt;&gt;"",TRUE,FALSE)</formula>
    </cfRule>
  </conditionalFormatting>
  <conditionalFormatting sqref="AI24">
    <cfRule type="expression" dxfId="8" priority="9">
      <formula>IF(AI$7&lt;&gt;"",TRUE,FALSE)</formula>
    </cfRule>
  </conditionalFormatting>
  <conditionalFormatting sqref="D92:AH92">
    <cfRule type="expression" dxfId="7" priority="8">
      <formula>IF(D$89&lt;&gt;"",TRUE,FALSE)</formula>
    </cfRule>
  </conditionalFormatting>
  <conditionalFormatting sqref="D89:AH89">
    <cfRule type="expression" dxfId="6" priority="7">
      <formula>IF(D$92&lt;&gt;"",TRUE,FALSE)</formula>
    </cfRule>
  </conditionalFormatting>
  <conditionalFormatting sqref="AI92">
    <cfRule type="expression" dxfId="5" priority="6">
      <formula>IF(AI$4&lt;&gt;"",TRUE,FALSE)</formula>
    </cfRule>
  </conditionalFormatting>
  <conditionalFormatting sqref="AI89">
    <cfRule type="expression" dxfId="4" priority="5">
      <formula>IF(AI$7&lt;&gt;"",TRUE,FALSE)</formula>
    </cfRule>
  </conditionalFormatting>
  <conditionalFormatting sqref="D114:AH114">
    <cfRule type="expression" dxfId="3" priority="4">
      <formula>IF(D$111&lt;&gt;"",TRUE,FALSE)</formula>
    </cfRule>
  </conditionalFormatting>
  <conditionalFormatting sqref="D111:AH111">
    <cfRule type="expression" dxfId="2" priority="3">
      <formula>IF(D$114&lt;&gt;"",TRUE,FALSE)</formula>
    </cfRule>
  </conditionalFormatting>
  <conditionalFormatting sqref="AI114">
    <cfRule type="expression" dxfId="1" priority="2">
      <formula>IF(AI$4&lt;&gt;"",TRUE,FALSE)</formula>
    </cfRule>
  </conditionalFormatting>
  <conditionalFormatting sqref="AI111">
    <cfRule type="expression" dxfId="0" priority="1">
      <formula>IF(AI$7&lt;&gt;"",TRUE,FALSE)</formula>
    </cfRule>
  </conditionalFormatting>
  <dataValidations count="2">
    <dataValidation type="list" allowBlank="1" showInputMessage="1" showErrorMessage="1" sqref="D7:AH7 D24:AH24 D27:AH27 D4:AH4 D45:AH45 D48:AH48 D67:AH67 D70:AH70 D89:AH89 D92:AH92 D111:AH111 D114:AH114" xr:uid="{00000000-0002-0000-0200-000000000000}">
      <formula1>Liste_bonus_malus</formula1>
    </dataValidation>
    <dataValidation type="list" allowBlank="1" showInputMessage="1" showErrorMessage="1" sqref="A5 A7 A25 A27 A46 A48 A68 A70 A90 A92 A112 A114" xr:uid="{00000000-0002-0000-0200-000001000000}">
      <formula1>listes_élèves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tabColor theme="3" tint="-0.499984740745262"/>
  </sheetPr>
  <dimension ref="A1:W96"/>
  <sheetViews>
    <sheetView zoomScale="85" zoomScaleNormal="85" workbookViewId="0">
      <selection activeCell="D21" sqref="D21"/>
    </sheetView>
  </sheetViews>
  <sheetFormatPr baseColWidth="10" defaultColWidth="11.44140625" defaultRowHeight="13.2" x14ac:dyDescent="0.25"/>
  <cols>
    <col min="1" max="2" width="22.33203125" style="148" customWidth="1"/>
    <col min="3" max="3" width="4.109375" style="148" customWidth="1"/>
    <col min="4" max="4" width="11.44140625" style="148" customWidth="1"/>
    <col min="5" max="5" width="17.5546875" style="148" customWidth="1"/>
    <col min="6" max="6" width="13.88671875" style="148" customWidth="1"/>
    <col min="7" max="7" width="13.33203125" style="148" customWidth="1"/>
    <col min="8" max="8" width="17.109375" style="148" customWidth="1"/>
    <col min="9" max="9" width="18.88671875" style="148" customWidth="1"/>
    <col min="10" max="13" width="11.44140625" style="148"/>
    <col min="14" max="14" width="17.33203125" style="148" customWidth="1"/>
    <col min="15" max="15" width="11.44140625" style="148"/>
    <col min="16" max="16" width="17.5546875" style="148" customWidth="1"/>
    <col min="17" max="17" width="13.88671875" style="148" customWidth="1"/>
    <col min="18" max="18" width="13.33203125" style="148" customWidth="1"/>
    <col min="19" max="19" width="17.109375" style="148" customWidth="1"/>
    <col min="20" max="20" width="21.109375" style="148" customWidth="1"/>
    <col min="21" max="21" width="7.6640625" style="148" customWidth="1"/>
    <col min="22" max="16384" width="11.44140625" style="148"/>
  </cols>
  <sheetData>
    <row r="1" spans="1:23" ht="22.95" customHeight="1" thickBot="1" x14ac:dyDescent="0.3">
      <c r="D1" s="255" t="s">
        <v>51</v>
      </c>
      <c r="E1" s="255"/>
      <c r="F1" s="255"/>
      <c r="G1" s="255"/>
      <c r="H1" s="255"/>
      <c r="I1" s="255"/>
      <c r="J1" s="255"/>
      <c r="K1" s="255"/>
      <c r="L1" s="255"/>
      <c r="P1" s="257" t="s">
        <v>50</v>
      </c>
      <c r="Q1" s="257"/>
      <c r="R1" s="257"/>
      <c r="S1" s="257"/>
      <c r="T1" s="257"/>
      <c r="U1" s="257"/>
      <c r="V1" s="257"/>
      <c r="W1" s="257"/>
    </row>
    <row r="2" spans="1:23" ht="13.8" thickBot="1" x14ac:dyDescent="0.3">
      <c r="A2" s="149" t="s">
        <v>10</v>
      </c>
      <c r="B2" s="149" t="s">
        <v>49</v>
      </c>
      <c r="C2" s="150"/>
      <c r="E2" s="278" t="s">
        <v>4</v>
      </c>
      <c r="F2" s="279"/>
      <c r="G2" s="279"/>
      <c r="H2" s="279"/>
      <c r="I2" s="142" t="s">
        <v>17</v>
      </c>
      <c r="J2" s="151"/>
      <c r="K2" s="251" t="s">
        <v>35</v>
      </c>
      <c r="L2" s="280"/>
      <c r="P2" s="261" t="s">
        <v>4</v>
      </c>
      <c r="Q2" s="262"/>
      <c r="R2" s="262"/>
      <c r="S2" s="262"/>
      <c r="T2" s="146" t="s">
        <v>17</v>
      </c>
      <c r="U2" s="152"/>
      <c r="V2" s="253" t="s">
        <v>8</v>
      </c>
      <c r="W2" s="256"/>
    </row>
    <row r="3" spans="1:23" ht="13.8" thickBot="1" x14ac:dyDescent="0.3">
      <c r="A3" s="32" t="s">
        <v>52</v>
      </c>
      <c r="B3" s="32" t="s">
        <v>43</v>
      </c>
      <c r="C3" s="150"/>
      <c r="E3" s="281" t="s">
        <v>11</v>
      </c>
      <c r="F3" s="282"/>
      <c r="G3" s="281" t="s">
        <v>12</v>
      </c>
      <c r="H3" s="285"/>
      <c r="I3" s="141" t="str">
        <f>IF(E7="","",E7)</f>
        <v>Pt</v>
      </c>
      <c r="J3" s="153"/>
      <c r="K3" s="154" t="s">
        <v>6</v>
      </c>
      <c r="L3" s="155" t="s">
        <v>7</v>
      </c>
      <c r="P3" s="263" t="s">
        <v>11</v>
      </c>
      <c r="Q3" s="264"/>
      <c r="R3" s="263" t="s">
        <v>12</v>
      </c>
      <c r="S3" s="265"/>
      <c r="T3" s="147" t="str">
        <f>IF(P7="","",P7)</f>
        <v>Pt</v>
      </c>
      <c r="U3" s="156"/>
      <c r="V3" s="157" t="s">
        <v>6</v>
      </c>
      <c r="W3" s="158" t="s">
        <v>7</v>
      </c>
    </row>
    <row r="4" spans="1:23" ht="13.8" thickBot="1" x14ac:dyDescent="0.3">
      <c r="A4" s="32" t="s">
        <v>53</v>
      </c>
      <c r="B4" s="32" t="s">
        <v>45</v>
      </c>
      <c r="C4" s="150"/>
      <c r="E4" s="159" t="s">
        <v>5</v>
      </c>
      <c r="F4" s="160" t="s">
        <v>15</v>
      </c>
      <c r="G4" s="159" t="s">
        <v>5</v>
      </c>
      <c r="H4" s="161" t="s">
        <v>16</v>
      </c>
      <c r="I4" s="140" t="str">
        <f>IF(F7="","",F7)</f>
        <v>Zav</v>
      </c>
      <c r="K4" s="162">
        <f>G17-G18</f>
        <v>5</v>
      </c>
      <c r="L4" s="163">
        <f>IF('6_matchs_simples'!G11&lt;0,0,
IF('6_matchs_simples'!G11&gt;$G$14,$G$14,'6_matchs_simples'!G11))</f>
        <v>0</v>
      </c>
      <c r="P4" s="164" t="s">
        <v>5</v>
      </c>
      <c r="Q4" s="165" t="s">
        <v>15</v>
      </c>
      <c r="R4" s="164" t="s">
        <v>5</v>
      </c>
      <c r="S4" s="165" t="s">
        <v>16</v>
      </c>
      <c r="T4" s="144" t="str">
        <f>IF(Q7="","",Q7)</f>
        <v>Zav</v>
      </c>
      <c r="U4" s="156"/>
      <c r="V4" s="162">
        <f>$R$17-$R$18</f>
        <v>5</v>
      </c>
      <c r="W4" s="163">
        <f>IF(Situation!$G$16&lt;0,0,
IF(Situation!$G$16&gt;$R$14,$R$14,Situation!$G$16))</f>
        <v>0</v>
      </c>
    </row>
    <row r="5" spans="1:23" ht="13.8" thickBot="1" x14ac:dyDescent="0.3">
      <c r="A5" s="32" t="s">
        <v>54</v>
      </c>
      <c r="B5" s="32" t="s">
        <v>44</v>
      </c>
      <c r="C5" s="150"/>
      <c r="D5" s="159" t="s">
        <v>28</v>
      </c>
      <c r="E5" s="33">
        <v>1</v>
      </c>
      <c r="F5" s="34">
        <v>3</v>
      </c>
      <c r="G5" s="33">
        <v>0</v>
      </c>
      <c r="H5" s="139">
        <v>1</v>
      </c>
      <c r="I5" s="140" t="str">
        <f>IF(F8="","",F8)</f>
        <v>Zmed</v>
      </c>
      <c r="K5" s="162">
        <f>G16-G17</f>
        <v>5</v>
      </c>
      <c r="L5" s="163">
        <f>IF(L4&lt;10,0.5,0.75)</f>
        <v>0.5</v>
      </c>
      <c r="O5" s="164" t="s">
        <v>28</v>
      </c>
      <c r="P5" s="33">
        <v>0</v>
      </c>
      <c r="Q5" s="34">
        <v>3</v>
      </c>
      <c r="R5" s="33">
        <v>0</v>
      </c>
      <c r="S5" s="34">
        <v>1</v>
      </c>
      <c r="T5" s="144" t="str">
        <f>IF(Q8="","",Q8)</f>
        <v>Zmed</v>
      </c>
      <c r="U5" s="156"/>
      <c r="V5" s="162">
        <f>$R$16-$R$17</f>
        <v>5</v>
      </c>
      <c r="W5" s="163">
        <f>IF(W4&lt;10,0.5,0.75)</f>
        <v>0.5</v>
      </c>
    </row>
    <row r="6" spans="1:23" ht="13.8" thickBot="1" x14ac:dyDescent="0.3">
      <c r="A6" s="32" t="s">
        <v>55</v>
      </c>
      <c r="B6" s="32" t="s">
        <v>45</v>
      </c>
      <c r="C6" s="150"/>
      <c r="E6" s="283" t="s">
        <v>14</v>
      </c>
      <c r="F6" s="284"/>
      <c r="G6" s="166"/>
      <c r="H6" s="167"/>
      <c r="I6" s="140" t="str">
        <f>IF(F9="","",F9)</f>
        <v>Zarr</v>
      </c>
      <c r="K6" s="162">
        <f>G15-G16</f>
        <v>5</v>
      </c>
      <c r="L6" s="163">
        <f>SUM(K4:K8)-SUM(L4:L5)</f>
        <v>39.5</v>
      </c>
      <c r="P6" s="266" t="s">
        <v>14</v>
      </c>
      <c r="Q6" s="267"/>
      <c r="R6" s="166"/>
      <c r="S6" s="167"/>
      <c r="T6" s="144" t="str">
        <f>IF(Q9="","",Q9)</f>
        <v>Zarr</v>
      </c>
      <c r="U6" s="156"/>
      <c r="V6" s="162">
        <f>$R$15-$R$16</f>
        <v>5</v>
      </c>
      <c r="W6" s="163">
        <f>SUM(V4:V8)-SUM(W4:W5)</f>
        <v>39.5</v>
      </c>
    </row>
    <row r="7" spans="1:23" x14ac:dyDescent="0.25">
      <c r="A7" s="32" t="s">
        <v>56</v>
      </c>
      <c r="B7" s="32" t="s">
        <v>45</v>
      </c>
      <c r="C7" s="150"/>
      <c r="E7" s="258" t="s">
        <v>18</v>
      </c>
      <c r="F7" s="35" t="s">
        <v>43</v>
      </c>
      <c r="G7" s="168"/>
      <c r="H7" s="169"/>
      <c r="I7" s="140" t="str">
        <f>IF(F10="","",F10)</f>
        <v/>
      </c>
      <c r="K7" s="162">
        <f>G14-G15</f>
        <v>5</v>
      </c>
      <c r="L7" s="163"/>
      <c r="P7" s="258" t="s">
        <v>18</v>
      </c>
      <c r="Q7" s="35" t="s">
        <v>43</v>
      </c>
      <c r="R7" s="168"/>
      <c r="S7" s="169"/>
      <c r="T7" s="144" t="str">
        <f>IF(Q10="","",Q10)</f>
        <v/>
      </c>
      <c r="U7" s="156"/>
      <c r="V7" s="162">
        <f>$R$14-$R$15</f>
        <v>5</v>
      </c>
      <c r="W7" s="163"/>
    </row>
    <row r="8" spans="1:23" ht="13.8" thickBot="1" x14ac:dyDescent="0.3">
      <c r="A8" s="32" t="s">
        <v>57</v>
      </c>
      <c r="B8" s="32" t="s">
        <v>44</v>
      </c>
      <c r="C8" s="150"/>
      <c r="E8" s="259"/>
      <c r="F8" s="35" t="s">
        <v>45</v>
      </c>
      <c r="G8" s="168"/>
      <c r="H8" s="170"/>
      <c r="I8" s="140" t="str">
        <f>IF(G7="","",G7)</f>
        <v/>
      </c>
      <c r="K8" s="171">
        <f>G14</f>
        <v>20</v>
      </c>
      <c r="L8" s="172"/>
      <c r="P8" s="259"/>
      <c r="Q8" s="35" t="s">
        <v>45</v>
      </c>
      <c r="R8" s="168"/>
      <c r="S8" s="170"/>
      <c r="T8" s="144" t="str">
        <f>IF(R7="","",R7)</f>
        <v/>
      </c>
      <c r="U8" s="156"/>
      <c r="V8" s="171">
        <f>$R$14</f>
        <v>20</v>
      </c>
      <c r="W8" s="172"/>
    </row>
    <row r="9" spans="1:23" ht="14.25" customHeight="1" thickBot="1" x14ac:dyDescent="0.3">
      <c r="A9" s="32" t="s">
        <v>58</v>
      </c>
      <c r="B9" s="32" t="s">
        <v>43</v>
      </c>
      <c r="C9" s="150"/>
      <c r="E9" s="259"/>
      <c r="F9" s="35" t="s">
        <v>44</v>
      </c>
      <c r="G9" s="168"/>
      <c r="H9" s="170"/>
      <c r="I9" s="140" t="str">
        <f>IF(H7="","",H7)</f>
        <v/>
      </c>
      <c r="P9" s="259"/>
      <c r="Q9" s="35" t="s">
        <v>44</v>
      </c>
      <c r="R9" s="168"/>
      <c r="S9" s="170"/>
      <c r="T9" s="144" t="str">
        <f>IF(S7="","",S7)</f>
        <v/>
      </c>
      <c r="U9" s="156"/>
    </row>
    <row r="10" spans="1:23" ht="13.8" thickBot="1" x14ac:dyDescent="0.3">
      <c r="A10" s="32" t="s">
        <v>59</v>
      </c>
      <c r="B10" s="32" t="s">
        <v>45</v>
      </c>
      <c r="C10" s="150"/>
      <c r="E10" s="260"/>
      <c r="F10" s="36"/>
      <c r="G10" s="168"/>
      <c r="H10" s="170"/>
      <c r="I10" s="140" t="str">
        <f>IF(H8="","",H8)</f>
        <v/>
      </c>
      <c r="K10" s="251" t="s">
        <v>36</v>
      </c>
      <c r="L10" s="252"/>
      <c r="P10" s="260"/>
      <c r="Q10" s="36"/>
      <c r="R10" s="168"/>
      <c r="S10" s="170"/>
      <c r="T10" s="144" t="str">
        <f>IF(S8="","",S8)</f>
        <v/>
      </c>
      <c r="U10" s="156"/>
      <c r="V10" s="253" t="s">
        <v>9</v>
      </c>
      <c r="W10" s="254"/>
    </row>
    <row r="11" spans="1:23" ht="15" customHeight="1" x14ac:dyDescent="0.25">
      <c r="A11" s="32" t="s">
        <v>60</v>
      </c>
      <c r="B11" s="32" t="s">
        <v>44</v>
      </c>
      <c r="C11" s="150"/>
      <c r="I11" s="140" t="str">
        <f>IF(H9="","",H9)</f>
        <v/>
      </c>
      <c r="K11" s="154" t="s">
        <v>6</v>
      </c>
      <c r="L11" s="155" t="s">
        <v>7</v>
      </c>
      <c r="T11" s="144" t="str">
        <f>IF(S9="","",S9)</f>
        <v/>
      </c>
      <c r="V11" s="157" t="s">
        <v>6</v>
      </c>
      <c r="W11" s="158" t="s">
        <v>7</v>
      </c>
    </row>
    <row r="12" spans="1:23" ht="13.8" thickBot="1" x14ac:dyDescent="0.3">
      <c r="A12" s="32" t="s">
        <v>61</v>
      </c>
      <c r="B12" s="32" t="s">
        <v>43</v>
      </c>
      <c r="C12" s="150"/>
      <c r="I12" s="143" t="str">
        <f>IF(H10="","",H10)</f>
        <v/>
      </c>
      <c r="K12" s="162">
        <v>5</v>
      </c>
      <c r="L12" s="163">
        <f>IF('6_matchs_simples'!V11&lt;0,0,
IF('6_matchs_simples'!V11&gt;$G$14,$G$14,'6_matchs_simples'!V11))</f>
        <v>0</v>
      </c>
      <c r="T12" s="145" t="str">
        <f>IF(S10="","",S10)</f>
        <v/>
      </c>
      <c r="V12" s="162">
        <f>$R$17-$R$18</f>
        <v>5</v>
      </c>
      <c r="W12" s="163">
        <f>IF(Situation!$R$16&lt;0,0,
IF(Situation!$R$16&gt;$R$14,$R$14,Situation!$R$16))</f>
        <v>0</v>
      </c>
    </row>
    <row r="13" spans="1:23" x14ac:dyDescent="0.25">
      <c r="A13" s="32" t="s">
        <v>62</v>
      </c>
      <c r="B13" s="32" t="s">
        <v>45</v>
      </c>
      <c r="C13" s="150"/>
      <c r="E13" s="288" t="s">
        <v>19</v>
      </c>
      <c r="F13" s="289"/>
      <c r="G13" s="289"/>
      <c r="I13" s="173"/>
      <c r="K13" s="162">
        <v>5</v>
      </c>
      <c r="L13" s="163">
        <f>IF(L12&lt;10,0.5,0.75)</f>
        <v>0.5</v>
      </c>
      <c r="P13" s="268" t="s">
        <v>19</v>
      </c>
      <c r="Q13" s="269"/>
      <c r="R13" s="269"/>
      <c r="V13" s="162">
        <f>$R$16-$R$17</f>
        <v>5</v>
      </c>
      <c r="W13" s="163">
        <f>IF(W12&lt;10,0.5,0.75)</f>
        <v>0.5</v>
      </c>
    </row>
    <row r="14" spans="1:23" ht="12" customHeight="1" x14ac:dyDescent="0.25">
      <c r="A14" s="32" t="s">
        <v>63</v>
      </c>
      <c r="B14" s="32" t="s">
        <v>44</v>
      </c>
      <c r="C14" s="150"/>
      <c r="E14" s="270" t="s">
        <v>20</v>
      </c>
      <c r="F14" s="271"/>
      <c r="G14" s="37">
        <v>20</v>
      </c>
      <c r="I14" s="174"/>
      <c r="K14" s="162">
        <v>5</v>
      </c>
      <c r="L14" s="163">
        <f>SUM(K12:K16)-SUM(L12:L13)</f>
        <v>39.5</v>
      </c>
      <c r="P14" s="270" t="s">
        <v>20</v>
      </c>
      <c r="Q14" s="271"/>
      <c r="R14" s="37">
        <v>20</v>
      </c>
      <c r="V14" s="162">
        <f>$R$15-$R$16</f>
        <v>5</v>
      </c>
      <c r="W14" s="163">
        <f>SUM(V12:V16)-SUM(W12:W13)</f>
        <v>39.5</v>
      </c>
    </row>
    <row r="15" spans="1:23" x14ac:dyDescent="0.25">
      <c r="A15" s="32" t="s">
        <v>64</v>
      </c>
      <c r="B15" s="32" t="s">
        <v>43</v>
      </c>
      <c r="C15" s="150"/>
      <c r="E15" s="272" t="s">
        <v>21</v>
      </c>
      <c r="F15" s="273"/>
      <c r="G15" s="38">
        <v>15</v>
      </c>
      <c r="I15" s="174"/>
      <c r="K15" s="162">
        <v>5</v>
      </c>
      <c r="L15" s="163">
        <v>0</v>
      </c>
      <c r="P15" s="272" t="s">
        <v>21</v>
      </c>
      <c r="Q15" s="273"/>
      <c r="R15" s="38">
        <v>15</v>
      </c>
      <c r="V15" s="162">
        <f>$R$14-$R$15</f>
        <v>5</v>
      </c>
      <c r="W15" s="163">
        <v>0</v>
      </c>
    </row>
    <row r="16" spans="1:23" ht="13.8" thickBot="1" x14ac:dyDescent="0.3">
      <c r="A16" s="32" t="s">
        <v>65</v>
      </c>
      <c r="B16" s="32" t="s">
        <v>45</v>
      </c>
      <c r="C16" s="150"/>
      <c r="E16" s="274" t="s">
        <v>22</v>
      </c>
      <c r="F16" s="275"/>
      <c r="G16" s="38">
        <v>10</v>
      </c>
      <c r="K16" s="171">
        <v>20</v>
      </c>
      <c r="L16" s="172"/>
      <c r="P16" s="274" t="s">
        <v>22</v>
      </c>
      <c r="Q16" s="275"/>
      <c r="R16" s="38">
        <v>10</v>
      </c>
      <c r="V16" s="171">
        <f>$R$14</f>
        <v>20</v>
      </c>
      <c r="W16" s="172"/>
    </row>
    <row r="17" spans="1:23" ht="13.8" thickBot="1" x14ac:dyDescent="0.3">
      <c r="A17" s="32" t="s">
        <v>66</v>
      </c>
      <c r="B17" s="32" t="s">
        <v>44</v>
      </c>
      <c r="C17" s="150"/>
      <c r="E17" s="286" t="s">
        <v>23</v>
      </c>
      <c r="F17" s="287"/>
      <c r="G17" s="38">
        <v>5</v>
      </c>
      <c r="P17" s="286" t="s">
        <v>23</v>
      </c>
      <c r="Q17" s="287"/>
      <c r="R17" s="38">
        <v>5</v>
      </c>
    </row>
    <row r="18" spans="1:23" ht="13.8" thickBot="1" x14ac:dyDescent="0.3">
      <c r="A18" s="32" t="s">
        <v>67</v>
      </c>
      <c r="B18" s="32" t="s">
        <v>43</v>
      </c>
      <c r="C18" s="150"/>
      <c r="E18" s="276" t="s">
        <v>29</v>
      </c>
      <c r="F18" s="277"/>
      <c r="G18" s="39">
        <v>0</v>
      </c>
      <c r="K18" s="251" t="s">
        <v>37</v>
      </c>
      <c r="L18" s="252"/>
      <c r="P18" s="276" t="s">
        <v>29</v>
      </c>
      <c r="Q18" s="277"/>
      <c r="R18" s="39">
        <v>0</v>
      </c>
      <c r="V18" s="253" t="s">
        <v>24</v>
      </c>
      <c r="W18" s="254"/>
    </row>
    <row r="19" spans="1:23" x14ac:dyDescent="0.25">
      <c r="A19" s="32" t="s">
        <v>68</v>
      </c>
      <c r="B19" s="32" t="s">
        <v>45</v>
      </c>
      <c r="C19" s="150"/>
      <c r="K19" s="154" t="s">
        <v>6</v>
      </c>
      <c r="L19" s="155" t="s">
        <v>7</v>
      </c>
      <c r="V19" s="157" t="s">
        <v>6</v>
      </c>
      <c r="W19" s="158" t="s">
        <v>7</v>
      </c>
    </row>
    <row r="20" spans="1:23" x14ac:dyDescent="0.25">
      <c r="A20" s="32" t="s">
        <v>69</v>
      </c>
      <c r="B20" s="32" t="s">
        <v>44</v>
      </c>
      <c r="C20" s="150"/>
      <c r="K20" s="162">
        <v>5</v>
      </c>
      <c r="L20" s="163">
        <f>IF('6_matchs_simples'!G31&lt;0,0,
IF('6_matchs_simples'!G31&gt;$G$14,$G$14,'6_matchs_simples'!G31))</f>
        <v>0</v>
      </c>
      <c r="V20" s="162">
        <f>$R$17-$R$18</f>
        <v>5</v>
      </c>
      <c r="W20" s="163">
        <f>IF(Situation!$G$41&lt;0,0,
IF(Situation!$G$41&gt;$R$14,$R$14,Situation!$G$41))</f>
        <v>0</v>
      </c>
    </row>
    <row r="21" spans="1:23" ht="13.5" customHeight="1" x14ac:dyDescent="0.25">
      <c r="A21" s="32" t="s">
        <v>70</v>
      </c>
      <c r="B21" s="32" t="s">
        <v>43</v>
      </c>
      <c r="C21" s="150"/>
      <c r="K21" s="162">
        <v>5</v>
      </c>
      <c r="L21" s="163">
        <f>IF(L20&lt;10,0.5,0.75)</f>
        <v>0.5</v>
      </c>
      <c r="V21" s="162">
        <f>$R$16-$R$17</f>
        <v>5</v>
      </c>
      <c r="W21" s="163">
        <f>IF(W20&lt;10,0.5,0.75)</f>
        <v>0.5</v>
      </c>
    </row>
    <row r="22" spans="1:23" ht="13.5" customHeight="1" x14ac:dyDescent="0.25">
      <c r="A22" s="32" t="s">
        <v>71</v>
      </c>
      <c r="B22" s="32" t="s">
        <v>45</v>
      </c>
      <c r="C22" s="150"/>
      <c r="K22" s="162">
        <v>5</v>
      </c>
      <c r="L22" s="163">
        <f>SUM(K20:K24)-SUM(L20:L21)</f>
        <v>39.5</v>
      </c>
      <c r="V22" s="162">
        <f>$R$15-$R$16</f>
        <v>5</v>
      </c>
      <c r="W22" s="163">
        <f>SUM(V20:V24)-SUM(W20:W21)</f>
        <v>39.5</v>
      </c>
    </row>
    <row r="23" spans="1:23" ht="13.2" customHeight="1" x14ac:dyDescent="0.25">
      <c r="A23" s="32" t="s">
        <v>72</v>
      </c>
      <c r="B23" s="32" t="s">
        <v>44</v>
      </c>
      <c r="C23" s="150"/>
      <c r="K23" s="162">
        <v>5</v>
      </c>
      <c r="L23" s="163">
        <v>0</v>
      </c>
      <c r="V23" s="162">
        <f>$R$14-$R$15</f>
        <v>5</v>
      </c>
      <c r="W23" s="163">
        <v>0</v>
      </c>
    </row>
    <row r="24" spans="1:23" ht="13.95" customHeight="1" thickBot="1" x14ac:dyDescent="0.3">
      <c r="A24" s="32" t="s">
        <v>73</v>
      </c>
      <c r="B24" s="32" t="s">
        <v>43</v>
      </c>
      <c r="C24" s="150"/>
      <c r="K24" s="171">
        <v>20</v>
      </c>
      <c r="L24" s="172"/>
      <c r="V24" s="171">
        <f>$R$14</f>
        <v>20</v>
      </c>
      <c r="W24" s="172"/>
    </row>
    <row r="25" spans="1:23" ht="13.95" customHeight="1" thickBot="1" x14ac:dyDescent="0.3">
      <c r="A25" s="32" t="s">
        <v>74</v>
      </c>
      <c r="B25" s="32" t="s">
        <v>45</v>
      </c>
      <c r="C25" s="150"/>
    </row>
    <row r="26" spans="1:23" ht="13.2" customHeight="1" x14ac:dyDescent="0.25">
      <c r="A26" s="32" t="s">
        <v>75</v>
      </c>
      <c r="B26" s="32" t="s">
        <v>44</v>
      </c>
      <c r="C26" s="150"/>
      <c r="K26" s="251" t="s">
        <v>38</v>
      </c>
      <c r="L26" s="252"/>
      <c r="V26" s="253" t="s">
        <v>25</v>
      </c>
      <c r="W26" s="254"/>
    </row>
    <row r="27" spans="1:23" ht="13.95" customHeight="1" x14ac:dyDescent="0.25">
      <c r="A27" s="32" t="s">
        <v>76</v>
      </c>
      <c r="B27" s="32" t="s">
        <v>43</v>
      </c>
      <c r="C27" s="150"/>
      <c r="K27" s="154" t="s">
        <v>6</v>
      </c>
      <c r="L27" s="155" t="s">
        <v>7</v>
      </c>
      <c r="V27" s="157" t="s">
        <v>6</v>
      </c>
      <c r="W27" s="158" t="s">
        <v>7</v>
      </c>
    </row>
    <row r="28" spans="1:23" x14ac:dyDescent="0.25">
      <c r="A28" s="32" t="s">
        <v>77</v>
      </c>
      <c r="B28" s="32" t="s">
        <v>45</v>
      </c>
      <c r="C28" s="150"/>
      <c r="K28" s="162">
        <v>5</v>
      </c>
      <c r="L28" s="163">
        <f>IF('6_matchs_simples'!V31&lt;0,0,
IF('6_matchs_simples'!V31&gt;$G$14,$G$14,'6_matchs_simples'!V31))</f>
        <v>0</v>
      </c>
      <c r="V28" s="162">
        <f>$R$17-$R$18</f>
        <v>5</v>
      </c>
      <c r="W28" s="163">
        <f>IF(Situation!$S$41&lt;0,0,
IF(Situation!$S$41&gt;$R$14,$R$14,Situation!$S$41))</f>
        <v>0</v>
      </c>
    </row>
    <row r="29" spans="1:23" x14ac:dyDescent="0.25">
      <c r="A29" s="32" t="s">
        <v>78</v>
      </c>
      <c r="B29" s="32" t="s">
        <v>44</v>
      </c>
      <c r="C29" s="150"/>
      <c r="K29" s="162">
        <v>5</v>
      </c>
      <c r="L29" s="163">
        <f>IF(L28&lt;10,0.5,0.75)</f>
        <v>0.5</v>
      </c>
      <c r="V29" s="162">
        <f>$R$16-$R$17</f>
        <v>5</v>
      </c>
      <c r="W29" s="163">
        <f>IF(W28&lt;10,0.5,0.75)</f>
        <v>0.5</v>
      </c>
    </row>
    <row r="30" spans="1:23" x14ac:dyDescent="0.25">
      <c r="A30" s="32" t="s">
        <v>79</v>
      </c>
      <c r="B30" s="32" t="s">
        <v>43</v>
      </c>
      <c r="C30" s="150"/>
      <c r="K30" s="162">
        <v>5</v>
      </c>
      <c r="L30" s="163">
        <f>SUM(K28:K32)-SUM(L28:L29)</f>
        <v>39.5</v>
      </c>
      <c r="V30" s="162">
        <f>$R$15-$R$16</f>
        <v>5</v>
      </c>
      <c r="W30" s="163">
        <f>SUM(V28:V32)-SUM(W28:W29)</f>
        <v>39.5</v>
      </c>
    </row>
    <row r="31" spans="1:23" x14ac:dyDescent="0.25">
      <c r="A31" s="32" t="s">
        <v>80</v>
      </c>
      <c r="B31" s="32" t="s">
        <v>45</v>
      </c>
      <c r="C31" s="150"/>
      <c r="K31" s="162">
        <v>5</v>
      </c>
      <c r="L31" s="163">
        <v>0</v>
      </c>
      <c r="V31" s="162">
        <f>$R$14-$R$15</f>
        <v>5</v>
      </c>
      <c r="W31" s="163">
        <v>0</v>
      </c>
    </row>
    <row r="32" spans="1:23" ht="13.8" thickBot="1" x14ac:dyDescent="0.3">
      <c r="A32" s="32" t="s">
        <v>81</v>
      </c>
      <c r="B32" s="32" t="s">
        <v>44</v>
      </c>
      <c r="C32" s="150"/>
      <c r="K32" s="171">
        <v>20</v>
      </c>
      <c r="L32" s="172"/>
      <c r="V32" s="171">
        <f>$R$14</f>
        <v>20</v>
      </c>
      <c r="W32" s="172"/>
    </row>
    <row r="33" spans="1:23" ht="15.75" customHeight="1" thickBot="1" x14ac:dyDescent="0.3">
      <c r="A33" s="32" t="s">
        <v>82</v>
      </c>
      <c r="B33" s="32" t="s">
        <v>43</v>
      </c>
      <c r="C33" s="150"/>
    </row>
    <row r="34" spans="1:23" x14ac:dyDescent="0.25">
      <c r="A34" s="32" t="s">
        <v>83</v>
      </c>
      <c r="B34" s="32" t="s">
        <v>45</v>
      </c>
      <c r="C34" s="150"/>
      <c r="K34" s="251" t="s">
        <v>39</v>
      </c>
      <c r="L34" s="252"/>
      <c r="V34" s="152"/>
      <c r="W34" s="152"/>
    </row>
    <row r="35" spans="1:23" x14ac:dyDescent="0.25">
      <c r="A35" s="32" t="s">
        <v>95</v>
      </c>
      <c r="B35" s="32" t="s">
        <v>44</v>
      </c>
      <c r="C35" s="150"/>
      <c r="K35" s="154" t="s">
        <v>6</v>
      </c>
      <c r="L35" s="155" t="s">
        <v>7</v>
      </c>
      <c r="V35" s="175"/>
      <c r="W35" s="175"/>
    </row>
    <row r="36" spans="1:23" x14ac:dyDescent="0.25">
      <c r="A36" s="32" t="s">
        <v>96</v>
      </c>
      <c r="B36" s="32" t="s">
        <v>43</v>
      </c>
      <c r="C36" s="150"/>
      <c r="K36" s="162">
        <v>5</v>
      </c>
      <c r="L36" s="163">
        <f>IF('6_matchs_simples'!G52&lt;0,0,
IF('6_matchs_simples'!G52&gt;$G$14,$G$14,'6_matchs_simples'!G52))</f>
        <v>0</v>
      </c>
      <c r="V36" s="176"/>
      <c r="W36" s="176"/>
    </row>
    <row r="37" spans="1:23" x14ac:dyDescent="0.25">
      <c r="A37" s="32" t="s">
        <v>97</v>
      </c>
      <c r="B37" s="32" t="s">
        <v>45</v>
      </c>
      <c r="C37" s="150"/>
      <c r="K37" s="162">
        <v>5</v>
      </c>
      <c r="L37" s="163">
        <f>IF(L36&lt;10,0.5,0.75)</f>
        <v>0.5</v>
      </c>
      <c r="V37" s="176"/>
      <c r="W37" s="176"/>
    </row>
    <row r="38" spans="1:23" x14ac:dyDescent="0.25">
      <c r="A38" s="32" t="s">
        <v>98</v>
      </c>
      <c r="B38" s="32" t="s">
        <v>43</v>
      </c>
      <c r="C38" s="150"/>
      <c r="K38" s="162">
        <v>5</v>
      </c>
      <c r="L38" s="163">
        <f>SUM(K36:K40)-SUM(L36:L37)</f>
        <v>39.5</v>
      </c>
      <c r="V38" s="176"/>
      <c r="W38" s="176"/>
    </row>
    <row r="39" spans="1:23" x14ac:dyDescent="0.25">
      <c r="K39" s="162">
        <v>5</v>
      </c>
      <c r="L39" s="163">
        <v>0</v>
      </c>
      <c r="V39" s="176"/>
      <c r="W39" s="176"/>
    </row>
    <row r="40" spans="1:23" ht="13.8" thickBot="1" x14ac:dyDescent="0.3">
      <c r="K40" s="171">
        <v>20</v>
      </c>
      <c r="L40" s="172"/>
      <c r="V40" s="176"/>
      <c r="W40" s="176"/>
    </row>
    <row r="41" spans="1:23" ht="13.8" thickBot="1" x14ac:dyDescent="0.3">
      <c r="V41" s="156"/>
      <c r="W41" s="156"/>
    </row>
    <row r="42" spans="1:23" x14ac:dyDescent="0.25">
      <c r="K42" s="251" t="s">
        <v>40</v>
      </c>
      <c r="L42" s="252"/>
      <c r="V42" s="152"/>
      <c r="W42" s="152"/>
    </row>
    <row r="43" spans="1:23" x14ac:dyDescent="0.25">
      <c r="K43" s="154" t="s">
        <v>6</v>
      </c>
      <c r="L43" s="155" t="s">
        <v>7</v>
      </c>
      <c r="V43" s="175"/>
      <c r="W43" s="175"/>
    </row>
    <row r="44" spans="1:23" x14ac:dyDescent="0.25">
      <c r="K44" s="162">
        <v>5</v>
      </c>
      <c r="L44" s="163">
        <f>IF('6_matchs_simples'!V52&lt;0,0,
IF('6_matchs_simples'!V52&gt;$G$14,$G$14,'6_matchs_simples'!V52))</f>
        <v>0</v>
      </c>
      <c r="V44" s="176"/>
      <c r="W44" s="176"/>
    </row>
    <row r="45" spans="1:23" x14ac:dyDescent="0.25">
      <c r="K45" s="162">
        <v>5</v>
      </c>
      <c r="L45" s="163">
        <f>IF(L44&lt;10,0.5,0.75)</f>
        <v>0.5</v>
      </c>
      <c r="V45" s="176"/>
      <c r="W45" s="176"/>
    </row>
    <row r="46" spans="1:23" x14ac:dyDescent="0.25">
      <c r="K46" s="162">
        <v>5</v>
      </c>
      <c r="L46" s="163">
        <f>SUM(K44:K48)-SUM(L44:L45)</f>
        <v>39.5</v>
      </c>
      <c r="V46" s="176"/>
      <c r="W46" s="176"/>
    </row>
    <row r="47" spans="1:23" x14ac:dyDescent="0.25">
      <c r="K47" s="162">
        <v>5</v>
      </c>
      <c r="L47" s="163">
        <v>0</v>
      </c>
      <c r="V47" s="176"/>
      <c r="W47" s="176"/>
    </row>
    <row r="48" spans="1:23" ht="13.8" thickBot="1" x14ac:dyDescent="0.3">
      <c r="K48" s="171">
        <v>20</v>
      </c>
      <c r="L48" s="172"/>
      <c r="V48" s="176"/>
      <c r="W48" s="176"/>
    </row>
    <row r="49" spans="11:23" ht="13.8" thickBot="1" x14ac:dyDescent="0.3">
      <c r="V49" s="156"/>
      <c r="W49" s="156"/>
    </row>
    <row r="50" spans="11:23" x14ac:dyDescent="0.25">
      <c r="K50" s="251" t="s">
        <v>41</v>
      </c>
      <c r="L50" s="252"/>
      <c r="V50" s="152"/>
      <c r="W50" s="152"/>
    </row>
    <row r="51" spans="11:23" x14ac:dyDescent="0.25">
      <c r="K51" s="154" t="s">
        <v>6</v>
      </c>
      <c r="L51" s="155" t="s">
        <v>7</v>
      </c>
      <c r="V51" s="175"/>
      <c r="W51" s="175"/>
    </row>
    <row r="52" spans="11:23" x14ac:dyDescent="0.25">
      <c r="K52" s="162">
        <v>5</v>
      </c>
      <c r="L52" s="163">
        <f>IF('6_matchs_simples'!G74&lt;0,0,
IF('6_matchs_simples'!G74&gt;$G$14,$G$14,'6_matchs_simples'!G74))</f>
        <v>0</v>
      </c>
      <c r="V52" s="176"/>
      <c r="W52" s="176"/>
    </row>
    <row r="53" spans="11:23" x14ac:dyDescent="0.25">
      <c r="K53" s="162">
        <v>5</v>
      </c>
      <c r="L53" s="163">
        <f>IF(L52&lt;10,0.5,0.75)</f>
        <v>0.5</v>
      </c>
      <c r="V53" s="176"/>
      <c r="W53" s="176"/>
    </row>
    <row r="54" spans="11:23" x14ac:dyDescent="0.25">
      <c r="K54" s="162">
        <v>5</v>
      </c>
      <c r="L54" s="163">
        <f>SUM(K52:K56)-SUM(L52:L53)</f>
        <v>39.5</v>
      </c>
      <c r="V54" s="176"/>
      <c r="W54" s="176"/>
    </row>
    <row r="55" spans="11:23" x14ac:dyDescent="0.25">
      <c r="K55" s="162">
        <v>5</v>
      </c>
      <c r="L55" s="163">
        <v>0</v>
      </c>
      <c r="V55" s="176"/>
      <c r="W55" s="176"/>
    </row>
    <row r="56" spans="11:23" ht="13.8" thickBot="1" x14ac:dyDescent="0.3">
      <c r="K56" s="171">
        <v>20</v>
      </c>
      <c r="L56" s="172"/>
      <c r="V56" s="176"/>
      <c r="W56" s="176"/>
    </row>
    <row r="57" spans="11:23" ht="13.8" thickBot="1" x14ac:dyDescent="0.3">
      <c r="V57" s="156"/>
      <c r="W57" s="156"/>
    </row>
    <row r="58" spans="11:23" x14ac:dyDescent="0.25">
      <c r="K58" s="251" t="s">
        <v>42</v>
      </c>
      <c r="L58" s="252"/>
      <c r="V58" s="152"/>
      <c r="W58" s="152"/>
    </row>
    <row r="59" spans="11:23" x14ac:dyDescent="0.25">
      <c r="K59" s="154" t="s">
        <v>6</v>
      </c>
      <c r="L59" s="155" t="s">
        <v>7</v>
      </c>
      <c r="V59" s="175"/>
      <c r="W59" s="175"/>
    </row>
    <row r="60" spans="11:23" x14ac:dyDescent="0.25">
      <c r="K60" s="162">
        <v>5</v>
      </c>
      <c r="L60" s="163">
        <f>IF('6_matchs_simples'!V74&lt;0,0,
IF('6_matchs_simples'!V74&gt;$G$14,$G$14,'6_matchs_simples'!V74))</f>
        <v>0</v>
      </c>
      <c r="V60" s="176"/>
      <c r="W60" s="176"/>
    </row>
    <row r="61" spans="11:23" x14ac:dyDescent="0.25">
      <c r="K61" s="162">
        <v>5</v>
      </c>
      <c r="L61" s="163">
        <f>IF(L60&lt;10,0.5,0.75)</f>
        <v>0.5</v>
      </c>
      <c r="V61" s="176"/>
      <c r="W61" s="176"/>
    </row>
    <row r="62" spans="11:23" x14ac:dyDescent="0.25">
      <c r="K62" s="162">
        <v>5</v>
      </c>
      <c r="L62" s="163">
        <f>SUM(K60:K64)-SUM(L60:L61)</f>
        <v>39.5</v>
      </c>
      <c r="V62" s="176"/>
      <c r="W62" s="176"/>
    </row>
    <row r="63" spans="11:23" x14ac:dyDescent="0.25">
      <c r="K63" s="162">
        <v>5</v>
      </c>
      <c r="L63" s="163">
        <v>0</v>
      </c>
      <c r="V63" s="176"/>
      <c r="W63" s="176"/>
    </row>
    <row r="64" spans="11:23" ht="13.8" thickBot="1" x14ac:dyDescent="0.3">
      <c r="K64" s="171">
        <v>20</v>
      </c>
      <c r="L64" s="172"/>
      <c r="V64" s="176"/>
      <c r="W64" s="176"/>
    </row>
    <row r="65" spans="11:23" ht="13.8" thickBot="1" x14ac:dyDescent="0.3">
      <c r="V65" s="156"/>
      <c r="W65" s="156"/>
    </row>
    <row r="66" spans="11:23" x14ac:dyDescent="0.25">
      <c r="K66" s="251" t="s">
        <v>86</v>
      </c>
      <c r="L66" s="252"/>
      <c r="V66" s="156"/>
      <c r="W66" s="156"/>
    </row>
    <row r="67" spans="11:23" x14ac:dyDescent="0.25">
      <c r="K67" s="154" t="s">
        <v>6</v>
      </c>
      <c r="L67" s="155" t="s">
        <v>7</v>
      </c>
    </row>
    <row r="68" spans="11:23" x14ac:dyDescent="0.25">
      <c r="K68" s="162">
        <v>5</v>
      </c>
      <c r="L68" s="163">
        <f>IF('6_matchs_simples'!G96&lt;0,0,
IF('6_matchs_simples'!G96&gt;$G$14,$G$14,'6_matchs_simples'!G96))</f>
        <v>0</v>
      </c>
    </row>
    <row r="69" spans="11:23" x14ac:dyDescent="0.25">
      <c r="K69" s="162">
        <v>5</v>
      </c>
      <c r="L69" s="163">
        <f>IF(L68&lt;10,0.5,0.75)</f>
        <v>0.5</v>
      </c>
    </row>
    <row r="70" spans="11:23" x14ac:dyDescent="0.25">
      <c r="K70" s="162">
        <v>5</v>
      </c>
      <c r="L70" s="163">
        <f>SUM(K68:K72)-SUM(L68:L69)</f>
        <v>39.5</v>
      </c>
    </row>
    <row r="71" spans="11:23" x14ac:dyDescent="0.25">
      <c r="K71" s="162">
        <v>5</v>
      </c>
      <c r="L71" s="163">
        <v>0</v>
      </c>
    </row>
    <row r="72" spans="11:23" ht="13.8" thickBot="1" x14ac:dyDescent="0.3">
      <c r="K72" s="171">
        <v>20</v>
      </c>
      <c r="L72" s="172"/>
    </row>
    <row r="73" spans="11:23" ht="13.8" thickBot="1" x14ac:dyDescent="0.3"/>
    <row r="74" spans="11:23" x14ac:dyDescent="0.25">
      <c r="K74" s="251" t="s">
        <v>87</v>
      </c>
      <c r="L74" s="252"/>
    </row>
    <row r="75" spans="11:23" x14ac:dyDescent="0.25">
      <c r="K75" s="154" t="s">
        <v>6</v>
      </c>
      <c r="L75" s="155" t="s">
        <v>7</v>
      </c>
    </row>
    <row r="76" spans="11:23" x14ac:dyDescent="0.25">
      <c r="K76" s="162">
        <v>5</v>
      </c>
      <c r="L76" s="163">
        <f>IF('6_matchs_simples'!V96&lt;0,0,
IF('6_matchs_simples'!V96&gt;$G$14,$G$14,'6_matchs_simples'!V96))</f>
        <v>0</v>
      </c>
    </row>
    <row r="77" spans="11:23" x14ac:dyDescent="0.25">
      <c r="K77" s="162">
        <v>5</v>
      </c>
      <c r="L77" s="163">
        <f>IF(L76&lt;10,0.5,0.75)</f>
        <v>0.5</v>
      </c>
    </row>
    <row r="78" spans="11:23" x14ac:dyDescent="0.25">
      <c r="K78" s="162">
        <v>5</v>
      </c>
      <c r="L78" s="163">
        <f>SUM(K76:K80)-SUM(L76:L77)</f>
        <v>39.5</v>
      </c>
    </row>
    <row r="79" spans="11:23" x14ac:dyDescent="0.25">
      <c r="K79" s="162">
        <v>5</v>
      </c>
      <c r="L79" s="163">
        <v>0</v>
      </c>
    </row>
    <row r="80" spans="11:23" ht="13.8" thickBot="1" x14ac:dyDescent="0.3">
      <c r="K80" s="171">
        <v>20</v>
      </c>
      <c r="L80" s="172"/>
    </row>
    <row r="81" spans="11:12" ht="13.8" thickBot="1" x14ac:dyDescent="0.3"/>
    <row r="82" spans="11:12" x14ac:dyDescent="0.25">
      <c r="K82" s="251" t="s">
        <v>90</v>
      </c>
      <c r="L82" s="252"/>
    </row>
    <row r="83" spans="11:12" x14ac:dyDescent="0.25">
      <c r="K83" s="154" t="s">
        <v>6</v>
      </c>
      <c r="L83" s="155" t="s">
        <v>7</v>
      </c>
    </row>
    <row r="84" spans="11:12" x14ac:dyDescent="0.25">
      <c r="K84" s="162">
        <v>5</v>
      </c>
      <c r="L84" s="163">
        <f>IF('6_matchs_simples'!G118&lt;0,0,
IF('6_matchs_simples'!G118&gt;$G$14,$G$14,'6_matchs_simples'!G118))</f>
        <v>0</v>
      </c>
    </row>
    <row r="85" spans="11:12" x14ac:dyDescent="0.25">
      <c r="K85" s="162">
        <v>5</v>
      </c>
      <c r="L85" s="163">
        <f>IF(L84&lt;10,0.5,0.75)</f>
        <v>0.5</v>
      </c>
    </row>
    <row r="86" spans="11:12" x14ac:dyDescent="0.25">
      <c r="K86" s="162">
        <v>5</v>
      </c>
      <c r="L86" s="163">
        <f>SUM(K84:K88)-SUM(L84:L85)</f>
        <v>39.5</v>
      </c>
    </row>
    <row r="87" spans="11:12" x14ac:dyDescent="0.25">
      <c r="K87" s="162">
        <v>5</v>
      </c>
      <c r="L87" s="163">
        <v>0</v>
      </c>
    </row>
    <row r="88" spans="11:12" ht="13.8" thickBot="1" x14ac:dyDescent="0.3">
      <c r="K88" s="171">
        <v>20</v>
      </c>
      <c r="L88" s="172"/>
    </row>
    <row r="89" spans="11:12" ht="13.8" thickBot="1" x14ac:dyDescent="0.3"/>
    <row r="90" spans="11:12" x14ac:dyDescent="0.25">
      <c r="K90" s="251" t="s">
        <v>91</v>
      </c>
      <c r="L90" s="252"/>
    </row>
    <row r="91" spans="11:12" x14ac:dyDescent="0.25">
      <c r="K91" s="154" t="s">
        <v>6</v>
      </c>
      <c r="L91" s="155" t="s">
        <v>7</v>
      </c>
    </row>
    <row r="92" spans="11:12" x14ac:dyDescent="0.25">
      <c r="K92" s="162">
        <v>5</v>
      </c>
      <c r="L92" s="163">
        <f>IF('6_matchs_simples'!V118&lt;0,0,
IF('6_matchs_simples'!V1182&gt;$G$14,$G$14,'6_matchs_simples'!V118))</f>
        <v>0</v>
      </c>
    </row>
    <row r="93" spans="11:12" x14ac:dyDescent="0.25">
      <c r="K93" s="162">
        <v>5</v>
      </c>
      <c r="L93" s="163">
        <f>IF(L92&lt;10,0.5,0.75)</f>
        <v>0.5</v>
      </c>
    </row>
    <row r="94" spans="11:12" x14ac:dyDescent="0.25">
      <c r="K94" s="162">
        <v>5</v>
      </c>
      <c r="L94" s="163">
        <f>SUM(K92:K96)-SUM(L92:L93)</f>
        <v>39.5</v>
      </c>
    </row>
    <row r="95" spans="11:12" x14ac:dyDescent="0.25">
      <c r="K95" s="162">
        <v>5</v>
      </c>
      <c r="L95" s="163">
        <v>0</v>
      </c>
    </row>
    <row r="96" spans="11:12" ht="13.8" thickBot="1" x14ac:dyDescent="0.3">
      <c r="K96" s="171">
        <v>20</v>
      </c>
      <c r="L96" s="172"/>
    </row>
  </sheetData>
  <sheetProtection sheet="1" objects="1" scenarios="1"/>
  <mergeCells count="40">
    <mergeCell ref="P17:Q17"/>
    <mergeCell ref="P18:Q18"/>
    <mergeCell ref="K42:L42"/>
    <mergeCell ref="K26:L26"/>
    <mergeCell ref="K18:L18"/>
    <mergeCell ref="E14:F14"/>
    <mergeCell ref="E15:F15"/>
    <mergeCell ref="E16:F16"/>
    <mergeCell ref="E17:F17"/>
    <mergeCell ref="E13:G13"/>
    <mergeCell ref="E2:H2"/>
    <mergeCell ref="K2:L2"/>
    <mergeCell ref="K10:L10"/>
    <mergeCell ref="E3:F3"/>
    <mergeCell ref="E6:F6"/>
    <mergeCell ref="G3:H3"/>
    <mergeCell ref="D1:L1"/>
    <mergeCell ref="V2:W2"/>
    <mergeCell ref="V10:W10"/>
    <mergeCell ref="V18:W18"/>
    <mergeCell ref="P1:W1"/>
    <mergeCell ref="P7:P10"/>
    <mergeCell ref="P2:S2"/>
    <mergeCell ref="P3:Q3"/>
    <mergeCell ref="R3:S3"/>
    <mergeCell ref="P6:Q6"/>
    <mergeCell ref="P13:R13"/>
    <mergeCell ref="P14:Q14"/>
    <mergeCell ref="P15:Q15"/>
    <mergeCell ref="P16:Q16"/>
    <mergeCell ref="E18:F18"/>
    <mergeCell ref="E7:E10"/>
    <mergeCell ref="K66:L66"/>
    <mergeCell ref="K74:L74"/>
    <mergeCell ref="K82:L82"/>
    <mergeCell ref="K90:L90"/>
    <mergeCell ref="V26:W26"/>
    <mergeCell ref="K50:L50"/>
    <mergeCell ref="K58:L58"/>
    <mergeCell ref="K34:L34"/>
  </mergeCells>
  <phoneticPr fontId="20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24BE-8A18-41E7-8B92-D0A919D17EB3}">
  <sheetPr>
    <tabColor theme="9" tint="-0.499984740745262"/>
  </sheetPr>
  <dimension ref="A1:E39"/>
  <sheetViews>
    <sheetView zoomScale="85" zoomScaleNormal="85" workbookViewId="0">
      <selection activeCell="L22" sqref="L22"/>
    </sheetView>
  </sheetViews>
  <sheetFormatPr baseColWidth="10" defaultColWidth="11.44140625" defaultRowHeight="13.2" x14ac:dyDescent="0.25"/>
  <cols>
    <col min="1" max="1" width="19.77734375" style="148" customWidth="1"/>
    <col min="2" max="16384" width="11.44140625" style="148"/>
  </cols>
  <sheetData>
    <row r="1" spans="1:5" ht="22.95" customHeight="1" x14ac:dyDescent="0.25">
      <c r="A1" s="293" t="s">
        <v>92</v>
      </c>
      <c r="B1" s="293"/>
      <c r="C1" s="293"/>
      <c r="D1" s="293"/>
      <c r="E1" s="293"/>
    </row>
    <row r="2" spans="1:5" x14ac:dyDescent="0.25">
      <c r="A2" s="150"/>
    </row>
    <row r="3" spans="1:5" ht="21.6" customHeight="1" x14ac:dyDescent="0.25">
      <c r="A3" s="294"/>
      <c r="B3" s="296" t="str">
        <f>IF(Paramètres!F7="","",Paramètres!F7)</f>
        <v>Zav</v>
      </c>
      <c r="C3" s="296" t="str">
        <f>IF(Paramètres!F8="","",Paramètres!F8)</f>
        <v>Zmed</v>
      </c>
      <c r="D3" s="296" t="str">
        <f>IF(Paramètres!F9="","",Paramètres!F9)</f>
        <v>Zarr</v>
      </c>
      <c r="E3" s="296" t="str">
        <f>IF(Paramètres!F10="","",Paramètres!F10)</f>
        <v/>
      </c>
    </row>
    <row r="4" spans="1:5" ht="18" customHeight="1" x14ac:dyDescent="0.25">
      <c r="A4" s="295" t="str">
        <f>IF(Paramètres!A3="","",Paramètres!A3)</f>
        <v>Elève_1</v>
      </c>
      <c r="B4" s="295">
        <f>IFERROR(SUMPRODUCT(('6_matchs_simples'!$A$5:$A$114='Récupération des données'!$A4)*('6_matchs_simples'!AM$5:AM$114)),"")</f>
        <v>0</v>
      </c>
      <c r="C4" s="295">
        <f>IFERROR(SUMPRODUCT(('6_matchs_simples'!$A$5:$A$114='Récupération des données'!$A4)*('6_matchs_simples'!AN$5:AN$114)),"")</f>
        <v>0</v>
      </c>
      <c r="D4" s="295">
        <f>IFERROR(SUMPRODUCT(('6_matchs_simples'!$A$5:$A$114='Récupération des données'!$A4)*('6_matchs_simples'!AO$5:AO$114)),"")</f>
        <v>0</v>
      </c>
      <c r="E4" s="295" t="str">
        <f>IFERROR(SUMPRODUCT(('6_matchs_simples'!$A$5:$A$114='Récupération des données'!$A4)*('6_matchs_simples'!AP$5:AP$114)),"")</f>
        <v/>
      </c>
    </row>
    <row r="5" spans="1:5" ht="18" customHeight="1" x14ac:dyDescent="0.25">
      <c r="A5" s="295" t="str">
        <f>IF(Paramètres!A4="","",Paramètres!A4)</f>
        <v>Elève_2</v>
      </c>
      <c r="B5" s="295">
        <f>IFERROR(SUMPRODUCT(('6_matchs_simples'!$A$5:$A$114='Récupération des données'!$A5)*('6_matchs_simples'!AM$5:AM$114)),"")</f>
        <v>0</v>
      </c>
      <c r="C5" s="295">
        <f>IFERROR(SUMPRODUCT(('6_matchs_simples'!$A$5:$A$114='Récupération des données'!$A5)*('6_matchs_simples'!AN$5:AN$114)),"")</f>
        <v>0</v>
      </c>
      <c r="D5" s="295">
        <f>IFERROR(SUMPRODUCT(('6_matchs_simples'!$A$5:$A$114='Récupération des données'!$A5)*('6_matchs_simples'!AO$5:AO$114)),"")</f>
        <v>0</v>
      </c>
      <c r="E5" s="295" t="str">
        <f>IFERROR(SUMPRODUCT(('6_matchs_simples'!$A$5:$A$114='Récupération des données'!$A5)*('6_matchs_simples'!AP$5:AP$114)),"")</f>
        <v/>
      </c>
    </row>
    <row r="6" spans="1:5" ht="18" customHeight="1" x14ac:dyDescent="0.25">
      <c r="A6" s="295" t="str">
        <f>IF(Paramètres!A5="","",Paramètres!A5)</f>
        <v>Elève_3</v>
      </c>
      <c r="B6" s="295">
        <f>IFERROR(SUMPRODUCT(('6_matchs_simples'!$A$5:$A$114='Récupération des données'!$A6)*('6_matchs_simples'!AM$5:AM$114)),"")</f>
        <v>0</v>
      </c>
      <c r="C6" s="295">
        <f>IFERROR(SUMPRODUCT(('6_matchs_simples'!$A$5:$A$114='Récupération des données'!$A6)*('6_matchs_simples'!AN$5:AN$114)),"")</f>
        <v>0</v>
      </c>
      <c r="D6" s="295">
        <f>IFERROR(SUMPRODUCT(('6_matchs_simples'!$A$5:$A$114='Récupération des données'!$A6)*('6_matchs_simples'!AO$5:AO$114)),"")</f>
        <v>0</v>
      </c>
      <c r="E6" s="295" t="str">
        <f>IFERROR(SUMPRODUCT(('6_matchs_simples'!$A$5:$A$114='Récupération des données'!$A6)*('6_matchs_simples'!AP$5:AP$114)),"")</f>
        <v/>
      </c>
    </row>
    <row r="7" spans="1:5" ht="18" customHeight="1" x14ac:dyDescent="0.25">
      <c r="A7" s="295" t="str">
        <f>IF(Paramètres!A6="","",Paramètres!A6)</f>
        <v>Elève_4</v>
      </c>
      <c r="B7" s="295">
        <f>IFERROR(SUMPRODUCT(('6_matchs_simples'!$A$5:$A$114='Récupération des données'!$A7)*('6_matchs_simples'!AM$5:AM$114)),"")</f>
        <v>0</v>
      </c>
      <c r="C7" s="295">
        <f>IFERROR(SUMPRODUCT(('6_matchs_simples'!$A$5:$A$114='Récupération des données'!$A7)*('6_matchs_simples'!AN$5:AN$114)),"")</f>
        <v>0</v>
      </c>
      <c r="D7" s="295">
        <f>IFERROR(SUMPRODUCT(('6_matchs_simples'!$A$5:$A$114='Récupération des données'!$A7)*('6_matchs_simples'!AO$5:AO$114)),"")</f>
        <v>0</v>
      </c>
      <c r="E7" s="295" t="str">
        <f>IFERROR(SUMPRODUCT(('6_matchs_simples'!$A$5:$A$114='Récupération des données'!$A7)*('6_matchs_simples'!AP$5:AP$114)),"")</f>
        <v/>
      </c>
    </row>
    <row r="8" spans="1:5" ht="18" customHeight="1" x14ac:dyDescent="0.25">
      <c r="A8" s="295" t="str">
        <f>IF(Paramètres!A7="","",Paramètres!A7)</f>
        <v>Elève_5</v>
      </c>
      <c r="B8" s="295">
        <f>IFERROR(SUMPRODUCT(('6_matchs_simples'!$A$5:$A$114='Récupération des données'!$A8)*('6_matchs_simples'!AM$5:AM$114)),"")</f>
        <v>0</v>
      </c>
      <c r="C8" s="295">
        <f>IFERROR(SUMPRODUCT(('6_matchs_simples'!$A$5:$A$114='Récupération des données'!$A8)*('6_matchs_simples'!AN$5:AN$114)),"")</f>
        <v>0</v>
      </c>
      <c r="D8" s="295">
        <f>IFERROR(SUMPRODUCT(('6_matchs_simples'!$A$5:$A$114='Récupération des données'!$A8)*('6_matchs_simples'!AO$5:AO$114)),"")</f>
        <v>0</v>
      </c>
      <c r="E8" s="295" t="str">
        <f>IFERROR(SUMPRODUCT(('6_matchs_simples'!$A$5:$A$114='Récupération des données'!$A8)*('6_matchs_simples'!AP$5:AP$114)),"")</f>
        <v/>
      </c>
    </row>
    <row r="9" spans="1:5" ht="18" customHeight="1" x14ac:dyDescent="0.25">
      <c r="A9" s="295" t="str">
        <f>IF(Paramètres!A8="","",Paramètres!A8)</f>
        <v>Elève_6</v>
      </c>
      <c r="B9" s="295">
        <f>IFERROR(SUMPRODUCT(('6_matchs_simples'!$A$5:$A$114='Récupération des données'!$A9)*('6_matchs_simples'!AM$5:AM$114)),"")</f>
        <v>0</v>
      </c>
      <c r="C9" s="295">
        <f>IFERROR(SUMPRODUCT(('6_matchs_simples'!$A$5:$A$114='Récupération des données'!$A9)*('6_matchs_simples'!AN$5:AN$114)),"")</f>
        <v>0</v>
      </c>
      <c r="D9" s="295">
        <f>IFERROR(SUMPRODUCT(('6_matchs_simples'!$A$5:$A$114='Récupération des données'!$A9)*('6_matchs_simples'!AO$5:AO$114)),"")</f>
        <v>0</v>
      </c>
      <c r="E9" s="295" t="str">
        <f>IFERROR(SUMPRODUCT(('6_matchs_simples'!$A$5:$A$114='Récupération des données'!$A9)*('6_matchs_simples'!AP$5:AP$114)),"")</f>
        <v/>
      </c>
    </row>
    <row r="10" spans="1:5" ht="18" customHeight="1" x14ac:dyDescent="0.25">
      <c r="A10" s="295" t="str">
        <f>IF(Paramètres!A9="","",Paramètres!A9)</f>
        <v>Elève_7</v>
      </c>
      <c r="B10" s="295">
        <f>IFERROR(SUMPRODUCT(('6_matchs_simples'!$A$5:$A$114='Récupération des données'!$A10)*('6_matchs_simples'!AM$5:AM$114)),"")</f>
        <v>0</v>
      </c>
      <c r="C10" s="295">
        <f>IFERROR(SUMPRODUCT(('6_matchs_simples'!$A$5:$A$114='Récupération des données'!$A10)*('6_matchs_simples'!AN$5:AN$114)),"")</f>
        <v>0</v>
      </c>
      <c r="D10" s="295">
        <f>IFERROR(SUMPRODUCT(('6_matchs_simples'!$A$5:$A$114='Récupération des données'!$A10)*('6_matchs_simples'!AO$5:AO$114)),"")</f>
        <v>0</v>
      </c>
      <c r="E10" s="295" t="str">
        <f>IFERROR(SUMPRODUCT(('6_matchs_simples'!$A$5:$A$114='Récupération des données'!$A10)*('6_matchs_simples'!AP$5:AP$114)),"")</f>
        <v/>
      </c>
    </row>
    <row r="11" spans="1:5" ht="18" customHeight="1" x14ac:dyDescent="0.25">
      <c r="A11" s="295" t="str">
        <f>IF(Paramètres!A10="","",Paramètres!A10)</f>
        <v>Elève_8</v>
      </c>
      <c r="B11" s="295">
        <f>IFERROR(SUMPRODUCT(('6_matchs_simples'!$A$5:$A$114='Récupération des données'!$A11)*('6_matchs_simples'!AM$5:AM$114)),"")</f>
        <v>0</v>
      </c>
      <c r="C11" s="295">
        <f>IFERROR(SUMPRODUCT(('6_matchs_simples'!$A$5:$A$114='Récupération des données'!$A11)*('6_matchs_simples'!AN$5:AN$114)),"")</f>
        <v>0</v>
      </c>
      <c r="D11" s="295">
        <f>IFERROR(SUMPRODUCT(('6_matchs_simples'!$A$5:$A$114='Récupération des données'!$A11)*('6_matchs_simples'!AO$5:AO$114)),"")</f>
        <v>0</v>
      </c>
      <c r="E11" s="295" t="str">
        <f>IFERROR(SUMPRODUCT(('6_matchs_simples'!$A$5:$A$114='Récupération des données'!$A11)*('6_matchs_simples'!AP$5:AP$114)),"")</f>
        <v/>
      </c>
    </row>
    <row r="12" spans="1:5" ht="18" customHeight="1" x14ac:dyDescent="0.25">
      <c r="A12" s="295" t="str">
        <f>IF(Paramètres!A11="","",Paramètres!A11)</f>
        <v>Elève_9</v>
      </c>
      <c r="B12" s="295">
        <f>IFERROR(SUMPRODUCT(('6_matchs_simples'!$A$5:$A$114='Récupération des données'!$A12)*('6_matchs_simples'!AM$5:AM$114)),"")</f>
        <v>0</v>
      </c>
      <c r="C12" s="295">
        <f>IFERROR(SUMPRODUCT(('6_matchs_simples'!$A$5:$A$114='Récupération des données'!$A12)*('6_matchs_simples'!AN$5:AN$114)),"")</f>
        <v>0</v>
      </c>
      <c r="D12" s="295">
        <f>IFERROR(SUMPRODUCT(('6_matchs_simples'!$A$5:$A$114='Récupération des données'!$A12)*('6_matchs_simples'!AO$5:AO$114)),"")</f>
        <v>0</v>
      </c>
      <c r="E12" s="295" t="str">
        <f>IFERROR(SUMPRODUCT(('6_matchs_simples'!$A$5:$A$114='Récupération des données'!$A12)*('6_matchs_simples'!AP$5:AP$114)),"")</f>
        <v/>
      </c>
    </row>
    <row r="13" spans="1:5" ht="18" customHeight="1" x14ac:dyDescent="0.25">
      <c r="A13" s="295" t="str">
        <f>IF(Paramètres!A12="","",Paramètres!A12)</f>
        <v>Elève_10</v>
      </c>
      <c r="B13" s="295">
        <f>IFERROR(SUMPRODUCT(('6_matchs_simples'!$A$5:$A$114='Récupération des données'!$A13)*('6_matchs_simples'!AM$5:AM$114)),"")</f>
        <v>0</v>
      </c>
      <c r="C13" s="295">
        <f>IFERROR(SUMPRODUCT(('6_matchs_simples'!$A$5:$A$114='Récupération des données'!$A13)*('6_matchs_simples'!AN$5:AN$114)),"")</f>
        <v>0</v>
      </c>
      <c r="D13" s="295">
        <f>IFERROR(SUMPRODUCT(('6_matchs_simples'!$A$5:$A$114='Récupération des données'!$A13)*('6_matchs_simples'!AO$5:AO$114)),"")</f>
        <v>0</v>
      </c>
      <c r="E13" s="295" t="str">
        <f>IFERROR(SUMPRODUCT(('6_matchs_simples'!$A$5:$A$114='Récupération des données'!$A13)*('6_matchs_simples'!AP$5:AP$114)),"")</f>
        <v/>
      </c>
    </row>
    <row r="14" spans="1:5" ht="18" customHeight="1" x14ac:dyDescent="0.25">
      <c r="A14" s="295" t="str">
        <f>IF(Paramètres!A13="","",Paramètres!A13)</f>
        <v>Elève_11</v>
      </c>
      <c r="B14" s="295">
        <f>IFERROR(SUMPRODUCT(('6_matchs_simples'!$A$5:$A$114='Récupération des données'!$A14)*('6_matchs_simples'!AM$5:AM$114)),"")</f>
        <v>0</v>
      </c>
      <c r="C14" s="295">
        <f>IFERROR(SUMPRODUCT(('6_matchs_simples'!$A$5:$A$114='Récupération des données'!$A14)*('6_matchs_simples'!AN$5:AN$114)),"")</f>
        <v>0</v>
      </c>
      <c r="D14" s="295">
        <f>IFERROR(SUMPRODUCT(('6_matchs_simples'!$A$5:$A$114='Récupération des données'!$A14)*('6_matchs_simples'!AO$5:AO$114)),"")</f>
        <v>0</v>
      </c>
      <c r="E14" s="295" t="str">
        <f>IFERROR(SUMPRODUCT(('6_matchs_simples'!$A$5:$A$114='Récupération des données'!$A14)*('6_matchs_simples'!AP$5:AP$114)),"")</f>
        <v/>
      </c>
    </row>
    <row r="15" spans="1:5" ht="18" customHeight="1" x14ac:dyDescent="0.25">
      <c r="A15" s="295" t="str">
        <f>IF(Paramètres!A14="","",Paramètres!A14)</f>
        <v>Elève_12</v>
      </c>
      <c r="B15" s="295">
        <f>IFERROR(SUMPRODUCT(('6_matchs_simples'!$A$5:$A$114='Récupération des données'!$A15)*('6_matchs_simples'!AM$5:AM$114)),"")</f>
        <v>0</v>
      </c>
      <c r="C15" s="295">
        <f>IFERROR(SUMPRODUCT(('6_matchs_simples'!$A$5:$A$114='Récupération des données'!$A15)*('6_matchs_simples'!AN$5:AN$114)),"")</f>
        <v>0</v>
      </c>
      <c r="D15" s="295">
        <f>IFERROR(SUMPRODUCT(('6_matchs_simples'!$A$5:$A$114='Récupération des données'!$A15)*('6_matchs_simples'!AO$5:AO$114)),"")</f>
        <v>0</v>
      </c>
      <c r="E15" s="295" t="str">
        <f>IFERROR(SUMPRODUCT(('6_matchs_simples'!$A$5:$A$114='Récupération des données'!$A15)*('6_matchs_simples'!AP$5:AP$114)),"")</f>
        <v/>
      </c>
    </row>
    <row r="16" spans="1:5" ht="18" customHeight="1" x14ac:dyDescent="0.25">
      <c r="A16" s="295" t="str">
        <f>IF(Paramètres!A15="","",Paramètres!A15)</f>
        <v>Elève_13</v>
      </c>
      <c r="B16" s="295">
        <f>IFERROR(SUMPRODUCT(('6_matchs_simples'!$A$5:$A$114='Récupération des données'!$A16)*('6_matchs_simples'!AM$5:AM$114)),"")</f>
        <v>0</v>
      </c>
      <c r="C16" s="295">
        <f>IFERROR(SUMPRODUCT(('6_matchs_simples'!$A$5:$A$114='Récupération des données'!$A16)*('6_matchs_simples'!AN$5:AN$114)),"")</f>
        <v>0</v>
      </c>
      <c r="D16" s="295">
        <f>IFERROR(SUMPRODUCT(('6_matchs_simples'!$A$5:$A$114='Récupération des données'!$A16)*('6_matchs_simples'!AO$5:AO$114)),"")</f>
        <v>0</v>
      </c>
      <c r="E16" s="295" t="str">
        <f>IFERROR(SUMPRODUCT(('6_matchs_simples'!$A$5:$A$114='Récupération des données'!$A16)*('6_matchs_simples'!AP$5:AP$114)),"")</f>
        <v/>
      </c>
    </row>
    <row r="17" spans="1:5" ht="18" customHeight="1" x14ac:dyDescent="0.25">
      <c r="A17" s="295" t="str">
        <f>IF(Paramètres!A16="","",Paramètres!A16)</f>
        <v>Elève_14</v>
      </c>
      <c r="B17" s="295">
        <f>IFERROR(SUMPRODUCT(('6_matchs_simples'!$A$5:$A$114='Récupération des données'!$A17)*('6_matchs_simples'!AM$5:AM$114)),"")</f>
        <v>0</v>
      </c>
      <c r="C17" s="295">
        <f>IFERROR(SUMPRODUCT(('6_matchs_simples'!$A$5:$A$114='Récupération des données'!$A17)*('6_matchs_simples'!AN$5:AN$114)),"")</f>
        <v>0</v>
      </c>
      <c r="D17" s="295">
        <f>IFERROR(SUMPRODUCT(('6_matchs_simples'!$A$5:$A$114='Récupération des données'!$A17)*('6_matchs_simples'!AO$5:AO$114)),"")</f>
        <v>0</v>
      </c>
      <c r="E17" s="295" t="str">
        <f>IFERROR(SUMPRODUCT(('6_matchs_simples'!$A$5:$A$114='Récupération des données'!$A17)*('6_matchs_simples'!AP$5:AP$114)),"")</f>
        <v/>
      </c>
    </row>
    <row r="18" spans="1:5" ht="18" customHeight="1" x14ac:dyDescent="0.25">
      <c r="A18" s="295" t="str">
        <f>IF(Paramètres!A17="","",Paramètres!A17)</f>
        <v>Elève_15</v>
      </c>
      <c r="B18" s="295">
        <f>IFERROR(SUMPRODUCT(('6_matchs_simples'!$A$5:$A$114='Récupération des données'!$A18)*('6_matchs_simples'!AM$5:AM$114)),"")</f>
        <v>0</v>
      </c>
      <c r="C18" s="295">
        <f>IFERROR(SUMPRODUCT(('6_matchs_simples'!$A$5:$A$114='Récupération des données'!$A18)*('6_matchs_simples'!AN$5:AN$114)),"")</f>
        <v>0</v>
      </c>
      <c r="D18" s="295">
        <f>IFERROR(SUMPRODUCT(('6_matchs_simples'!$A$5:$A$114='Récupération des données'!$A18)*('6_matchs_simples'!AO$5:AO$114)),"")</f>
        <v>0</v>
      </c>
      <c r="E18" s="295" t="str">
        <f>IFERROR(SUMPRODUCT(('6_matchs_simples'!$A$5:$A$114='Récupération des données'!$A18)*('6_matchs_simples'!AP$5:AP$114)),"")</f>
        <v/>
      </c>
    </row>
    <row r="19" spans="1:5" ht="18" customHeight="1" x14ac:dyDescent="0.25">
      <c r="A19" s="295" t="str">
        <f>IF(Paramètres!A18="","",Paramètres!A18)</f>
        <v>Elève_16</v>
      </c>
      <c r="B19" s="295">
        <f>IFERROR(SUMPRODUCT(('6_matchs_simples'!$A$5:$A$114='Récupération des données'!$A19)*('6_matchs_simples'!AM$5:AM$114)),"")</f>
        <v>0</v>
      </c>
      <c r="C19" s="295">
        <f>IFERROR(SUMPRODUCT(('6_matchs_simples'!$A$5:$A$114='Récupération des données'!$A19)*('6_matchs_simples'!AN$5:AN$114)),"")</f>
        <v>0</v>
      </c>
      <c r="D19" s="295">
        <f>IFERROR(SUMPRODUCT(('6_matchs_simples'!$A$5:$A$114='Récupération des données'!$A19)*('6_matchs_simples'!AO$5:AO$114)),"")</f>
        <v>0</v>
      </c>
      <c r="E19" s="295" t="str">
        <f>IFERROR(SUMPRODUCT(('6_matchs_simples'!$A$5:$A$114='Récupération des données'!$A19)*('6_matchs_simples'!AP$5:AP$114)),"")</f>
        <v/>
      </c>
    </row>
    <row r="20" spans="1:5" ht="18" customHeight="1" x14ac:dyDescent="0.25">
      <c r="A20" s="295" t="str">
        <f>IF(Paramètres!A19="","",Paramètres!A19)</f>
        <v>Elève_17</v>
      </c>
      <c r="B20" s="295">
        <f>IFERROR(SUMPRODUCT(('6_matchs_simples'!$A$5:$A$114='Récupération des données'!$A20)*('6_matchs_simples'!AM$5:AM$114)),"")</f>
        <v>0</v>
      </c>
      <c r="C20" s="295">
        <f>IFERROR(SUMPRODUCT(('6_matchs_simples'!$A$5:$A$114='Récupération des données'!$A20)*('6_matchs_simples'!AN$5:AN$114)),"")</f>
        <v>0</v>
      </c>
      <c r="D20" s="295">
        <f>IFERROR(SUMPRODUCT(('6_matchs_simples'!$A$5:$A$114='Récupération des données'!$A20)*('6_matchs_simples'!AO$5:AO$114)),"")</f>
        <v>0</v>
      </c>
      <c r="E20" s="295" t="str">
        <f>IFERROR(SUMPRODUCT(('6_matchs_simples'!$A$5:$A$114='Récupération des données'!$A20)*('6_matchs_simples'!AP$5:AP$114)),"")</f>
        <v/>
      </c>
    </row>
    <row r="21" spans="1:5" ht="18" customHeight="1" x14ac:dyDescent="0.25">
      <c r="A21" s="295" t="str">
        <f>IF(Paramètres!A20="","",Paramètres!A20)</f>
        <v>Elève_18</v>
      </c>
      <c r="B21" s="295">
        <f>IFERROR(SUMPRODUCT(('6_matchs_simples'!$A$5:$A$114='Récupération des données'!$A21)*('6_matchs_simples'!AM$5:AM$114)),"")</f>
        <v>0</v>
      </c>
      <c r="C21" s="295">
        <f>IFERROR(SUMPRODUCT(('6_matchs_simples'!$A$5:$A$114='Récupération des données'!$A21)*('6_matchs_simples'!AN$5:AN$114)),"")</f>
        <v>0</v>
      </c>
      <c r="D21" s="295">
        <f>IFERROR(SUMPRODUCT(('6_matchs_simples'!$A$5:$A$114='Récupération des données'!$A21)*('6_matchs_simples'!AO$5:AO$114)),"")</f>
        <v>0</v>
      </c>
      <c r="E21" s="295" t="str">
        <f>IFERROR(SUMPRODUCT(('6_matchs_simples'!$A$5:$A$114='Récupération des données'!$A21)*('6_matchs_simples'!AP$5:AP$114)),"")</f>
        <v/>
      </c>
    </row>
    <row r="22" spans="1:5" ht="18" customHeight="1" x14ac:dyDescent="0.25">
      <c r="A22" s="295" t="str">
        <f>IF(Paramètres!A21="","",Paramètres!A21)</f>
        <v>Elève_19</v>
      </c>
      <c r="B22" s="295">
        <f>IFERROR(SUMPRODUCT(('6_matchs_simples'!$A$5:$A$114='Récupération des données'!$A22)*('6_matchs_simples'!AM$5:AM$114)),"")</f>
        <v>0</v>
      </c>
      <c r="C22" s="295">
        <f>IFERROR(SUMPRODUCT(('6_matchs_simples'!$A$5:$A$114='Récupération des données'!$A22)*('6_matchs_simples'!AN$5:AN$114)),"")</f>
        <v>0</v>
      </c>
      <c r="D22" s="295">
        <f>IFERROR(SUMPRODUCT(('6_matchs_simples'!$A$5:$A$114='Récupération des données'!$A22)*('6_matchs_simples'!AO$5:AO$114)),"")</f>
        <v>0</v>
      </c>
      <c r="E22" s="295" t="str">
        <f>IFERROR(SUMPRODUCT(('6_matchs_simples'!$A$5:$A$114='Récupération des données'!$A22)*('6_matchs_simples'!AP$5:AP$114)),"")</f>
        <v/>
      </c>
    </row>
    <row r="23" spans="1:5" ht="18" customHeight="1" x14ac:dyDescent="0.25">
      <c r="A23" s="295" t="str">
        <f>IF(Paramètres!A22="","",Paramètres!A22)</f>
        <v>Elève_20</v>
      </c>
      <c r="B23" s="295">
        <f>IFERROR(SUMPRODUCT(('6_matchs_simples'!$A$5:$A$114='Récupération des données'!$A23)*('6_matchs_simples'!AM$5:AM$114)),"")</f>
        <v>0</v>
      </c>
      <c r="C23" s="295">
        <f>IFERROR(SUMPRODUCT(('6_matchs_simples'!$A$5:$A$114='Récupération des données'!$A23)*('6_matchs_simples'!AN$5:AN$114)),"")</f>
        <v>0</v>
      </c>
      <c r="D23" s="295">
        <f>IFERROR(SUMPRODUCT(('6_matchs_simples'!$A$5:$A$114='Récupération des données'!$A23)*('6_matchs_simples'!AO$5:AO$114)),"")</f>
        <v>0</v>
      </c>
      <c r="E23" s="295" t="str">
        <f>IFERROR(SUMPRODUCT(('6_matchs_simples'!$A$5:$A$114='Récupération des données'!$A23)*('6_matchs_simples'!AP$5:AP$114)),"")</f>
        <v/>
      </c>
    </row>
    <row r="24" spans="1:5" ht="18" customHeight="1" x14ac:dyDescent="0.25">
      <c r="A24" s="295" t="str">
        <f>IF(Paramètres!A23="","",Paramètres!A23)</f>
        <v>Elève_21</v>
      </c>
      <c r="B24" s="295">
        <f>IFERROR(SUMPRODUCT(('6_matchs_simples'!$A$5:$A$114='Récupération des données'!$A24)*('6_matchs_simples'!AM$5:AM$114)),"")</f>
        <v>0</v>
      </c>
      <c r="C24" s="295">
        <f>IFERROR(SUMPRODUCT(('6_matchs_simples'!$A$5:$A$114='Récupération des données'!$A24)*('6_matchs_simples'!AN$5:AN$114)),"")</f>
        <v>0</v>
      </c>
      <c r="D24" s="295">
        <f>IFERROR(SUMPRODUCT(('6_matchs_simples'!$A$5:$A$114='Récupération des données'!$A24)*('6_matchs_simples'!AO$5:AO$114)),"")</f>
        <v>0</v>
      </c>
      <c r="E24" s="295" t="str">
        <f>IFERROR(SUMPRODUCT(('6_matchs_simples'!$A$5:$A$114='Récupération des données'!$A24)*('6_matchs_simples'!AP$5:AP$114)),"")</f>
        <v/>
      </c>
    </row>
    <row r="25" spans="1:5" ht="18" customHeight="1" x14ac:dyDescent="0.25">
      <c r="A25" s="295" t="str">
        <f>IF(Paramètres!A24="","",Paramètres!A24)</f>
        <v>Elève_22</v>
      </c>
      <c r="B25" s="295">
        <f>IFERROR(SUMPRODUCT(('6_matchs_simples'!$A$5:$A$114='Récupération des données'!$A25)*('6_matchs_simples'!AM$5:AM$114)),"")</f>
        <v>0</v>
      </c>
      <c r="C25" s="295">
        <f>IFERROR(SUMPRODUCT(('6_matchs_simples'!$A$5:$A$114='Récupération des données'!$A25)*('6_matchs_simples'!AN$5:AN$114)),"")</f>
        <v>0</v>
      </c>
      <c r="D25" s="295">
        <f>IFERROR(SUMPRODUCT(('6_matchs_simples'!$A$5:$A$114='Récupération des données'!$A25)*('6_matchs_simples'!AO$5:AO$114)),"")</f>
        <v>0</v>
      </c>
      <c r="E25" s="295" t="str">
        <f>IFERROR(SUMPRODUCT(('6_matchs_simples'!$A$5:$A$114='Récupération des données'!$A25)*('6_matchs_simples'!AP$5:AP$114)),"")</f>
        <v/>
      </c>
    </row>
    <row r="26" spans="1:5" ht="18" customHeight="1" x14ac:dyDescent="0.25">
      <c r="A26" s="295" t="str">
        <f>IF(Paramètres!A25="","",Paramètres!A25)</f>
        <v>Elève_23</v>
      </c>
      <c r="B26" s="295">
        <f>IFERROR(SUMPRODUCT(('6_matchs_simples'!$A$5:$A$114='Récupération des données'!$A26)*('6_matchs_simples'!AM$5:AM$114)),"")</f>
        <v>0</v>
      </c>
      <c r="C26" s="295">
        <f>IFERROR(SUMPRODUCT(('6_matchs_simples'!$A$5:$A$114='Récupération des données'!$A26)*('6_matchs_simples'!AN$5:AN$114)),"")</f>
        <v>0</v>
      </c>
      <c r="D26" s="295">
        <f>IFERROR(SUMPRODUCT(('6_matchs_simples'!$A$5:$A$114='Récupération des données'!$A26)*('6_matchs_simples'!AO$5:AO$114)),"")</f>
        <v>0</v>
      </c>
      <c r="E26" s="295" t="str">
        <f>IFERROR(SUMPRODUCT(('6_matchs_simples'!$A$5:$A$114='Récupération des données'!$A26)*('6_matchs_simples'!AP$5:AP$114)),"")</f>
        <v/>
      </c>
    </row>
    <row r="27" spans="1:5" ht="18" customHeight="1" x14ac:dyDescent="0.25">
      <c r="A27" s="295" t="str">
        <f>IF(Paramètres!A26="","",Paramètres!A26)</f>
        <v>Elève_24</v>
      </c>
      <c r="B27" s="295">
        <f>IFERROR(SUMPRODUCT(('6_matchs_simples'!$A$5:$A$114='Récupération des données'!$A27)*('6_matchs_simples'!AM$5:AM$114)),"")</f>
        <v>0</v>
      </c>
      <c r="C27" s="295">
        <f>IFERROR(SUMPRODUCT(('6_matchs_simples'!$A$5:$A$114='Récupération des données'!$A27)*('6_matchs_simples'!AN$5:AN$114)),"")</f>
        <v>0</v>
      </c>
      <c r="D27" s="295">
        <f>IFERROR(SUMPRODUCT(('6_matchs_simples'!$A$5:$A$114='Récupération des données'!$A27)*('6_matchs_simples'!AO$5:AO$114)),"")</f>
        <v>0</v>
      </c>
      <c r="E27" s="295" t="str">
        <f>IFERROR(SUMPRODUCT(('6_matchs_simples'!$A$5:$A$114='Récupération des données'!$A27)*('6_matchs_simples'!AP$5:AP$114)),"")</f>
        <v/>
      </c>
    </row>
    <row r="28" spans="1:5" ht="18" customHeight="1" x14ac:dyDescent="0.25">
      <c r="A28" s="295" t="str">
        <f>IF(Paramètres!A27="","",Paramètres!A27)</f>
        <v>Elève_25</v>
      </c>
      <c r="B28" s="295">
        <f>IFERROR(SUMPRODUCT(('6_matchs_simples'!$A$5:$A$114='Récupération des données'!$A28)*('6_matchs_simples'!AM$5:AM$114)),"")</f>
        <v>0</v>
      </c>
      <c r="C28" s="295">
        <f>IFERROR(SUMPRODUCT(('6_matchs_simples'!$A$5:$A$114='Récupération des données'!$A28)*('6_matchs_simples'!AN$5:AN$114)),"")</f>
        <v>0</v>
      </c>
      <c r="D28" s="295">
        <f>IFERROR(SUMPRODUCT(('6_matchs_simples'!$A$5:$A$114='Récupération des données'!$A28)*('6_matchs_simples'!AO$5:AO$114)),"")</f>
        <v>0</v>
      </c>
      <c r="E28" s="295" t="str">
        <f>IFERROR(SUMPRODUCT(('6_matchs_simples'!$A$5:$A$114='Récupération des données'!$A28)*('6_matchs_simples'!AP$5:AP$114)),"")</f>
        <v/>
      </c>
    </row>
    <row r="29" spans="1:5" ht="18" customHeight="1" x14ac:dyDescent="0.25">
      <c r="A29" s="295" t="str">
        <f>IF(Paramètres!A28="","",Paramètres!A28)</f>
        <v>Elève_26</v>
      </c>
      <c r="B29" s="295">
        <f>IFERROR(SUMPRODUCT(('6_matchs_simples'!$A$5:$A$114='Récupération des données'!$A29)*('6_matchs_simples'!AM$5:AM$114)),"")</f>
        <v>0</v>
      </c>
      <c r="C29" s="295">
        <f>IFERROR(SUMPRODUCT(('6_matchs_simples'!$A$5:$A$114='Récupération des données'!$A29)*('6_matchs_simples'!AN$5:AN$114)),"")</f>
        <v>0</v>
      </c>
      <c r="D29" s="295">
        <f>IFERROR(SUMPRODUCT(('6_matchs_simples'!$A$5:$A$114='Récupération des données'!$A29)*('6_matchs_simples'!AO$5:AO$114)),"")</f>
        <v>0</v>
      </c>
      <c r="E29" s="295" t="str">
        <f>IFERROR(SUMPRODUCT(('6_matchs_simples'!$A$5:$A$114='Récupération des données'!$A29)*('6_matchs_simples'!AP$5:AP$114)),"")</f>
        <v/>
      </c>
    </row>
    <row r="30" spans="1:5" ht="18" customHeight="1" x14ac:dyDescent="0.25">
      <c r="A30" s="295" t="str">
        <f>IF(Paramètres!A29="","",Paramètres!A29)</f>
        <v>Elève_27</v>
      </c>
      <c r="B30" s="295">
        <f>IFERROR(SUMPRODUCT(('6_matchs_simples'!$A$5:$A$114='Récupération des données'!$A30)*('6_matchs_simples'!AM$5:AM$114)),"")</f>
        <v>0</v>
      </c>
      <c r="C30" s="295">
        <f>IFERROR(SUMPRODUCT(('6_matchs_simples'!$A$5:$A$114='Récupération des données'!$A30)*('6_matchs_simples'!AN$5:AN$114)),"")</f>
        <v>0</v>
      </c>
      <c r="D30" s="295">
        <f>IFERROR(SUMPRODUCT(('6_matchs_simples'!$A$5:$A$114='Récupération des données'!$A30)*('6_matchs_simples'!AO$5:AO$114)),"")</f>
        <v>0</v>
      </c>
      <c r="E30" s="295" t="str">
        <f>IFERROR(SUMPRODUCT(('6_matchs_simples'!$A$5:$A$114='Récupération des données'!$A30)*('6_matchs_simples'!AP$5:AP$114)),"")</f>
        <v/>
      </c>
    </row>
    <row r="31" spans="1:5" ht="18" customHeight="1" x14ac:dyDescent="0.25">
      <c r="A31" s="295" t="str">
        <f>IF(Paramètres!A30="","",Paramètres!A30)</f>
        <v>Elève_28</v>
      </c>
      <c r="B31" s="295">
        <f>IFERROR(SUMPRODUCT(('6_matchs_simples'!$A$5:$A$114='Récupération des données'!$A31)*('6_matchs_simples'!AM$5:AM$114)),"")</f>
        <v>0</v>
      </c>
      <c r="C31" s="295">
        <f>IFERROR(SUMPRODUCT(('6_matchs_simples'!$A$5:$A$114='Récupération des données'!$A31)*('6_matchs_simples'!AN$5:AN$114)),"")</f>
        <v>0</v>
      </c>
      <c r="D31" s="295">
        <f>IFERROR(SUMPRODUCT(('6_matchs_simples'!$A$5:$A$114='Récupération des données'!$A31)*('6_matchs_simples'!AO$5:AO$114)),"")</f>
        <v>0</v>
      </c>
      <c r="E31" s="295" t="str">
        <f>IFERROR(SUMPRODUCT(('6_matchs_simples'!$A$5:$A$114='Récupération des données'!$A31)*('6_matchs_simples'!AP$5:AP$114)),"")</f>
        <v/>
      </c>
    </row>
    <row r="32" spans="1:5" ht="18" customHeight="1" x14ac:dyDescent="0.25">
      <c r="A32" s="295" t="str">
        <f>IF(Paramètres!A31="","",Paramètres!A31)</f>
        <v>Elève_29</v>
      </c>
      <c r="B32" s="295">
        <f>IFERROR(SUMPRODUCT(('6_matchs_simples'!$A$5:$A$114='Récupération des données'!$A32)*('6_matchs_simples'!AM$5:AM$114)),"")</f>
        <v>0</v>
      </c>
      <c r="C32" s="295">
        <f>IFERROR(SUMPRODUCT(('6_matchs_simples'!$A$5:$A$114='Récupération des données'!$A32)*('6_matchs_simples'!AN$5:AN$114)),"")</f>
        <v>0</v>
      </c>
      <c r="D32" s="295">
        <f>IFERROR(SUMPRODUCT(('6_matchs_simples'!$A$5:$A$114='Récupération des données'!$A32)*('6_matchs_simples'!AO$5:AO$114)),"")</f>
        <v>0</v>
      </c>
      <c r="E32" s="295" t="str">
        <f>IFERROR(SUMPRODUCT(('6_matchs_simples'!$A$5:$A$114='Récupération des données'!$A32)*('6_matchs_simples'!AP$5:AP$114)),"")</f>
        <v/>
      </c>
    </row>
    <row r="33" spans="1:5" ht="18" customHeight="1" x14ac:dyDescent="0.25">
      <c r="A33" s="295" t="str">
        <f>IF(Paramètres!A32="","",Paramètres!A32)</f>
        <v>Elève_30</v>
      </c>
      <c r="B33" s="295">
        <f>IFERROR(SUMPRODUCT(('6_matchs_simples'!$A$5:$A$114='Récupération des données'!$A33)*('6_matchs_simples'!AM$5:AM$114)),"")</f>
        <v>0</v>
      </c>
      <c r="C33" s="295">
        <f>IFERROR(SUMPRODUCT(('6_matchs_simples'!$A$5:$A$114='Récupération des données'!$A33)*('6_matchs_simples'!AN$5:AN$114)),"")</f>
        <v>0</v>
      </c>
      <c r="D33" s="295">
        <f>IFERROR(SUMPRODUCT(('6_matchs_simples'!$A$5:$A$114='Récupération des données'!$A33)*('6_matchs_simples'!AO$5:AO$114)),"")</f>
        <v>0</v>
      </c>
      <c r="E33" s="295" t="str">
        <f>IFERROR(SUMPRODUCT(('6_matchs_simples'!$A$5:$A$114='Récupération des données'!$A33)*('6_matchs_simples'!AP$5:AP$114)),"")</f>
        <v/>
      </c>
    </row>
    <row r="34" spans="1:5" ht="18" customHeight="1" x14ac:dyDescent="0.25">
      <c r="A34" s="295" t="str">
        <f>IF(Paramètres!A33="","",Paramètres!A33)</f>
        <v>Elève_31</v>
      </c>
      <c r="B34" s="295">
        <f>IFERROR(SUMPRODUCT(('6_matchs_simples'!$A$5:$A$114='Récupération des données'!$A34)*('6_matchs_simples'!AM$5:AM$114)),"")</f>
        <v>0</v>
      </c>
      <c r="C34" s="295">
        <f>IFERROR(SUMPRODUCT(('6_matchs_simples'!$A$5:$A$114='Récupération des données'!$A34)*('6_matchs_simples'!AN$5:AN$114)),"")</f>
        <v>0</v>
      </c>
      <c r="D34" s="295">
        <f>IFERROR(SUMPRODUCT(('6_matchs_simples'!$A$5:$A$114='Récupération des données'!$A34)*('6_matchs_simples'!AO$5:AO$114)),"")</f>
        <v>0</v>
      </c>
      <c r="E34" s="295" t="str">
        <f>IFERROR(SUMPRODUCT(('6_matchs_simples'!$A$5:$A$114='Récupération des données'!$A34)*('6_matchs_simples'!AP$5:AP$114)),"")</f>
        <v/>
      </c>
    </row>
    <row r="35" spans="1:5" ht="18" customHeight="1" x14ac:dyDescent="0.25">
      <c r="A35" s="295" t="str">
        <f>IF(Paramètres!A34="","",Paramètres!A34)</f>
        <v>Elève_32</v>
      </c>
      <c r="B35" s="295">
        <f>IFERROR(SUMPRODUCT(('6_matchs_simples'!$A$5:$A$114='Récupération des données'!$A35)*('6_matchs_simples'!AM$5:AM$114)),"")</f>
        <v>0</v>
      </c>
      <c r="C35" s="295">
        <f>IFERROR(SUMPRODUCT(('6_matchs_simples'!$A$5:$A$114='Récupération des données'!$A35)*('6_matchs_simples'!AN$5:AN$114)),"")</f>
        <v>0</v>
      </c>
      <c r="D35" s="295">
        <f>IFERROR(SUMPRODUCT(('6_matchs_simples'!$A$5:$A$114='Récupération des données'!$A35)*('6_matchs_simples'!AO$5:AO$114)),"")</f>
        <v>0</v>
      </c>
      <c r="E35" s="295" t="str">
        <f>IFERROR(SUMPRODUCT(('6_matchs_simples'!$A$5:$A$114='Récupération des données'!$A35)*('6_matchs_simples'!AP$5:AP$114)),"")</f>
        <v/>
      </c>
    </row>
    <row r="36" spans="1:5" ht="18" customHeight="1" x14ac:dyDescent="0.25">
      <c r="A36" s="295" t="str">
        <f>IF(Paramètres!A35="","",Paramètres!A35)</f>
        <v>Elève_33</v>
      </c>
      <c r="B36" s="295">
        <f>IFERROR(SUMPRODUCT(('6_matchs_simples'!$A$5:$A$114='Récupération des données'!$A36)*('6_matchs_simples'!AM$5:AM$114)),"")</f>
        <v>0</v>
      </c>
      <c r="C36" s="295">
        <f>IFERROR(SUMPRODUCT(('6_matchs_simples'!$A$5:$A$114='Récupération des données'!$A36)*('6_matchs_simples'!AN$5:AN$114)),"")</f>
        <v>0</v>
      </c>
      <c r="D36" s="295">
        <f>IFERROR(SUMPRODUCT(('6_matchs_simples'!$A$5:$A$114='Récupération des données'!$A36)*('6_matchs_simples'!AO$5:AO$114)),"")</f>
        <v>0</v>
      </c>
      <c r="E36" s="295" t="str">
        <f>IFERROR(SUMPRODUCT(('6_matchs_simples'!$A$5:$A$114='Récupération des données'!$A36)*('6_matchs_simples'!AP$5:AP$114)),"")</f>
        <v/>
      </c>
    </row>
    <row r="37" spans="1:5" ht="18" customHeight="1" x14ac:dyDescent="0.25">
      <c r="A37" s="295" t="str">
        <f>IF(Paramètres!A36="","",Paramètres!A36)</f>
        <v>Elève_34</v>
      </c>
      <c r="B37" s="295">
        <f>IFERROR(SUMPRODUCT(('6_matchs_simples'!$A$5:$A$114='Récupération des données'!$A37)*('6_matchs_simples'!AM$5:AM$114)),"")</f>
        <v>0</v>
      </c>
      <c r="C37" s="295">
        <f>IFERROR(SUMPRODUCT(('6_matchs_simples'!$A$5:$A$114='Récupération des données'!$A37)*('6_matchs_simples'!AN$5:AN$114)),"")</f>
        <v>0</v>
      </c>
      <c r="D37" s="295">
        <f>IFERROR(SUMPRODUCT(('6_matchs_simples'!$A$5:$A$114='Récupération des données'!$A37)*('6_matchs_simples'!AO$5:AO$114)),"")</f>
        <v>0</v>
      </c>
      <c r="E37" s="295" t="str">
        <f>IFERROR(SUMPRODUCT(('6_matchs_simples'!$A$5:$A$114='Récupération des données'!$A37)*('6_matchs_simples'!AP$5:AP$114)),"")</f>
        <v/>
      </c>
    </row>
    <row r="38" spans="1:5" ht="18" customHeight="1" x14ac:dyDescent="0.25">
      <c r="A38" s="295" t="str">
        <f>IF(Paramètres!A37="","",Paramètres!A37)</f>
        <v>Elève_35</v>
      </c>
      <c r="B38" s="295">
        <f>IFERROR(SUMPRODUCT(('6_matchs_simples'!$A$5:$A$114='Récupération des données'!$A38)*('6_matchs_simples'!AM$5:AM$114)),"")</f>
        <v>0</v>
      </c>
      <c r="C38" s="295">
        <f>IFERROR(SUMPRODUCT(('6_matchs_simples'!$A$5:$A$114='Récupération des données'!$A38)*('6_matchs_simples'!AN$5:AN$114)),"")</f>
        <v>0</v>
      </c>
      <c r="D38" s="295">
        <f>IFERROR(SUMPRODUCT(('6_matchs_simples'!$A$5:$A$114='Récupération des données'!$A38)*('6_matchs_simples'!AO$5:AO$114)),"")</f>
        <v>0</v>
      </c>
      <c r="E38" s="295" t="str">
        <f>IFERROR(SUMPRODUCT(('6_matchs_simples'!$A$5:$A$114='Récupération des données'!$A38)*('6_matchs_simples'!AP$5:AP$114)),"")</f>
        <v/>
      </c>
    </row>
    <row r="39" spans="1:5" ht="18" customHeight="1" x14ac:dyDescent="0.25">
      <c r="A39" s="295" t="str">
        <f>IF(Paramètres!A38="","",Paramètres!A38)</f>
        <v>Elève_36</v>
      </c>
      <c r="B39" s="295">
        <f>IFERROR(SUMPRODUCT(('6_matchs_simples'!$A$5:$A$114='Récupération des données'!$A39)*('6_matchs_simples'!AM$5:AM$114)),"")</f>
        <v>0</v>
      </c>
      <c r="C39" s="295">
        <f>IFERROR(SUMPRODUCT(('6_matchs_simples'!$A$5:$A$114='Récupération des données'!$A39)*('6_matchs_simples'!AN$5:AN$114)),"")</f>
        <v>0</v>
      </c>
      <c r="D39" s="295">
        <f>IFERROR(SUMPRODUCT(('6_matchs_simples'!$A$5:$A$114='Récupération des données'!$A39)*('6_matchs_simples'!AO$5:AO$114)),"")</f>
        <v>0</v>
      </c>
      <c r="E39" s="295" t="str">
        <f>IFERROR(SUMPRODUCT(('6_matchs_simples'!$A$5:$A$114='Récupération des données'!$A39)*('6_matchs_simples'!AP$5:AP$114)),"")</f>
        <v/>
      </c>
    </row>
  </sheetData>
  <sheetProtection sheet="1" objects="1" scenarios="1"/>
  <mergeCells count="1">
    <mergeCell ref="A1:E1"/>
  </mergeCells>
  <conditionalFormatting sqref="B4:E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E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E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E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E9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E1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E1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E1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E1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E1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E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E1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E1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E1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E1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E2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E2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E2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E2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E2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E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E2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E2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E2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E2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E3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E3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E3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E3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:E3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:E3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:J3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E35">
    <cfRule type="expression" priority="9" stopIfTrue="1">
      <formula>IF(B4=0,TRUE)</formula>
    </cfRule>
  </conditionalFormatting>
  <conditionalFormatting sqref="B36:E3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E36">
    <cfRule type="expression" priority="7" stopIfTrue="1">
      <formula>IF(B36=0,TRUE)</formula>
    </cfRule>
  </conditionalFormatting>
  <conditionalFormatting sqref="B37:E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:E37">
    <cfRule type="expression" priority="5" stopIfTrue="1">
      <formula>IF(B37=0,TRUE)</formula>
    </cfRule>
  </conditionalFormatting>
  <conditionalFormatting sqref="B38:E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E38">
    <cfRule type="expression" priority="3" stopIfTrue="1">
      <formula>IF(B38=0,TRUE)</formula>
    </cfRule>
  </conditionalFormatting>
  <conditionalFormatting sqref="B39:E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E39">
    <cfRule type="expression" priority="1" stopIfTrue="1">
      <formula>IF(B39=0,TRUE)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Situation</vt:lpstr>
      <vt:lpstr>6_matchs_simples</vt:lpstr>
      <vt:lpstr>Paramètres</vt:lpstr>
      <vt:lpstr>Récupération des données</vt:lpstr>
      <vt:lpstr>Liste_bonus_malus</vt:lpstr>
      <vt:lpstr>listes_élèves</vt:lpstr>
    </vt:vector>
  </TitlesOfParts>
  <Company>moi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</dc:creator>
  <cp:lastModifiedBy>Hub_Family</cp:lastModifiedBy>
  <cp:lastPrinted>2020-10-05T09:08:37Z</cp:lastPrinted>
  <dcterms:created xsi:type="dcterms:W3CDTF">2005-09-11T09:20:31Z</dcterms:created>
  <dcterms:modified xsi:type="dcterms:W3CDTF">2021-12-22T17:16:38Z</dcterms:modified>
</cp:coreProperties>
</file>