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drawings/drawing3.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charts/chart40.xml" ContentType="application/vnd.openxmlformats-officedocument.drawingml.chart+xml"/>
  <Override PartName="/xl/charts/chart41.xml" ContentType="application/vnd.openxmlformats-officedocument.drawingml.chart+xml"/>
  <Override PartName="/xl/drawings/drawing4.xml" ContentType="application/vnd.openxmlformats-officedocument.drawing+xml"/>
  <Override PartName="/xl/charts/chart42.xml" ContentType="application/vnd.openxmlformats-officedocument.drawingml.chart+xml"/>
  <Override PartName="/xl/charts/chart43.xml" ContentType="application/vnd.openxmlformats-officedocument.drawingml.chart+xml"/>
  <Override PartName="/xl/charts/chart44.xml" ContentType="application/vnd.openxmlformats-officedocument.drawingml.chart+xml"/>
  <Override PartName="/xl/charts/chart45.xml" ContentType="application/vnd.openxmlformats-officedocument.drawingml.chart+xml"/>
  <Override PartName="/xl/charts/chart46.xml" ContentType="application/vnd.openxmlformats-officedocument.drawingml.chart+xml"/>
  <Override PartName="/xl/charts/chart47.xml" ContentType="application/vnd.openxmlformats-officedocument.drawingml.chart+xml"/>
  <Override PartName="/xl/charts/chart48.xml" ContentType="application/vnd.openxmlformats-officedocument.drawingml.chart+xml"/>
  <Override PartName="/xl/charts/chart49.xml" ContentType="application/vnd.openxmlformats-officedocument.drawingml.chart+xml"/>
  <Override PartName="/xl/charts/chart50.xml" ContentType="application/vnd.openxmlformats-officedocument.drawingml.chart+xml"/>
  <Override PartName="/xl/charts/chart51.xml" ContentType="application/vnd.openxmlformats-officedocument.drawingml.chart+xml"/>
  <Override PartName="/xl/charts/chart52.xml" ContentType="application/vnd.openxmlformats-officedocument.drawingml.chart+xml"/>
  <Override PartName="/xl/charts/chart53.xml" ContentType="application/vnd.openxmlformats-officedocument.drawingml.chart+xml"/>
  <Override PartName="/xl/charts/chart54.xml" ContentType="application/vnd.openxmlformats-officedocument.drawingml.chart+xml"/>
  <Override PartName="/xl/charts/chart55.xml" ContentType="application/vnd.openxmlformats-officedocument.drawingml.chart+xml"/>
  <Override PartName="/xl/charts/chart56.xml" ContentType="application/vnd.openxmlformats-officedocument.drawingml.chart+xml"/>
  <Override PartName="/xl/charts/chart57.xml" ContentType="application/vnd.openxmlformats-officedocument.drawingml.chart+xml"/>
  <Override PartName="/xl/charts/chart58.xml" ContentType="application/vnd.openxmlformats-officedocument.drawingml.chart+xml"/>
  <Override PartName="/xl/charts/chart59.xml" ContentType="application/vnd.openxmlformats-officedocument.drawingml.chart+xml"/>
  <Override PartName="/xl/charts/chart60.xml" ContentType="application/vnd.openxmlformats-officedocument.drawingml.chart+xml"/>
  <Override PartName="/xl/charts/chart61.xml" ContentType="application/vnd.openxmlformats-officedocument.drawingml.chart+xml"/>
  <Override PartName="/xl/charts/chart62.xml" ContentType="application/vnd.openxmlformats-officedocument.drawingml.chart+xml"/>
  <Override PartName="/xl/charts/chart63.xml" ContentType="application/vnd.openxmlformats-officedocument.drawingml.chart+xml"/>
  <Override PartName="/xl/charts/chart64.xml" ContentType="application/vnd.openxmlformats-officedocument.drawingml.chart+xml"/>
  <Override PartName="/xl/charts/chart65.xml" ContentType="application/vnd.openxmlformats-officedocument.drawingml.chart+xml"/>
  <Override PartName="/xl/charts/chart66.xml" ContentType="application/vnd.openxmlformats-officedocument.drawingml.chart+xml"/>
  <Override PartName="/xl/charts/chart67.xml" ContentType="application/vnd.openxmlformats-officedocument.drawingml.chart+xml"/>
  <Override PartName="/xl/charts/chart68.xml" ContentType="application/vnd.openxmlformats-officedocument.drawingml.chart+xml"/>
  <Override PartName="/xl/charts/chart69.xml" ContentType="application/vnd.openxmlformats-officedocument.drawingml.chart+xml"/>
  <Override PartName="/xl/charts/chart70.xml" ContentType="application/vnd.openxmlformats-officedocument.drawingml.chart+xml"/>
  <Override PartName="/xl/charts/chart71.xml" ContentType="application/vnd.openxmlformats-officedocument.drawingml.chart+xml"/>
  <Override PartName="/xl/charts/chart72.xml" ContentType="application/vnd.openxmlformats-officedocument.drawingml.chart+xml"/>
  <Override PartName="/xl/charts/chart73.xml" ContentType="application/vnd.openxmlformats-officedocument.drawingml.chart+xml"/>
  <Override PartName="/xl/charts/chart74.xml" ContentType="application/vnd.openxmlformats-officedocument.drawingml.chart+xml"/>
  <Override PartName="/xl/charts/chart75.xml" ContentType="application/vnd.openxmlformats-officedocument.drawingml.chart+xml"/>
  <Override PartName="/xl/charts/chart76.xml" ContentType="application/vnd.openxmlformats-officedocument.drawingml.chart+xml"/>
  <Override PartName="/xl/charts/chart77.xml" ContentType="application/vnd.openxmlformats-officedocument.drawingml.chart+xml"/>
  <Override PartName="/xl/charts/chart78.xml" ContentType="application/vnd.openxmlformats-officedocument.drawingml.chart+xml"/>
  <Override PartName="/xl/drawings/drawing5.xml" ContentType="application/vnd.openxmlformats-officedocument.drawing+xml"/>
  <Override PartName="/xl/charts/chart79.xml" ContentType="application/vnd.openxmlformats-officedocument.drawingml.chart+xml"/>
  <Override PartName="/xl/charts/chart80.xml" ContentType="application/vnd.openxmlformats-officedocument.drawingml.chart+xml"/>
  <Override PartName="/xl/charts/chart81.xml" ContentType="application/vnd.openxmlformats-officedocument.drawingml.chart+xml"/>
  <Override PartName="/xl/charts/chart82.xml" ContentType="application/vnd.openxmlformats-officedocument.drawingml.chart+xml"/>
  <Override PartName="/xl/charts/chart83.xml" ContentType="application/vnd.openxmlformats-officedocument.drawingml.chart+xml"/>
  <Override PartName="/xl/charts/chart84.xml" ContentType="application/vnd.openxmlformats-officedocument.drawingml.chart+xml"/>
  <Override PartName="/xl/charts/chart85.xml" ContentType="application/vnd.openxmlformats-officedocument.drawingml.chart+xml"/>
  <Override PartName="/xl/charts/chart86.xml" ContentType="application/vnd.openxmlformats-officedocument.drawingml.chart+xml"/>
  <Override PartName="/xl/charts/chart87.xml" ContentType="application/vnd.openxmlformats-officedocument.drawingml.chart+xml"/>
  <Override PartName="/xl/charts/chart88.xml" ContentType="application/vnd.openxmlformats-officedocument.drawingml.chart+xml"/>
  <Override PartName="/xl/charts/chart89.xml" ContentType="application/vnd.openxmlformats-officedocument.drawingml.chart+xml"/>
  <Override PartName="/xl/charts/chart90.xml" ContentType="application/vnd.openxmlformats-officedocument.drawingml.chart+xml"/>
  <Override PartName="/xl/charts/chart91.xml" ContentType="application/vnd.openxmlformats-officedocument.drawingml.chart+xml"/>
  <Override PartName="/xl/charts/chart92.xml" ContentType="application/vnd.openxmlformats-officedocument.drawingml.chart+xml"/>
  <Override PartName="/xl/charts/chart93.xml" ContentType="application/vnd.openxmlformats-officedocument.drawingml.chart+xml"/>
  <Override PartName="/xl/charts/chart94.xml" ContentType="application/vnd.openxmlformats-officedocument.drawingml.chart+xml"/>
  <Override PartName="/xl/charts/chart95.xml" ContentType="application/vnd.openxmlformats-officedocument.drawingml.chart+xml"/>
  <Override PartName="/xl/charts/chart96.xml" ContentType="application/vnd.openxmlformats-officedocument.drawingml.chart+xml"/>
  <Override PartName="/xl/charts/chart97.xml" ContentType="application/vnd.openxmlformats-officedocument.drawingml.chart+xml"/>
  <Override PartName="/xl/charts/chart98.xml" ContentType="application/vnd.openxmlformats-officedocument.drawingml.chart+xml"/>
  <Override PartName="/xl/charts/chart99.xml" ContentType="application/vnd.openxmlformats-officedocument.drawingml.chart+xml"/>
  <Override PartName="/xl/charts/chart100.xml" ContentType="application/vnd.openxmlformats-officedocument.drawingml.chart+xml"/>
  <Override PartName="/xl/charts/chart101.xml" ContentType="application/vnd.openxmlformats-officedocument.drawingml.chart+xml"/>
  <Override PartName="/xl/charts/chart102.xml" ContentType="application/vnd.openxmlformats-officedocument.drawingml.chart+xml"/>
  <Override PartName="/xl/charts/chart103.xml" ContentType="application/vnd.openxmlformats-officedocument.drawingml.chart+xml"/>
  <Override PartName="/xl/charts/chart104.xml" ContentType="application/vnd.openxmlformats-officedocument.drawingml.chart+xml"/>
  <Override PartName="/xl/charts/chart105.xml" ContentType="application/vnd.openxmlformats-officedocument.drawingml.chart+xml"/>
  <Override PartName="/xl/charts/chart106.xml" ContentType="application/vnd.openxmlformats-officedocument.drawingml.chart+xml"/>
  <Override PartName="/xl/charts/chart107.xml" ContentType="application/vnd.openxmlformats-officedocument.drawingml.chart+xml"/>
  <Override PartName="/xl/charts/chart108.xml" ContentType="application/vnd.openxmlformats-officedocument.drawingml.chart+xml"/>
  <Override PartName="/xl/charts/chart109.xml" ContentType="application/vnd.openxmlformats-officedocument.drawingml.chart+xml"/>
  <Override PartName="/xl/charts/chart110.xml" ContentType="application/vnd.openxmlformats-officedocument.drawingml.chart+xml"/>
  <Override PartName="/xl/charts/chart111.xml" ContentType="application/vnd.openxmlformats-officedocument.drawingml.chart+xml"/>
  <Override PartName="/xl/charts/chart112.xml" ContentType="application/vnd.openxmlformats-officedocument.drawingml.chart+xml"/>
  <Override PartName="/xl/charts/chart113.xml" ContentType="application/vnd.openxmlformats-officedocument.drawingml.chart+xml"/>
  <Override PartName="/xl/charts/chart114.xml" ContentType="application/vnd.openxmlformats-officedocument.drawingml.chart+xml"/>
  <Override PartName="/xl/charts/chart115.xml" ContentType="application/vnd.openxmlformats-officedocument.drawingml.chart+xml"/>
  <Override PartName="/xl/drawings/drawing6.xml" ContentType="application/vnd.openxmlformats-officedocument.drawing+xml"/>
  <Override PartName="/xl/charts/chart116.xml" ContentType="application/vnd.openxmlformats-officedocument.drawingml.chart+xml"/>
  <Override PartName="/xl/charts/chart117.xml" ContentType="application/vnd.openxmlformats-officedocument.drawingml.chart+xml"/>
  <Override PartName="/xl/charts/chart118.xml" ContentType="application/vnd.openxmlformats-officedocument.drawingml.chart+xml"/>
  <Override PartName="/xl/charts/chart119.xml" ContentType="application/vnd.openxmlformats-officedocument.drawingml.chart+xml"/>
  <Override PartName="/xl/charts/chart120.xml" ContentType="application/vnd.openxmlformats-officedocument.drawingml.chart+xml"/>
  <Override PartName="/xl/charts/chart121.xml" ContentType="application/vnd.openxmlformats-officedocument.drawingml.chart+xml"/>
  <Override PartName="/xl/charts/chart122.xml" ContentType="application/vnd.openxmlformats-officedocument.drawingml.chart+xml"/>
  <Override PartName="/xl/charts/chart123.xml" ContentType="application/vnd.openxmlformats-officedocument.drawingml.chart+xml"/>
  <Override PartName="/xl/charts/chart124.xml" ContentType="application/vnd.openxmlformats-officedocument.drawingml.chart+xml"/>
  <Override PartName="/xl/charts/chart125.xml" ContentType="application/vnd.openxmlformats-officedocument.drawingml.chart+xml"/>
  <Override PartName="/xl/charts/chart126.xml" ContentType="application/vnd.openxmlformats-officedocument.drawingml.chart+xml"/>
  <Override PartName="/xl/charts/chart127.xml" ContentType="application/vnd.openxmlformats-officedocument.drawingml.chart+xml"/>
  <Override PartName="/xl/charts/chart128.xml" ContentType="application/vnd.openxmlformats-officedocument.drawingml.chart+xml"/>
  <Override PartName="/xl/charts/chart129.xml" ContentType="application/vnd.openxmlformats-officedocument.drawingml.chart+xml"/>
  <Override PartName="/xl/charts/chart130.xml" ContentType="application/vnd.openxmlformats-officedocument.drawingml.chart+xml"/>
  <Override PartName="/xl/charts/chart131.xml" ContentType="application/vnd.openxmlformats-officedocument.drawingml.chart+xml"/>
  <Override PartName="/xl/charts/chart132.xml" ContentType="application/vnd.openxmlformats-officedocument.drawingml.chart+xml"/>
  <Override PartName="/xl/charts/chart133.xml" ContentType="application/vnd.openxmlformats-officedocument.drawingml.chart+xml"/>
  <Override PartName="/xl/charts/chart134.xml" ContentType="application/vnd.openxmlformats-officedocument.drawingml.chart+xml"/>
  <Override PartName="/xl/charts/chart135.xml" ContentType="application/vnd.openxmlformats-officedocument.drawingml.chart+xml"/>
  <Override PartName="/xl/charts/chart136.xml" ContentType="application/vnd.openxmlformats-officedocument.drawingml.chart+xml"/>
  <Override PartName="/xl/charts/chart137.xml" ContentType="application/vnd.openxmlformats-officedocument.drawingml.chart+xml"/>
  <Override PartName="/xl/charts/chart138.xml" ContentType="application/vnd.openxmlformats-officedocument.drawingml.chart+xml"/>
  <Override PartName="/xl/charts/chart139.xml" ContentType="application/vnd.openxmlformats-officedocument.drawingml.chart+xml"/>
  <Override PartName="/xl/charts/chart140.xml" ContentType="application/vnd.openxmlformats-officedocument.drawingml.chart+xml"/>
  <Override PartName="/xl/charts/chart141.xml" ContentType="application/vnd.openxmlformats-officedocument.drawingml.chart+xml"/>
  <Override PartName="/xl/charts/chart142.xml" ContentType="application/vnd.openxmlformats-officedocument.drawingml.chart+xml"/>
  <Override PartName="/xl/charts/chart143.xml" ContentType="application/vnd.openxmlformats-officedocument.drawingml.chart+xml"/>
  <Override PartName="/xl/charts/chart144.xml" ContentType="application/vnd.openxmlformats-officedocument.drawingml.chart+xml"/>
  <Override PartName="/xl/charts/chart145.xml" ContentType="application/vnd.openxmlformats-officedocument.drawingml.chart+xml"/>
  <Override PartName="/xl/charts/chart146.xml" ContentType="application/vnd.openxmlformats-officedocument.drawingml.chart+xml"/>
  <Override PartName="/xl/charts/chart147.xml" ContentType="application/vnd.openxmlformats-officedocument.drawingml.chart+xml"/>
  <Override PartName="/xl/charts/chart148.xml" ContentType="application/vnd.openxmlformats-officedocument.drawingml.chart+xml"/>
  <Override PartName="/xl/charts/chart149.xml" ContentType="application/vnd.openxmlformats-officedocument.drawingml.chart+xml"/>
  <Override PartName="/xl/charts/chart150.xml" ContentType="application/vnd.openxmlformats-officedocument.drawingml.chart+xml"/>
  <Override PartName="/xl/charts/chart151.xml" ContentType="application/vnd.openxmlformats-officedocument.drawingml.chart+xml"/>
  <Override PartName="/xl/charts/chart152.xml" ContentType="application/vnd.openxmlformats-officedocument.drawingml.chart+xml"/>
  <Override PartName="/xl/drawings/drawing7.xml" ContentType="application/vnd.openxmlformats-officedocument.drawing+xml"/>
  <Override PartName="/xl/charts/chart153.xml" ContentType="application/vnd.openxmlformats-officedocument.drawingml.chart+xml"/>
  <Override PartName="/xl/charts/chart154.xml" ContentType="application/vnd.openxmlformats-officedocument.drawingml.chart+xml"/>
  <Override PartName="/xl/charts/chart155.xml" ContentType="application/vnd.openxmlformats-officedocument.drawingml.chart+xml"/>
  <Override PartName="/xl/charts/chart156.xml" ContentType="application/vnd.openxmlformats-officedocument.drawingml.chart+xml"/>
  <Override PartName="/xl/charts/chart157.xml" ContentType="application/vnd.openxmlformats-officedocument.drawingml.chart+xml"/>
  <Override PartName="/xl/charts/chart158.xml" ContentType="application/vnd.openxmlformats-officedocument.drawingml.chart+xml"/>
  <Override PartName="/xl/charts/chart159.xml" ContentType="application/vnd.openxmlformats-officedocument.drawingml.chart+xml"/>
  <Override PartName="/xl/charts/chart160.xml" ContentType="application/vnd.openxmlformats-officedocument.drawingml.chart+xml"/>
  <Override PartName="/xl/charts/chart161.xml" ContentType="application/vnd.openxmlformats-officedocument.drawingml.chart+xml"/>
  <Override PartName="/xl/charts/chart162.xml" ContentType="application/vnd.openxmlformats-officedocument.drawingml.chart+xml"/>
  <Override PartName="/xl/charts/chart163.xml" ContentType="application/vnd.openxmlformats-officedocument.drawingml.chart+xml"/>
  <Override PartName="/xl/charts/chart164.xml" ContentType="application/vnd.openxmlformats-officedocument.drawingml.chart+xml"/>
  <Override PartName="/xl/charts/chart165.xml" ContentType="application/vnd.openxmlformats-officedocument.drawingml.chart+xml"/>
  <Override PartName="/xl/charts/chart166.xml" ContentType="application/vnd.openxmlformats-officedocument.drawingml.chart+xml"/>
  <Override PartName="/xl/charts/chart167.xml" ContentType="application/vnd.openxmlformats-officedocument.drawingml.chart+xml"/>
  <Override PartName="/xl/charts/chart168.xml" ContentType="application/vnd.openxmlformats-officedocument.drawingml.chart+xml"/>
  <Override PartName="/xl/charts/chart169.xml" ContentType="application/vnd.openxmlformats-officedocument.drawingml.chart+xml"/>
  <Override PartName="/xl/charts/chart170.xml" ContentType="application/vnd.openxmlformats-officedocument.drawingml.chart+xml"/>
  <Override PartName="/xl/charts/chart171.xml" ContentType="application/vnd.openxmlformats-officedocument.drawingml.chart+xml"/>
  <Override PartName="/xl/charts/chart172.xml" ContentType="application/vnd.openxmlformats-officedocument.drawingml.chart+xml"/>
  <Override PartName="/xl/charts/chart173.xml" ContentType="application/vnd.openxmlformats-officedocument.drawingml.chart+xml"/>
  <Override PartName="/xl/charts/chart174.xml" ContentType="application/vnd.openxmlformats-officedocument.drawingml.chart+xml"/>
  <Override PartName="/xl/charts/chart175.xml" ContentType="application/vnd.openxmlformats-officedocument.drawingml.chart+xml"/>
  <Override PartName="/xl/charts/chart176.xml" ContentType="application/vnd.openxmlformats-officedocument.drawingml.chart+xml"/>
  <Override PartName="/xl/charts/chart177.xml" ContentType="application/vnd.openxmlformats-officedocument.drawingml.chart+xml"/>
  <Override PartName="/xl/charts/chart178.xml" ContentType="application/vnd.openxmlformats-officedocument.drawingml.chart+xml"/>
  <Override PartName="/xl/charts/chart179.xml" ContentType="application/vnd.openxmlformats-officedocument.drawingml.chart+xml"/>
  <Override PartName="/xl/charts/chart180.xml" ContentType="application/vnd.openxmlformats-officedocument.drawingml.chart+xml"/>
  <Override PartName="/xl/charts/chart181.xml" ContentType="application/vnd.openxmlformats-officedocument.drawingml.chart+xml"/>
  <Override PartName="/xl/charts/chart182.xml" ContentType="application/vnd.openxmlformats-officedocument.drawingml.chart+xml"/>
  <Override PartName="/xl/charts/chart183.xml" ContentType="application/vnd.openxmlformats-officedocument.drawingml.chart+xml"/>
  <Override PartName="/xl/charts/chart184.xml" ContentType="application/vnd.openxmlformats-officedocument.drawingml.chart+xml"/>
  <Override PartName="/xl/charts/chart185.xml" ContentType="application/vnd.openxmlformats-officedocument.drawingml.chart+xml"/>
  <Override PartName="/xl/charts/chart186.xml" ContentType="application/vnd.openxmlformats-officedocument.drawingml.chart+xml"/>
  <Override PartName="/xl/charts/chart187.xml" ContentType="application/vnd.openxmlformats-officedocument.drawingml.chart+xml"/>
  <Override PartName="/xl/charts/chart188.xml" ContentType="application/vnd.openxmlformats-officedocument.drawingml.chart+xml"/>
  <Override PartName="/xl/charts/chart189.xml" ContentType="application/vnd.openxmlformats-officedocument.drawingml.chart+xml"/>
  <Override PartName="/xl/drawings/drawing8.xml" ContentType="application/vnd.openxmlformats-officedocument.drawing+xml"/>
  <Override PartName="/xl/charts/chart190.xml" ContentType="application/vnd.openxmlformats-officedocument.drawingml.chart+xml"/>
  <Override PartName="/xl/charts/chart191.xml" ContentType="application/vnd.openxmlformats-officedocument.drawingml.chart+xml"/>
  <Override PartName="/xl/charts/chart192.xml" ContentType="application/vnd.openxmlformats-officedocument.drawingml.chart+xml"/>
  <Override PartName="/xl/charts/chart193.xml" ContentType="application/vnd.openxmlformats-officedocument.drawingml.chart+xml"/>
  <Override PartName="/xl/charts/chart194.xml" ContentType="application/vnd.openxmlformats-officedocument.drawingml.chart+xml"/>
  <Override PartName="/xl/charts/chart195.xml" ContentType="application/vnd.openxmlformats-officedocument.drawingml.chart+xml"/>
  <Override PartName="/xl/charts/chart196.xml" ContentType="application/vnd.openxmlformats-officedocument.drawingml.chart+xml"/>
  <Override PartName="/xl/charts/chart197.xml" ContentType="application/vnd.openxmlformats-officedocument.drawingml.chart+xml"/>
  <Override PartName="/xl/charts/chart198.xml" ContentType="application/vnd.openxmlformats-officedocument.drawingml.chart+xml"/>
  <Override PartName="/xl/charts/chart199.xml" ContentType="application/vnd.openxmlformats-officedocument.drawingml.chart+xml"/>
  <Override PartName="/xl/charts/chart200.xml" ContentType="application/vnd.openxmlformats-officedocument.drawingml.chart+xml"/>
  <Override PartName="/xl/charts/chart201.xml" ContentType="application/vnd.openxmlformats-officedocument.drawingml.chart+xml"/>
  <Override PartName="/xl/charts/chart202.xml" ContentType="application/vnd.openxmlformats-officedocument.drawingml.chart+xml"/>
  <Override PartName="/xl/charts/chart203.xml" ContentType="application/vnd.openxmlformats-officedocument.drawingml.chart+xml"/>
  <Override PartName="/xl/charts/chart204.xml" ContentType="application/vnd.openxmlformats-officedocument.drawingml.chart+xml"/>
  <Override PartName="/xl/charts/chart205.xml" ContentType="application/vnd.openxmlformats-officedocument.drawingml.chart+xml"/>
  <Override PartName="/xl/charts/chart206.xml" ContentType="application/vnd.openxmlformats-officedocument.drawingml.chart+xml"/>
  <Override PartName="/xl/charts/chart207.xml" ContentType="application/vnd.openxmlformats-officedocument.drawingml.chart+xml"/>
  <Override PartName="/xl/charts/chart208.xml" ContentType="application/vnd.openxmlformats-officedocument.drawingml.chart+xml"/>
  <Override PartName="/xl/charts/chart209.xml" ContentType="application/vnd.openxmlformats-officedocument.drawingml.chart+xml"/>
  <Override PartName="/xl/charts/chart210.xml" ContentType="application/vnd.openxmlformats-officedocument.drawingml.chart+xml"/>
  <Override PartName="/xl/charts/chart211.xml" ContentType="application/vnd.openxmlformats-officedocument.drawingml.chart+xml"/>
  <Override PartName="/xl/charts/chart212.xml" ContentType="application/vnd.openxmlformats-officedocument.drawingml.chart+xml"/>
  <Override PartName="/xl/charts/chart213.xml" ContentType="application/vnd.openxmlformats-officedocument.drawingml.chart+xml"/>
  <Override PartName="/xl/charts/chart214.xml" ContentType="application/vnd.openxmlformats-officedocument.drawingml.chart+xml"/>
  <Override PartName="/xl/charts/chart215.xml" ContentType="application/vnd.openxmlformats-officedocument.drawingml.chart+xml"/>
  <Override PartName="/xl/charts/chart216.xml" ContentType="application/vnd.openxmlformats-officedocument.drawingml.chart+xml"/>
  <Override PartName="/xl/charts/chart217.xml" ContentType="application/vnd.openxmlformats-officedocument.drawingml.chart+xml"/>
  <Override PartName="/xl/charts/chart218.xml" ContentType="application/vnd.openxmlformats-officedocument.drawingml.chart+xml"/>
  <Override PartName="/xl/charts/chart219.xml" ContentType="application/vnd.openxmlformats-officedocument.drawingml.chart+xml"/>
  <Override PartName="/xl/charts/chart220.xml" ContentType="application/vnd.openxmlformats-officedocument.drawingml.chart+xml"/>
  <Override PartName="/xl/charts/chart221.xml" ContentType="application/vnd.openxmlformats-officedocument.drawingml.chart+xml"/>
  <Override PartName="/xl/charts/chart222.xml" ContentType="application/vnd.openxmlformats-officedocument.drawingml.chart+xml"/>
  <Override PartName="/xl/charts/chart223.xml" ContentType="application/vnd.openxmlformats-officedocument.drawingml.chart+xml"/>
  <Override PartName="/xl/charts/chart224.xml" ContentType="application/vnd.openxmlformats-officedocument.drawingml.chart+xml"/>
  <Override PartName="/xl/charts/chart225.xml" ContentType="application/vnd.openxmlformats-officedocument.drawingml.chart+xml"/>
  <Override PartName="/xl/charts/chart226.xml" ContentType="application/vnd.openxmlformats-officedocument.drawingml.chart+xml"/>
  <Override PartName="/xl/drawings/drawing9.xml" ContentType="application/vnd.openxmlformats-officedocument.drawing+xml"/>
  <Override PartName="/xl/charts/chart227.xml" ContentType="application/vnd.openxmlformats-officedocument.drawingml.chart+xml"/>
  <Override PartName="/xl/charts/chart228.xml" ContentType="application/vnd.openxmlformats-officedocument.drawingml.chart+xml"/>
  <Override PartName="/xl/charts/chart229.xml" ContentType="application/vnd.openxmlformats-officedocument.drawingml.chart+xml"/>
  <Override PartName="/xl/charts/chart230.xml" ContentType="application/vnd.openxmlformats-officedocument.drawingml.chart+xml"/>
  <Override PartName="/xl/charts/chart231.xml" ContentType="application/vnd.openxmlformats-officedocument.drawingml.chart+xml"/>
  <Override PartName="/xl/charts/chart232.xml" ContentType="application/vnd.openxmlformats-officedocument.drawingml.chart+xml"/>
  <Override PartName="/xl/charts/chart233.xml" ContentType="application/vnd.openxmlformats-officedocument.drawingml.chart+xml"/>
  <Override PartName="/xl/charts/chart234.xml" ContentType="application/vnd.openxmlformats-officedocument.drawingml.chart+xml"/>
  <Override PartName="/xl/charts/chart235.xml" ContentType="application/vnd.openxmlformats-officedocument.drawingml.chart+xml"/>
  <Override PartName="/xl/charts/chart236.xml" ContentType="application/vnd.openxmlformats-officedocument.drawingml.chart+xml"/>
  <Override PartName="/xl/charts/chart237.xml" ContentType="application/vnd.openxmlformats-officedocument.drawingml.chart+xml"/>
  <Override PartName="/xl/charts/chart238.xml" ContentType="application/vnd.openxmlformats-officedocument.drawingml.chart+xml"/>
  <Override PartName="/xl/charts/chart239.xml" ContentType="application/vnd.openxmlformats-officedocument.drawingml.chart+xml"/>
  <Override PartName="/xl/charts/chart240.xml" ContentType="application/vnd.openxmlformats-officedocument.drawingml.chart+xml"/>
  <Override PartName="/xl/charts/chart241.xml" ContentType="application/vnd.openxmlformats-officedocument.drawingml.chart+xml"/>
  <Override PartName="/xl/charts/chart242.xml" ContentType="application/vnd.openxmlformats-officedocument.drawingml.chart+xml"/>
  <Override PartName="/xl/charts/chart243.xml" ContentType="application/vnd.openxmlformats-officedocument.drawingml.chart+xml"/>
  <Override PartName="/xl/charts/chart244.xml" ContentType="application/vnd.openxmlformats-officedocument.drawingml.chart+xml"/>
  <Override PartName="/xl/charts/chart245.xml" ContentType="application/vnd.openxmlformats-officedocument.drawingml.chart+xml"/>
  <Override PartName="/xl/charts/chart246.xml" ContentType="application/vnd.openxmlformats-officedocument.drawingml.chart+xml"/>
  <Override PartName="/xl/charts/chart247.xml" ContentType="application/vnd.openxmlformats-officedocument.drawingml.chart+xml"/>
  <Override PartName="/xl/charts/chart248.xml" ContentType="application/vnd.openxmlformats-officedocument.drawingml.chart+xml"/>
  <Override PartName="/xl/charts/chart249.xml" ContentType="application/vnd.openxmlformats-officedocument.drawingml.chart+xml"/>
  <Override PartName="/xl/charts/chart250.xml" ContentType="application/vnd.openxmlformats-officedocument.drawingml.chart+xml"/>
  <Override PartName="/xl/charts/chart251.xml" ContentType="application/vnd.openxmlformats-officedocument.drawingml.chart+xml"/>
  <Override PartName="/xl/charts/chart252.xml" ContentType="application/vnd.openxmlformats-officedocument.drawingml.chart+xml"/>
  <Override PartName="/xl/charts/chart253.xml" ContentType="application/vnd.openxmlformats-officedocument.drawingml.chart+xml"/>
  <Override PartName="/xl/charts/chart254.xml" ContentType="application/vnd.openxmlformats-officedocument.drawingml.chart+xml"/>
  <Override PartName="/xl/charts/chart255.xml" ContentType="application/vnd.openxmlformats-officedocument.drawingml.chart+xml"/>
  <Override PartName="/xl/charts/chart256.xml" ContentType="application/vnd.openxmlformats-officedocument.drawingml.chart+xml"/>
  <Override PartName="/xl/charts/chart257.xml" ContentType="application/vnd.openxmlformats-officedocument.drawingml.chart+xml"/>
  <Override PartName="/xl/charts/chart258.xml" ContentType="application/vnd.openxmlformats-officedocument.drawingml.chart+xml"/>
  <Override PartName="/xl/charts/chart259.xml" ContentType="application/vnd.openxmlformats-officedocument.drawingml.chart+xml"/>
  <Override PartName="/xl/charts/chart260.xml" ContentType="application/vnd.openxmlformats-officedocument.drawingml.chart+xml"/>
  <Override PartName="/xl/charts/chart261.xml" ContentType="application/vnd.openxmlformats-officedocument.drawingml.chart+xml"/>
  <Override PartName="/xl/charts/chart262.xml" ContentType="application/vnd.openxmlformats-officedocument.drawingml.chart+xml"/>
  <Override PartName="/xl/charts/chart263.xml" ContentType="application/vnd.openxmlformats-officedocument.drawingml.chart+xml"/>
  <Override PartName="/xl/drawings/drawing10.xml" ContentType="application/vnd.openxmlformats-officedocument.drawing+xml"/>
  <Override PartName="/xl/charts/chart264.xml" ContentType="application/vnd.openxmlformats-officedocument.drawingml.chart+xml"/>
  <Override PartName="/xl/charts/chart265.xml" ContentType="application/vnd.openxmlformats-officedocument.drawingml.chart+xml"/>
  <Override PartName="/xl/charts/chart266.xml" ContentType="application/vnd.openxmlformats-officedocument.drawingml.chart+xml"/>
  <Override PartName="/xl/charts/chart267.xml" ContentType="application/vnd.openxmlformats-officedocument.drawingml.chart+xml"/>
  <Override PartName="/xl/charts/chart268.xml" ContentType="application/vnd.openxmlformats-officedocument.drawingml.chart+xml"/>
  <Override PartName="/xl/charts/chart269.xml" ContentType="application/vnd.openxmlformats-officedocument.drawingml.chart+xml"/>
  <Override PartName="/xl/charts/chart270.xml" ContentType="application/vnd.openxmlformats-officedocument.drawingml.chart+xml"/>
  <Override PartName="/xl/charts/chart271.xml" ContentType="application/vnd.openxmlformats-officedocument.drawingml.chart+xml"/>
  <Override PartName="/xl/charts/chart272.xml" ContentType="application/vnd.openxmlformats-officedocument.drawingml.chart+xml"/>
  <Override PartName="/xl/charts/chart273.xml" ContentType="application/vnd.openxmlformats-officedocument.drawingml.chart+xml"/>
  <Override PartName="/xl/charts/chart274.xml" ContentType="application/vnd.openxmlformats-officedocument.drawingml.chart+xml"/>
  <Override PartName="/xl/charts/chart275.xml" ContentType="application/vnd.openxmlformats-officedocument.drawingml.chart+xml"/>
  <Override PartName="/xl/charts/chart276.xml" ContentType="application/vnd.openxmlformats-officedocument.drawingml.chart+xml"/>
  <Override PartName="/xl/charts/chart277.xml" ContentType="application/vnd.openxmlformats-officedocument.drawingml.chart+xml"/>
  <Override PartName="/xl/charts/chart278.xml" ContentType="application/vnd.openxmlformats-officedocument.drawingml.chart+xml"/>
  <Override PartName="/xl/charts/chart279.xml" ContentType="application/vnd.openxmlformats-officedocument.drawingml.chart+xml"/>
  <Override PartName="/xl/charts/chart280.xml" ContentType="application/vnd.openxmlformats-officedocument.drawingml.chart+xml"/>
  <Override PartName="/xl/charts/chart281.xml" ContentType="application/vnd.openxmlformats-officedocument.drawingml.chart+xml"/>
  <Override PartName="/xl/charts/chart282.xml" ContentType="application/vnd.openxmlformats-officedocument.drawingml.chart+xml"/>
  <Override PartName="/xl/charts/chart283.xml" ContentType="application/vnd.openxmlformats-officedocument.drawingml.chart+xml"/>
  <Override PartName="/xl/charts/chart284.xml" ContentType="application/vnd.openxmlformats-officedocument.drawingml.chart+xml"/>
  <Override PartName="/xl/charts/chart285.xml" ContentType="application/vnd.openxmlformats-officedocument.drawingml.chart+xml"/>
  <Override PartName="/xl/charts/chart286.xml" ContentType="application/vnd.openxmlformats-officedocument.drawingml.chart+xml"/>
  <Override PartName="/xl/charts/chart287.xml" ContentType="application/vnd.openxmlformats-officedocument.drawingml.chart+xml"/>
  <Override PartName="/xl/charts/chart288.xml" ContentType="application/vnd.openxmlformats-officedocument.drawingml.chart+xml"/>
  <Override PartName="/xl/charts/chart289.xml" ContentType="application/vnd.openxmlformats-officedocument.drawingml.chart+xml"/>
  <Override PartName="/xl/charts/chart290.xml" ContentType="application/vnd.openxmlformats-officedocument.drawingml.chart+xml"/>
  <Override PartName="/xl/charts/chart291.xml" ContentType="application/vnd.openxmlformats-officedocument.drawingml.chart+xml"/>
  <Override PartName="/xl/charts/chart292.xml" ContentType="application/vnd.openxmlformats-officedocument.drawingml.chart+xml"/>
  <Override PartName="/xl/charts/chart293.xml" ContentType="application/vnd.openxmlformats-officedocument.drawingml.chart+xml"/>
  <Override PartName="/xl/charts/chart294.xml" ContentType="application/vnd.openxmlformats-officedocument.drawingml.chart+xml"/>
  <Override PartName="/xl/charts/chart295.xml" ContentType="application/vnd.openxmlformats-officedocument.drawingml.chart+xml"/>
  <Override PartName="/xl/charts/chart296.xml" ContentType="application/vnd.openxmlformats-officedocument.drawingml.chart+xml"/>
  <Override PartName="/xl/charts/chart297.xml" ContentType="application/vnd.openxmlformats-officedocument.drawingml.chart+xml"/>
  <Override PartName="/xl/charts/chart298.xml" ContentType="application/vnd.openxmlformats-officedocument.drawingml.chart+xml"/>
  <Override PartName="/xl/charts/chart299.xml" ContentType="application/vnd.openxmlformats-officedocument.drawingml.chart+xml"/>
  <Override PartName="/xl/charts/chart300.xml" ContentType="application/vnd.openxmlformats-officedocument.drawingml.chart+xml"/>
  <Override PartName="/xl/drawings/drawing11.xml" ContentType="application/vnd.openxmlformats-officedocument.drawing+xml"/>
  <Override PartName="/xl/charts/chart301.xml" ContentType="application/vnd.openxmlformats-officedocument.drawingml.chart+xml"/>
  <Override PartName="/xl/charts/chart302.xml" ContentType="application/vnd.openxmlformats-officedocument.drawingml.chart+xml"/>
  <Override PartName="/xl/charts/chart303.xml" ContentType="application/vnd.openxmlformats-officedocument.drawingml.chart+xml"/>
  <Override PartName="/xl/charts/chart304.xml" ContentType="application/vnd.openxmlformats-officedocument.drawingml.chart+xml"/>
  <Override PartName="/xl/charts/chart305.xml" ContentType="application/vnd.openxmlformats-officedocument.drawingml.chart+xml"/>
  <Override PartName="/xl/charts/chart306.xml" ContentType="application/vnd.openxmlformats-officedocument.drawingml.chart+xml"/>
  <Override PartName="/xl/charts/chart307.xml" ContentType="application/vnd.openxmlformats-officedocument.drawingml.chart+xml"/>
  <Override PartName="/xl/charts/chart308.xml" ContentType="application/vnd.openxmlformats-officedocument.drawingml.chart+xml"/>
  <Override PartName="/xl/charts/chart309.xml" ContentType="application/vnd.openxmlformats-officedocument.drawingml.chart+xml"/>
  <Override PartName="/xl/charts/chart310.xml" ContentType="application/vnd.openxmlformats-officedocument.drawingml.chart+xml"/>
  <Override PartName="/xl/charts/chart311.xml" ContentType="application/vnd.openxmlformats-officedocument.drawingml.chart+xml"/>
  <Override PartName="/xl/charts/chart312.xml" ContentType="application/vnd.openxmlformats-officedocument.drawingml.chart+xml"/>
  <Override PartName="/xl/charts/chart313.xml" ContentType="application/vnd.openxmlformats-officedocument.drawingml.chart+xml"/>
  <Override PartName="/xl/charts/chart314.xml" ContentType="application/vnd.openxmlformats-officedocument.drawingml.chart+xml"/>
  <Override PartName="/xl/charts/chart315.xml" ContentType="application/vnd.openxmlformats-officedocument.drawingml.chart+xml"/>
  <Override PartName="/xl/charts/chart316.xml" ContentType="application/vnd.openxmlformats-officedocument.drawingml.chart+xml"/>
  <Override PartName="/xl/charts/chart317.xml" ContentType="application/vnd.openxmlformats-officedocument.drawingml.chart+xml"/>
  <Override PartName="/xl/charts/chart318.xml" ContentType="application/vnd.openxmlformats-officedocument.drawingml.chart+xml"/>
  <Override PartName="/xl/charts/chart319.xml" ContentType="application/vnd.openxmlformats-officedocument.drawingml.chart+xml"/>
  <Override PartName="/xl/charts/chart320.xml" ContentType="application/vnd.openxmlformats-officedocument.drawingml.chart+xml"/>
  <Override PartName="/xl/charts/chart321.xml" ContentType="application/vnd.openxmlformats-officedocument.drawingml.chart+xml"/>
  <Override PartName="/xl/charts/chart322.xml" ContentType="application/vnd.openxmlformats-officedocument.drawingml.chart+xml"/>
  <Override PartName="/xl/charts/chart323.xml" ContentType="application/vnd.openxmlformats-officedocument.drawingml.chart+xml"/>
  <Override PartName="/xl/charts/chart324.xml" ContentType="application/vnd.openxmlformats-officedocument.drawingml.chart+xml"/>
  <Override PartName="/xl/charts/chart325.xml" ContentType="application/vnd.openxmlformats-officedocument.drawingml.chart+xml"/>
  <Override PartName="/xl/charts/chart326.xml" ContentType="application/vnd.openxmlformats-officedocument.drawingml.chart+xml"/>
  <Override PartName="/xl/charts/chart327.xml" ContentType="application/vnd.openxmlformats-officedocument.drawingml.chart+xml"/>
  <Override PartName="/xl/charts/chart328.xml" ContentType="application/vnd.openxmlformats-officedocument.drawingml.chart+xml"/>
  <Override PartName="/xl/charts/chart329.xml" ContentType="application/vnd.openxmlformats-officedocument.drawingml.chart+xml"/>
  <Override PartName="/xl/charts/chart330.xml" ContentType="application/vnd.openxmlformats-officedocument.drawingml.chart+xml"/>
  <Override PartName="/xl/charts/chart331.xml" ContentType="application/vnd.openxmlformats-officedocument.drawingml.chart+xml"/>
  <Override PartName="/xl/charts/chart332.xml" ContentType="application/vnd.openxmlformats-officedocument.drawingml.chart+xml"/>
  <Override PartName="/xl/charts/chart333.xml" ContentType="application/vnd.openxmlformats-officedocument.drawingml.chart+xml"/>
  <Override PartName="/xl/charts/chart334.xml" ContentType="application/vnd.openxmlformats-officedocument.drawingml.chart+xml"/>
  <Override PartName="/xl/charts/chart335.xml" ContentType="application/vnd.openxmlformats-officedocument.drawingml.chart+xml"/>
  <Override PartName="/xl/charts/chart336.xml" ContentType="application/vnd.openxmlformats-officedocument.drawingml.chart+xml"/>
  <Override PartName="/xl/charts/chart337.xml" ContentType="application/vnd.openxmlformats-officedocument.drawingml.chart+xml"/>
  <Override PartName="/xl/drawings/drawing12.xml" ContentType="application/vnd.openxmlformats-officedocument.drawing+xml"/>
  <Override PartName="/xl/charts/chart338.xml" ContentType="application/vnd.openxmlformats-officedocument.drawingml.chart+xml"/>
  <Override PartName="/xl/charts/chart339.xml" ContentType="application/vnd.openxmlformats-officedocument.drawingml.chart+xml"/>
  <Override PartName="/xl/charts/chart340.xml" ContentType="application/vnd.openxmlformats-officedocument.drawingml.chart+xml"/>
  <Override PartName="/xl/charts/chart341.xml" ContentType="application/vnd.openxmlformats-officedocument.drawingml.chart+xml"/>
  <Override PartName="/xl/charts/chart342.xml" ContentType="application/vnd.openxmlformats-officedocument.drawingml.chart+xml"/>
  <Override PartName="/xl/charts/chart343.xml" ContentType="application/vnd.openxmlformats-officedocument.drawingml.chart+xml"/>
  <Override PartName="/xl/charts/chart344.xml" ContentType="application/vnd.openxmlformats-officedocument.drawingml.chart+xml"/>
  <Override PartName="/xl/charts/chart345.xml" ContentType="application/vnd.openxmlformats-officedocument.drawingml.chart+xml"/>
  <Override PartName="/xl/charts/chart346.xml" ContentType="application/vnd.openxmlformats-officedocument.drawingml.chart+xml"/>
  <Override PartName="/xl/charts/chart347.xml" ContentType="application/vnd.openxmlformats-officedocument.drawingml.chart+xml"/>
  <Override PartName="/xl/charts/chart348.xml" ContentType="application/vnd.openxmlformats-officedocument.drawingml.chart+xml"/>
  <Override PartName="/xl/charts/chart349.xml" ContentType="application/vnd.openxmlformats-officedocument.drawingml.chart+xml"/>
  <Override PartName="/xl/charts/chart350.xml" ContentType="application/vnd.openxmlformats-officedocument.drawingml.chart+xml"/>
  <Override PartName="/xl/charts/chart351.xml" ContentType="application/vnd.openxmlformats-officedocument.drawingml.chart+xml"/>
  <Override PartName="/xl/charts/chart352.xml" ContentType="application/vnd.openxmlformats-officedocument.drawingml.chart+xml"/>
  <Override PartName="/xl/charts/chart353.xml" ContentType="application/vnd.openxmlformats-officedocument.drawingml.chart+xml"/>
  <Override PartName="/xl/charts/chart354.xml" ContentType="application/vnd.openxmlformats-officedocument.drawingml.chart+xml"/>
  <Override PartName="/xl/charts/chart355.xml" ContentType="application/vnd.openxmlformats-officedocument.drawingml.chart+xml"/>
  <Override PartName="/xl/charts/chart356.xml" ContentType="application/vnd.openxmlformats-officedocument.drawingml.chart+xml"/>
  <Override PartName="/xl/charts/chart357.xml" ContentType="application/vnd.openxmlformats-officedocument.drawingml.chart+xml"/>
  <Override PartName="/xl/charts/chart358.xml" ContentType="application/vnd.openxmlformats-officedocument.drawingml.chart+xml"/>
  <Override PartName="/xl/charts/chart359.xml" ContentType="application/vnd.openxmlformats-officedocument.drawingml.chart+xml"/>
  <Override PartName="/xl/charts/chart360.xml" ContentType="application/vnd.openxmlformats-officedocument.drawingml.chart+xml"/>
  <Override PartName="/xl/charts/chart361.xml" ContentType="application/vnd.openxmlformats-officedocument.drawingml.chart+xml"/>
  <Override PartName="/xl/charts/chart362.xml" ContentType="application/vnd.openxmlformats-officedocument.drawingml.chart+xml"/>
  <Override PartName="/xl/charts/chart363.xml" ContentType="application/vnd.openxmlformats-officedocument.drawingml.chart+xml"/>
  <Override PartName="/xl/charts/chart364.xml" ContentType="application/vnd.openxmlformats-officedocument.drawingml.chart+xml"/>
  <Override PartName="/xl/charts/chart365.xml" ContentType="application/vnd.openxmlformats-officedocument.drawingml.chart+xml"/>
  <Override PartName="/xl/charts/chart366.xml" ContentType="application/vnd.openxmlformats-officedocument.drawingml.chart+xml"/>
  <Override PartName="/xl/charts/chart367.xml" ContentType="application/vnd.openxmlformats-officedocument.drawingml.chart+xml"/>
  <Override PartName="/xl/charts/chart368.xml" ContentType="application/vnd.openxmlformats-officedocument.drawingml.chart+xml"/>
  <Override PartName="/xl/charts/chart369.xml" ContentType="application/vnd.openxmlformats-officedocument.drawingml.chart+xml"/>
  <Override PartName="/xl/charts/chart370.xml" ContentType="application/vnd.openxmlformats-officedocument.drawingml.chart+xml"/>
  <Override PartName="/xl/charts/chart371.xml" ContentType="application/vnd.openxmlformats-officedocument.drawingml.chart+xml"/>
  <Override PartName="/xl/charts/chart372.xml" ContentType="application/vnd.openxmlformats-officedocument.drawingml.chart+xml"/>
  <Override PartName="/xl/charts/chart373.xml" ContentType="application/vnd.openxmlformats-officedocument.drawingml.chart+xml"/>
  <Override PartName="/xl/charts/chart374.xml" ContentType="application/vnd.openxmlformats-officedocument.drawingml.chart+xml"/>
  <Override PartName="/xl/drawings/drawing13.xml" ContentType="application/vnd.openxmlformats-officedocument.drawing+xml"/>
  <Override PartName="/xl/charts/chart375.xml" ContentType="application/vnd.openxmlformats-officedocument.drawingml.chart+xml"/>
  <Override PartName="/xl/charts/chart376.xml" ContentType="application/vnd.openxmlformats-officedocument.drawingml.chart+xml"/>
  <Override PartName="/xl/charts/chart377.xml" ContentType="application/vnd.openxmlformats-officedocument.drawingml.chart+xml"/>
  <Override PartName="/xl/charts/chart378.xml" ContentType="application/vnd.openxmlformats-officedocument.drawingml.chart+xml"/>
  <Override PartName="/xl/charts/chart379.xml" ContentType="application/vnd.openxmlformats-officedocument.drawingml.chart+xml"/>
  <Override PartName="/xl/charts/chart380.xml" ContentType="application/vnd.openxmlformats-officedocument.drawingml.chart+xml"/>
  <Override PartName="/xl/charts/chart381.xml" ContentType="application/vnd.openxmlformats-officedocument.drawingml.chart+xml"/>
  <Override PartName="/xl/charts/chart382.xml" ContentType="application/vnd.openxmlformats-officedocument.drawingml.chart+xml"/>
  <Override PartName="/xl/charts/chart383.xml" ContentType="application/vnd.openxmlformats-officedocument.drawingml.chart+xml"/>
  <Override PartName="/xl/charts/chart384.xml" ContentType="application/vnd.openxmlformats-officedocument.drawingml.chart+xml"/>
  <Override PartName="/xl/charts/chart385.xml" ContentType="application/vnd.openxmlformats-officedocument.drawingml.chart+xml"/>
  <Override PartName="/xl/charts/chart386.xml" ContentType="application/vnd.openxmlformats-officedocument.drawingml.chart+xml"/>
  <Override PartName="/xl/charts/chart387.xml" ContentType="application/vnd.openxmlformats-officedocument.drawingml.chart+xml"/>
  <Override PartName="/xl/charts/chart388.xml" ContentType="application/vnd.openxmlformats-officedocument.drawingml.chart+xml"/>
  <Override PartName="/xl/charts/chart389.xml" ContentType="application/vnd.openxmlformats-officedocument.drawingml.chart+xml"/>
  <Override PartName="/xl/charts/chart390.xml" ContentType="application/vnd.openxmlformats-officedocument.drawingml.chart+xml"/>
  <Override PartName="/xl/charts/chart391.xml" ContentType="application/vnd.openxmlformats-officedocument.drawingml.chart+xml"/>
  <Override PartName="/xl/charts/chart392.xml" ContentType="application/vnd.openxmlformats-officedocument.drawingml.chart+xml"/>
  <Override PartName="/xl/charts/chart393.xml" ContentType="application/vnd.openxmlformats-officedocument.drawingml.chart+xml"/>
  <Override PartName="/xl/charts/chart394.xml" ContentType="application/vnd.openxmlformats-officedocument.drawingml.chart+xml"/>
  <Override PartName="/xl/charts/chart395.xml" ContentType="application/vnd.openxmlformats-officedocument.drawingml.chart+xml"/>
  <Override PartName="/xl/charts/chart396.xml" ContentType="application/vnd.openxmlformats-officedocument.drawingml.chart+xml"/>
  <Override PartName="/xl/charts/chart397.xml" ContentType="application/vnd.openxmlformats-officedocument.drawingml.chart+xml"/>
  <Override PartName="/xl/charts/chart398.xml" ContentType="application/vnd.openxmlformats-officedocument.drawingml.chart+xml"/>
  <Override PartName="/xl/charts/chart399.xml" ContentType="application/vnd.openxmlformats-officedocument.drawingml.chart+xml"/>
  <Override PartName="/xl/charts/chart400.xml" ContentType="application/vnd.openxmlformats-officedocument.drawingml.chart+xml"/>
  <Override PartName="/xl/charts/chart401.xml" ContentType="application/vnd.openxmlformats-officedocument.drawingml.chart+xml"/>
  <Override PartName="/xl/charts/chart402.xml" ContentType="application/vnd.openxmlformats-officedocument.drawingml.chart+xml"/>
  <Override PartName="/xl/charts/chart403.xml" ContentType="application/vnd.openxmlformats-officedocument.drawingml.chart+xml"/>
  <Override PartName="/xl/charts/chart404.xml" ContentType="application/vnd.openxmlformats-officedocument.drawingml.chart+xml"/>
  <Override PartName="/xl/charts/chart405.xml" ContentType="application/vnd.openxmlformats-officedocument.drawingml.chart+xml"/>
  <Override PartName="/xl/charts/chart406.xml" ContentType="application/vnd.openxmlformats-officedocument.drawingml.chart+xml"/>
  <Override PartName="/xl/charts/chart407.xml" ContentType="application/vnd.openxmlformats-officedocument.drawingml.chart+xml"/>
  <Override PartName="/xl/charts/chart408.xml" ContentType="application/vnd.openxmlformats-officedocument.drawingml.chart+xml"/>
  <Override PartName="/xl/charts/chart409.xml" ContentType="application/vnd.openxmlformats-officedocument.drawingml.chart+xml"/>
  <Override PartName="/xl/charts/chart410.xml" ContentType="application/vnd.openxmlformats-officedocument.drawingml.chart+xml"/>
  <Override PartName="/xl/charts/chart411.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327"/>
  <workbookPr updateLinks="never" codeName="ThisWorkbook" defaultThemeVersion="124226"/>
  <mc:AlternateContent xmlns:mc="http://schemas.openxmlformats.org/markup-compatibility/2006">
    <mc:Choice Requires="x15">
      <x15ac:absPath xmlns:x15ac="http://schemas.microsoft.com/office/spreadsheetml/2010/11/ac" url="H:\IAN\2022-2023\Carnet suivi\"/>
    </mc:Choice>
  </mc:AlternateContent>
  <xr:revisionPtr revIDLastSave="0" documentId="13_ncr:1_{BCAA719B-87D7-4BD4-A1C5-16BE64BE51B1}" xr6:coauthVersionLast="47" xr6:coauthVersionMax="47" xr10:uidLastSave="{00000000-0000-0000-0000-000000000000}"/>
  <bookViews>
    <workbookView xWindow="-108" yWindow="-108" windowWidth="30936" windowHeight="16896" tabRatio="793" xr2:uid="{00000000-000D-0000-FFFF-FFFF00000000}"/>
  </bookViews>
  <sheets>
    <sheet name="ACCUEIL" sheetId="60" r:id="rId1"/>
    <sheet name="Paramètres" sheetId="37" r:id="rId2"/>
    <sheet name="Voies et blocs" sheetId="1" state="hidden" r:id="rId3"/>
    <sheet name="Leçon 1" sheetId="46" r:id="rId4"/>
    <sheet name="Leçon 2" sheetId="47" r:id="rId5"/>
    <sheet name="Leçon 3" sheetId="48" r:id="rId6"/>
    <sheet name="Leçon 4" sheetId="28" r:id="rId7"/>
    <sheet name="Leçon 5" sheetId="44" r:id="rId8"/>
    <sheet name="Leçon 6" sheetId="45" r:id="rId9"/>
    <sheet name="Leçon 7" sheetId="49" r:id="rId10"/>
    <sheet name="Leçon 8" sheetId="50" r:id="rId11"/>
    <sheet name="Leçon 9" sheetId="51" r:id="rId12"/>
    <sheet name="Leçon 10" sheetId="52" r:id="rId13"/>
    <sheet name="Bilan par leçon" sheetId="55" r:id="rId14"/>
    <sheet name="Bilan de la séquence" sheetId="59" r:id="rId15"/>
    <sheet name="defis bloc L2" sheetId="40" state="hidden" r:id="rId16"/>
    <sheet name="trimestre ESCALADE" sheetId="41" state="hidden" r:id="rId17"/>
    <sheet name="barême 3" sheetId="42" state="hidden" r:id="rId18"/>
    <sheet name="CCF ESCALADE" sheetId="43" state="hidden" r:id="rId19"/>
    <sheet name="Passages évaluation" sheetId="39" state="hidden" r:id="rId20"/>
  </sheets>
  <externalReferences>
    <externalReference r:id="rId21"/>
    <externalReference r:id="rId22"/>
  </externalReferences>
  <definedNames>
    <definedName name="Gagner_en_force">Paramètres!$E$2:$E$14</definedName>
    <definedName name="Gagner_en_résistance">Paramètres!$E$15:$E$27</definedName>
    <definedName name="Gagner_en_technicité">Paramètres!#REF!</definedName>
    <definedName name="list_voies" localSheetId="13">'[1]Voies et blocs'!$H$1:$AD$1</definedName>
    <definedName name="list_voies">'Voies et blocs'!$H$1:$AD$1</definedName>
    <definedName name="liste_blocs" localSheetId="13">'[1]Voies et blocs'!$E$2:$E$23</definedName>
    <definedName name="liste_blocs">'Voies et blocs'!$E$2:$E$23</definedName>
    <definedName name="Liste_élèves" localSheetId="13">[1]ELEVES!$B$2:$B$38</definedName>
    <definedName name="Liste_élèves">#REF!</definedName>
    <definedName name="Type_effort" localSheetId="13">'[1]Paramètres AFL2'!$I$1:$I$3</definedName>
    <definedName name="Type_effort">Paramètres!#REF!</definedName>
    <definedName name="V_01">'Voies et blocs'!$H$2:$H$6</definedName>
    <definedName name="V_02">'Voies et blocs'!$I$2:$I$6</definedName>
    <definedName name="V_03">'Voies et blocs'!$J$2:$J$6</definedName>
    <definedName name="v_04">'Voies et blocs'!$K$2:$K$6</definedName>
    <definedName name="v_05">'Voies et blocs'!$L$2:$L$6</definedName>
    <definedName name="v_06">'Voies et blocs'!$M$2:$M$6</definedName>
    <definedName name="v_07">'Voies et blocs'!$N$2:$N$6</definedName>
    <definedName name="v_08">'Voies et blocs'!$O$2:$O$6</definedName>
    <definedName name="V_09">'Voies et blocs'!$P$2:$P$6</definedName>
    <definedName name="V_10">'Voies et blocs'!$Q$2:$Q$6</definedName>
    <definedName name="V_11">'Voies et blocs'!$R$2:$R$6</definedName>
    <definedName name="V_12">'Voies et blocs'!$S$2:$S$6</definedName>
    <definedName name="v_13">'Voies et blocs'!$T$2:$T$6</definedName>
    <definedName name="v_14">'Voies et blocs'!$U$2:$U$6</definedName>
    <definedName name="v_15">'Voies et blocs'!$V$2:$V$6</definedName>
    <definedName name="V_16">'Voies et blocs'!$W$2:$W$6</definedName>
    <definedName name="V_17">'Voies et blocs'!$X$2:$X$6</definedName>
    <definedName name="v_18">'Voies et blocs'!$Y$2:$Y$6</definedName>
    <definedName name="v_19">'Voies et blocs'!$Z$2:$Z$6</definedName>
    <definedName name="v_20">'Voies et blocs'!$AA$2:$AA$6</definedName>
    <definedName name="v_21">'Voies et blocs'!$AB$2:$AB$6</definedName>
    <definedName name="V_22">'Voies et blocs'!$AC$2:$AC$6</definedName>
    <definedName name="V_23">'Voies et blocs'!$AD$2:$AD$6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183" i="59" l="1" a="1"/>
  <c r="J183" i="59" s="1"/>
  <c r="J178" i="59" a="1"/>
  <c r="J178" i="59" s="1"/>
  <c r="J173" i="59" a="1"/>
  <c r="J173" i="59" s="1"/>
  <c r="J168" i="59" a="1"/>
  <c r="J168" i="59" s="1"/>
  <c r="J163" i="59" a="1"/>
  <c r="J163" i="59" s="1"/>
  <c r="J158" i="59" a="1"/>
  <c r="J158" i="59" s="1"/>
  <c r="J153" i="59" a="1"/>
  <c r="J153" i="59" s="1"/>
  <c r="J148" i="59" a="1"/>
  <c r="J148" i="59" s="1"/>
  <c r="J143" i="59" a="1"/>
  <c r="J143" i="59" s="1"/>
  <c r="J138" i="59" a="1"/>
  <c r="J138" i="59" s="1"/>
  <c r="J133" i="59" a="1"/>
  <c r="J133" i="59" s="1"/>
  <c r="J128" i="59" a="1"/>
  <c r="J128" i="59" s="1"/>
  <c r="J123" i="59" a="1"/>
  <c r="J123" i="59" s="1"/>
  <c r="J118" i="59" a="1"/>
  <c r="J118" i="59" s="1"/>
  <c r="J113" i="59" a="1"/>
  <c r="J113" i="59" s="1"/>
  <c r="J108" i="59" a="1"/>
  <c r="J108" i="59" s="1"/>
  <c r="J103" i="59" a="1"/>
  <c r="J103" i="59" s="1"/>
  <c r="J98" i="59" a="1"/>
  <c r="J98" i="59" s="1"/>
  <c r="J93" i="59" a="1"/>
  <c r="J93" i="59" s="1"/>
  <c r="J88" i="59" a="1"/>
  <c r="J88" i="59" s="1"/>
  <c r="J83" i="59" a="1"/>
  <c r="J83" i="59" s="1"/>
  <c r="J78" i="59" a="1"/>
  <c r="J78" i="59" s="1"/>
  <c r="J73" i="59" a="1"/>
  <c r="J73" i="59" s="1"/>
  <c r="J68" i="59" a="1"/>
  <c r="J68" i="59" s="1"/>
  <c r="J63" i="59" a="1"/>
  <c r="J63" i="59" s="1"/>
  <c r="J58" i="59" a="1"/>
  <c r="J58" i="59" s="1"/>
  <c r="J53" i="59" a="1"/>
  <c r="J53" i="59" s="1"/>
  <c r="J48" i="59" a="1"/>
  <c r="J48" i="59" s="1"/>
  <c r="J43" i="59" a="1"/>
  <c r="J43" i="59" s="1"/>
  <c r="J38" i="59" a="1"/>
  <c r="J38" i="59" s="1"/>
  <c r="J33" i="59" a="1"/>
  <c r="J33" i="59" s="1"/>
  <c r="J28" i="59" a="1"/>
  <c r="J28" i="59" s="1"/>
  <c r="J23" i="59" a="1"/>
  <c r="J23" i="59" s="1"/>
  <c r="J18" i="59" a="1"/>
  <c r="J18" i="59" s="1"/>
  <c r="J13" i="59" a="1"/>
  <c r="J13" i="59" s="1"/>
  <c r="J8" i="59" a="1"/>
  <c r="J8" i="59" s="1"/>
  <c r="J3" i="59" a="1"/>
  <c r="J3" i="59" s="1"/>
  <c r="M183" i="47"/>
  <c r="M178" i="47"/>
  <c r="M173" i="47"/>
  <c r="M168" i="47"/>
  <c r="M163" i="47"/>
  <c r="M158" i="47"/>
  <c r="M153" i="47"/>
  <c r="M148" i="47"/>
  <c r="M143" i="47"/>
  <c r="M138" i="47"/>
  <c r="M133" i="47"/>
  <c r="M128" i="47"/>
  <c r="M123" i="47"/>
  <c r="M118" i="47"/>
  <c r="M113" i="47"/>
  <c r="M108" i="47"/>
  <c r="M103" i="47"/>
  <c r="M98" i="47"/>
  <c r="M93" i="47"/>
  <c r="M88" i="47"/>
  <c r="M83" i="47"/>
  <c r="M78" i="47"/>
  <c r="M73" i="47"/>
  <c r="M68" i="47"/>
  <c r="M63" i="47"/>
  <c r="M58" i="47"/>
  <c r="M53" i="47"/>
  <c r="M48" i="47"/>
  <c r="M43" i="47"/>
  <c r="M38" i="47"/>
  <c r="M33" i="47"/>
  <c r="M28" i="47"/>
  <c r="M23" i="47"/>
  <c r="M18" i="47"/>
  <c r="M183" i="48"/>
  <c r="M178" i="48"/>
  <c r="M173" i="48"/>
  <c r="M168" i="48"/>
  <c r="M163" i="48"/>
  <c r="M158" i="48"/>
  <c r="M153" i="48"/>
  <c r="M148" i="48"/>
  <c r="M143" i="48"/>
  <c r="M138" i="48"/>
  <c r="M133" i="48"/>
  <c r="M128" i="48"/>
  <c r="M123" i="48"/>
  <c r="M118" i="48"/>
  <c r="M113" i="48"/>
  <c r="M108" i="48"/>
  <c r="M103" i="48"/>
  <c r="M98" i="48"/>
  <c r="M93" i="48"/>
  <c r="M88" i="48"/>
  <c r="M83" i="48"/>
  <c r="M78" i="48"/>
  <c r="M73" i="48"/>
  <c r="M68" i="48"/>
  <c r="M63" i="48"/>
  <c r="M53" i="48"/>
  <c r="M48" i="48"/>
  <c r="M43" i="48"/>
  <c r="M38" i="48"/>
  <c r="M33" i="48"/>
  <c r="M28" i="48"/>
  <c r="M23" i="48"/>
  <c r="M18" i="48"/>
  <c r="M183" i="28"/>
  <c r="M178" i="28"/>
  <c r="M173" i="28"/>
  <c r="M168" i="28"/>
  <c r="M163" i="28"/>
  <c r="M158" i="28"/>
  <c r="M153" i="28"/>
  <c r="M148" i="28"/>
  <c r="M143" i="28"/>
  <c r="M138" i="28"/>
  <c r="M133" i="28"/>
  <c r="M128" i="28"/>
  <c r="M123" i="28"/>
  <c r="M118" i="28"/>
  <c r="M113" i="28"/>
  <c r="M108" i="28"/>
  <c r="M103" i="28"/>
  <c r="M98" i="28"/>
  <c r="M93" i="28"/>
  <c r="M88" i="28"/>
  <c r="M83" i="28"/>
  <c r="M78" i="28"/>
  <c r="M73" i="28"/>
  <c r="M68" i="28"/>
  <c r="M63" i="28"/>
  <c r="M58" i="28"/>
  <c r="M53" i="28"/>
  <c r="M48" i="28"/>
  <c r="M43" i="28"/>
  <c r="M38" i="28"/>
  <c r="M33" i="28"/>
  <c r="M28" i="28"/>
  <c r="M23" i="28"/>
  <c r="M18" i="28"/>
  <c r="M13" i="28"/>
  <c r="M8" i="28"/>
  <c r="M183" i="44"/>
  <c r="M178" i="44"/>
  <c r="M173" i="44"/>
  <c r="M168" i="44"/>
  <c r="M163" i="44"/>
  <c r="M158" i="44"/>
  <c r="M153" i="44"/>
  <c r="M148" i="44"/>
  <c r="M143" i="44"/>
  <c r="M138" i="44"/>
  <c r="M133" i="44"/>
  <c r="M128" i="44"/>
  <c r="M123" i="44"/>
  <c r="M118" i="44"/>
  <c r="M113" i="44"/>
  <c r="M108" i="44"/>
  <c r="M103" i="44"/>
  <c r="M98" i="44"/>
  <c r="M93" i="44"/>
  <c r="M88" i="44"/>
  <c r="M83" i="44"/>
  <c r="M78" i="44"/>
  <c r="M73" i="44"/>
  <c r="M68" i="44"/>
  <c r="M63" i="44"/>
  <c r="M58" i="44"/>
  <c r="M53" i="44"/>
  <c r="M48" i="44"/>
  <c r="M43" i="44"/>
  <c r="M38" i="44"/>
  <c r="M33" i="44"/>
  <c r="M28" i="44"/>
  <c r="M23" i="44"/>
  <c r="M18" i="44"/>
  <c r="M13" i="44"/>
  <c r="M8" i="44"/>
  <c r="M183" i="45"/>
  <c r="M178" i="45"/>
  <c r="M173" i="45"/>
  <c r="M168" i="45"/>
  <c r="M163" i="45"/>
  <c r="M158" i="45"/>
  <c r="M153" i="45"/>
  <c r="M148" i="45"/>
  <c r="M143" i="45"/>
  <c r="M138" i="45"/>
  <c r="M133" i="45"/>
  <c r="M128" i="45"/>
  <c r="M123" i="45"/>
  <c r="M118" i="45"/>
  <c r="M113" i="45"/>
  <c r="M108" i="45"/>
  <c r="M103" i="45"/>
  <c r="M98" i="45"/>
  <c r="M93" i="45"/>
  <c r="M88" i="45"/>
  <c r="M83" i="45"/>
  <c r="M78" i="45"/>
  <c r="M73" i="45"/>
  <c r="M68" i="45"/>
  <c r="M63" i="45"/>
  <c r="M58" i="45"/>
  <c r="M53" i="45"/>
  <c r="M48" i="45"/>
  <c r="M43" i="45"/>
  <c r="M38" i="45"/>
  <c r="M33" i="45"/>
  <c r="M28" i="45"/>
  <c r="M23" i="45"/>
  <c r="M18" i="45"/>
  <c r="M13" i="45"/>
  <c r="M8" i="45"/>
  <c r="M183" i="49"/>
  <c r="M178" i="49"/>
  <c r="M173" i="49"/>
  <c r="M168" i="49"/>
  <c r="M163" i="49"/>
  <c r="M158" i="49"/>
  <c r="M153" i="49"/>
  <c r="M148" i="49"/>
  <c r="M143" i="49"/>
  <c r="M138" i="49"/>
  <c r="M133" i="49"/>
  <c r="M128" i="49"/>
  <c r="M123" i="49"/>
  <c r="M118" i="49"/>
  <c r="M113" i="49"/>
  <c r="M108" i="49"/>
  <c r="M103" i="49"/>
  <c r="M98" i="49"/>
  <c r="M93" i="49"/>
  <c r="M88" i="49"/>
  <c r="M83" i="49"/>
  <c r="M78" i="49"/>
  <c r="M73" i="49"/>
  <c r="M68" i="49"/>
  <c r="M63" i="49"/>
  <c r="M58" i="49"/>
  <c r="M53" i="49"/>
  <c r="M48" i="49"/>
  <c r="M43" i="49"/>
  <c r="M38" i="49"/>
  <c r="M33" i="49"/>
  <c r="M28" i="49"/>
  <c r="M23" i="49"/>
  <c r="M18" i="49"/>
  <c r="M13" i="49"/>
  <c r="M8" i="49"/>
  <c r="M183" i="50"/>
  <c r="M178" i="50"/>
  <c r="M173" i="50"/>
  <c r="M168" i="50"/>
  <c r="M163" i="50"/>
  <c r="M158" i="50"/>
  <c r="M153" i="50"/>
  <c r="M148" i="50"/>
  <c r="M143" i="50"/>
  <c r="M138" i="50"/>
  <c r="M133" i="50"/>
  <c r="M128" i="50"/>
  <c r="M123" i="50"/>
  <c r="M118" i="50"/>
  <c r="M113" i="50"/>
  <c r="M108" i="50"/>
  <c r="M103" i="50"/>
  <c r="M98" i="50"/>
  <c r="M93" i="50"/>
  <c r="M88" i="50"/>
  <c r="M83" i="50"/>
  <c r="M78" i="50"/>
  <c r="M73" i="50"/>
  <c r="M68" i="50"/>
  <c r="M63" i="50"/>
  <c r="M58" i="50"/>
  <c r="M53" i="50"/>
  <c r="M48" i="50"/>
  <c r="M43" i="50"/>
  <c r="M38" i="50"/>
  <c r="M33" i="50"/>
  <c r="M28" i="50"/>
  <c r="M23" i="50"/>
  <c r="M18" i="50"/>
  <c r="M13" i="50"/>
  <c r="M8" i="50"/>
  <c r="M183" i="51"/>
  <c r="M178" i="51"/>
  <c r="M173" i="51"/>
  <c r="M168" i="51"/>
  <c r="M163" i="51"/>
  <c r="M158" i="51"/>
  <c r="M153" i="51"/>
  <c r="M148" i="51"/>
  <c r="M143" i="51"/>
  <c r="M138" i="51"/>
  <c r="M133" i="51"/>
  <c r="M128" i="51"/>
  <c r="M123" i="51"/>
  <c r="M118" i="51"/>
  <c r="M113" i="51"/>
  <c r="M108" i="51"/>
  <c r="M103" i="51"/>
  <c r="M98" i="51"/>
  <c r="M93" i="51"/>
  <c r="M88" i="51"/>
  <c r="M83" i="51"/>
  <c r="M78" i="51"/>
  <c r="M73" i="51"/>
  <c r="M68" i="51"/>
  <c r="M63" i="51"/>
  <c r="M58" i="51"/>
  <c r="M53" i="51"/>
  <c r="M48" i="51"/>
  <c r="M43" i="51"/>
  <c r="M38" i="51"/>
  <c r="M33" i="51"/>
  <c r="M28" i="51"/>
  <c r="M23" i="51"/>
  <c r="M18" i="51"/>
  <c r="M13" i="51"/>
  <c r="M8" i="51"/>
  <c r="M183" i="52"/>
  <c r="M178" i="52"/>
  <c r="M173" i="52"/>
  <c r="M168" i="52"/>
  <c r="M163" i="52"/>
  <c r="M158" i="52"/>
  <c r="M153" i="52"/>
  <c r="M148" i="52"/>
  <c r="M143" i="52"/>
  <c r="M138" i="52"/>
  <c r="M133" i="52"/>
  <c r="M128" i="52"/>
  <c r="M123" i="52"/>
  <c r="M118" i="52"/>
  <c r="M113" i="52"/>
  <c r="M108" i="52"/>
  <c r="M103" i="52"/>
  <c r="M98" i="52"/>
  <c r="M93" i="52"/>
  <c r="M88" i="52"/>
  <c r="M83" i="52"/>
  <c r="M78" i="52"/>
  <c r="M73" i="52"/>
  <c r="M68" i="52"/>
  <c r="M63" i="52"/>
  <c r="M58" i="52"/>
  <c r="M53" i="52"/>
  <c r="M48" i="52"/>
  <c r="M43" i="52"/>
  <c r="M38" i="52"/>
  <c r="M33" i="52"/>
  <c r="M28" i="52"/>
  <c r="M23" i="52"/>
  <c r="M18" i="52"/>
  <c r="M13" i="52"/>
  <c r="M8" i="52"/>
  <c r="M183" i="46"/>
  <c r="M178" i="46"/>
  <c r="M173" i="46"/>
  <c r="M168" i="46"/>
  <c r="M163" i="46"/>
  <c r="M158" i="46"/>
  <c r="M153" i="46"/>
  <c r="M148" i="46"/>
  <c r="M143" i="46"/>
  <c r="M138" i="46"/>
  <c r="M133" i="46"/>
  <c r="M128" i="46"/>
  <c r="M123" i="46"/>
  <c r="M118" i="46"/>
  <c r="M113" i="46"/>
  <c r="M108" i="46"/>
  <c r="M103" i="46"/>
  <c r="M98" i="46"/>
  <c r="M93" i="46"/>
  <c r="M88" i="46"/>
  <c r="M83" i="46"/>
  <c r="M78" i="46"/>
  <c r="M73" i="46"/>
  <c r="M68" i="46"/>
  <c r="M63" i="46"/>
  <c r="M58" i="46"/>
  <c r="M53" i="46"/>
  <c r="M48" i="46"/>
  <c r="M43" i="46"/>
  <c r="M38" i="46"/>
  <c r="M33" i="46"/>
  <c r="M28" i="46"/>
  <c r="M23" i="46"/>
  <c r="M3" i="45"/>
  <c r="M3" i="49"/>
  <c r="M3" i="50"/>
  <c r="M3" i="52"/>
  <c r="J10" i="47"/>
  <c r="M8" i="47" s="1"/>
  <c r="F185" i="59"/>
  <c r="M187" i="59" s="1"/>
  <c r="M186" i="59" s="1"/>
  <c r="F180" i="59"/>
  <c r="M182" i="59" s="1"/>
  <c r="F175" i="59"/>
  <c r="M177" i="59" s="1"/>
  <c r="F170" i="59"/>
  <c r="M172" i="59" s="1"/>
  <c r="F165" i="59"/>
  <c r="M167" i="59" s="1"/>
  <c r="F160" i="59"/>
  <c r="M162" i="59" s="1"/>
  <c r="M160" i="59" s="1"/>
  <c r="F155" i="59"/>
  <c r="M157" i="59" s="1"/>
  <c r="F150" i="59"/>
  <c r="M152" i="59" s="1"/>
  <c r="F145" i="59"/>
  <c r="M147" i="59" s="1"/>
  <c r="F140" i="59"/>
  <c r="M142" i="59" s="1"/>
  <c r="F135" i="59"/>
  <c r="M137" i="59" s="1"/>
  <c r="F130" i="59"/>
  <c r="M132" i="59" s="1"/>
  <c r="F125" i="59"/>
  <c r="M127" i="59" s="1"/>
  <c r="F120" i="59"/>
  <c r="M122" i="59" s="1"/>
  <c r="F115" i="59"/>
  <c r="M117" i="59" s="1"/>
  <c r="F110" i="59"/>
  <c r="M112" i="59" s="1"/>
  <c r="F105" i="59"/>
  <c r="M107" i="59" s="1"/>
  <c r="F100" i="59"/>
  <c r="M102" i="59" s="1"/>
  <c r="M101" i="59" s="1"/>
  <c r="F95" i="59"/>
  <c r="M97" i="59" s="1"/>
  <c r="F90" i="59"/>
  <c r="M92" i="59" s="1"/>
  <c r="F85" i="59"/>
  <c r="M87" i="59" s="1"/>
  <c r="F80" i="59"/>
  <c r="M82" i="59" s="1"/>
  <c r="F75" i="59"/>
  <c r="M77" i="59" s="1"/>
  <c r="F70" i="59"/>
  <c r="M72" i="59" s="1"/>
  <c r="F65" i="59"/>
  <c r="M67" i="59" s="1"/>
  <c r="F60" i="59"/>
  <c r="M62" i="59" s="1"/>
  <c r="F55" i="59"/>
  <c r="M57" i="59" s="1"/>
  <c r="M56" i="59" s="1"/>
  <c r="F50" i="59"/>
  <c r="M52" i="59" s="1"/>
  <c r="F45" i="59"/>
  <c r="M47" i="59" s="1"/>
  <c r="F40" i="59"/>
  <c r="M42" i="59" s="1"/>
  <c r="F35" i="59"/>
  <c r="M37" i="59" s="1"/>
  <c r="M35" i="59" s="1"/>
  <c r="B8" i="59"/>
  <c r="B13" i="59" s="1"/>
  <c r="C3" i="59"/>
  <c r="D3" i="59" s="1"/>
  <c r="L38" i="55"/>
  <c r="K38" i="55"/>
  <c r="J38" i="55"/>
  <c r="I38" i="55"/>
  <c r="H38" i="55"/>
  <c r="G38" i="55"/>
  <c r="F38" i="55"/>
  <c r="E38" i="55"/>
  <c r="D38" i="55"/>
  <c r="C38" i="55"/>
  <c r="H12" i="37"/>
  <c r="B39" i="55"/>
  <c r="I39" i="55" s="1"/>
  <c r="B37" i="55"/>
  <c r="E37" i="55" s="1"/>
  <c r="B36" i="55"/>
  <c r="G36" i="55" s="1"/>
  <c r="B35" i="55"/>
  <c r="I35" i="55" s="1"/>
  <c r="B34" i="55"/>
  <c r="K34" i="55" s="1"/>
  <c r="B33" i="55"/>
  <c r="B32" i="55"/>
  <c r="B31" i="55"/>
  <c r="B30" i="55"/>
  <c r="B29" i="55"/>
  <c r="B28" i="55"/>
  <c r="B27" i="55"/>
  <c r="B26" i="55"/>
  <c r="B25" i="55"/>
  <c r="B24" i="55"/>
  <c r="B23" i="55"/>
  <c r="B22" i="55"/>
  <c r="B21" i="55"/>
  <c r="B20" i="55"/>
  <c r="B19" i="55"/>
  <c r="B18" i="55"/>
  <c r="B17" i="55"/>
  <c r="B16" i="55"/>
  <c r="B15" i="55"/>
  <c r="B14" i="55"/>
  <c r="B13" i="55"/>
  <c r="B12" i="55"/>
  <c r="B11" i="55"/>
  <c r="B10" i="55"/>
  <c r="B9" i="55"/>
  <c r="B8" i="55"/>
  <c r="B7" i="55"/>
  <c r="B6" i="55"/>
  <c r="B5" i="55"/>
  <c r="B4" i="55"/>
  <c r="B3" i="55"/>
  <c r="A37" i="55"/>
  <c r="A36" i="55"/>
  <c r="A35" i="55"/>
  <c r="A34" i="55"/>
  <c r="A33" i="55"/>
  <c r="A32" i="55"/>
  <c r="A31" i="55"/>
  <c r="A30" i="55"/>
  <c r="A29" i="55"/>
  <c r="A28" i="55"/>
  <c r="A27" i="55"/>
  <c r="A26" i="55"/>
  <c r="A25" i="55"/>
  <c r="A24" i="55"/>
  <c r="A23" i="55"/>
  <c r="A22" i="55"/>
  <c r="A21" i="55"/>
  <c r="A20" i="55"/>
  <c r="A19" i="55"/>
  <c r="A18" i="55"/>
  <c r="A17" i="55"/>
  <c r="A16" i="55"/>
  <c r="A15" i="55"/>
  <c r="A14" i="55"/>
  <c r="A13" i="55"/>
  <c r="A12" i="55"/>
  <c r="A11" i="55"/>
  <c r="A10" i="55"/>
  <c r="A9" i="55"/>
  <c r="A8" i="55"/>
  <c r="A7" i="55"/>
  <c r="A6" i="55"/>
  <c r="A5" i="55"/>
  <c r="A4" i="55"/>
  <c r="A3" i="55"/>
  <c r="C8" i="59" l="1"/>
  <c r="D8" i="59" s="1"/>
  <c r="N169" i="59"/>
  <c r="M171" i="59"/>
  <c r="M46" i="59"/>
  <c r="N44" i="59"/>
  <c r="M45" i="59"/>
  <c r="M43" i="59"/>
  <c r="M86" i="59"/>
  <c r="N84" i="59"/>
  <c r="M84" i="59"/>
  <c r="M83" i="59"/>
  <c r="M126" i="59"/>
  <c r="M125" i="59"/>
  <c r="M124" i="59"/>
  <c r="M123" i="59"/>
  <c r="N124" i="59"/>
  <c r="M165" i="59"/>
  <c r="N164" i="59"/>
  <c r="M166" i="59"/>
  <c r="M91" i="59"/>
  <c r="M89" i="59"/>
  <c r="N89" i="59"/>
  <c r="M96" i="59"/>
  <c r="M95" i="59"/>
  <c r="N94" i="59"/>
  <c r="M94" i="59"/>
  <c r="M93" i="59"/>
  <c r="M136" i="59"/>
  <c r="M135" i="59"/>
  <c r="M134" i="59"/>
  <c r="N134" i="59"/>
  <c r="M133" i="59"/>
  <c r="M176" i="59"/>
  <c r="N174" i="59"/>
  <c r="M181" i="59"/>
  <c r="N179" i="59"/>
  <c r="M146" i="59"/>
  <c r="M144" i="59"/>
  <c r="N144" i="59"/>
  <c r="M131" i="59"/>
  <c r="M128" i="59"/>
  <c r="N129" i="59"/>
  <c r="M129" i="59"/>
  <c r="M61" i="59"/>
  <c r="N59" i="59"/>
  <c r="M151" i="59"/>
  <c r="M150" i="59"/>
  <c r="M149" i="59"/>
  <c r="N149" i="59"/>
  <c r="M148" i="59"/>
  <c r="M51" i="59"/>
  <c r="M48" i="59"/>
  <c r="M50" i="59"/>
  <c r="N49" i="59"/>
  <c r="M49" i="59"/>
  <c r="M66" i="59"/>
  <c r="N64" i="59"/>
  <c r="M106" i="59"/>
  <c r="N104" i="59"/>
  <c r="M71" i="59"/>
  <c r="N69" i="59"/>
  <c r="M69" i="59"/>
  <c r="M111" i="59"/>
  <c r="M108" i="59"/>
  <c r="M109" i="59"/>
  <c r="N109" i="59"/>
  <c r="M75" i="59"/>
  <c r="N74" i="59"/>
  <c r="M115" i="59"/>
  <c r="N114" i="59"/>
  <c r="M155" i="59"/>
  <c r="N154" i="59"/>
  <c r="M141" i="59"/>
  <c r="N139" i="59"/>
  <c r="M40" i="59"/>
  <c r="N39" i="59"/>
  <c r="M41" i="59"/>
  <c r="M80" i="59"/>
  <c r="N79" i="59"/>
  <c r="M120" i="59"/>
  <c r="N119" i="59"/>
  <c r="M183" i="59"/>
  <c r="N34" i="59"/>
  <c r="N54" i="59"/>
  <c r="M53" i="59"/>
  <c r="N184" i="59"/>
  <c r="M55" i="59"/>
  <c r="N99" i="59"/>
  <c r="N159" i="59"/>
  <c r="D34" i="55"/>
  <c r="I36" i="55"/>
  <c r="M44" i="59"/>
  <c r="M54" i="59"/>
  <c r="M68" i="59"/>
  <c r="M88" i="59"/>
  <c r="M99" i="59"/>
  <c r="M139" i="59"/>
  <c r="M161" i="59"/>
  <c r="M170" i="59"/>
  <c r="M175" i="59"/>
  <c r="M63" i="59"/>
  <c r="M85" i="59"/>
  <c r="M158" i="59"/>
  <c r="M163" i="59"/>
  <c r="M178" i="59"/>
  <c r="M184" i="59"/>
  <c r="M70" i="59"/>
  <c r="M81" i="59"/>
  <c r="M90" i="59"/>
  <c r="M110" i="59"/>
  <c r="M121" i="59"/>
  <c r="M130" i="59"/>
  <c r="M168" i="59"/>
  <c r="M173" i="59"/>
  <c r="M58" i="59"/>
  <c r="M64" i="59"/>
  <c r="M104" i="59"/>
  <c r="M159" i="59"/>
  <c r="M164" i="59"/>
  <c r="M179" i="59"/>
  <c r="M98" i="59"/>
  <c r="M138" i="59"/>
  <c r="M169" i="59"/>
  <c r="M174" i="59"/>
  <c r="M59" i="59"/>
  <c r="M36" i="59"/>
  <c r="M76" i="59"/>
  <c r="M103" i="59"/>
  <c r="M116" i="59"/>
  <c r="M143" i="59"/>
  <c r="M156" i="59"/>
  <c r="M73" i="59"/>
  <c r="M113" i="59"/>
  <c r="M153" i="59"/>
  <c r="M38" i="59"/>
  <c r="M60" i="59"/>
  <c r="M78" i="59"/>
  <c r="M100" i="59"/>
  <c r="M118" i="59"/>
  <c r="M140" i="59"/>
  <c r="M180" i="59"/>
  <c r="M34" i="59"/>
  <c r="M65" i="59"/>
  <c r="M74" i="59"/>
  <c r="M105" i="59"/>
  <c r="M114" i="59"/>
  <c r="M145" i="59"/>
  <c r="M154" i="59"/>
  <c r="M185" i="59"/>
  <c r="M39" i="59"/>
  <c r="M79" i="59"/>
  <c r="M119" i="59"/>
  <c r="M33" i="59"/>
  <c r="C13" i="59"/>
  <c r="D13" i="59" s="1"/>
  <c r="B18" i="59"/>
  <c r="E34" i="55"/>
  <c r="L34" i="55"/>
  <c r="C35" i="55"/>
  <c r="J35" i="55"/>
  <c r="K35" i="55"/>
  <c r="H36" i="55"/>
  <c r="F37" i="55"/>
  <c r="J39" i="55"/>
  <c r="K39" i="55"/>
  <c r="F34" i="55"/>
  <c r="D35" i="55"/>
  <c r="L35" i="55"/>
  <c r="J36" i="55"/>
  <c r="H37" i="55"/>
  <c r="D39" i="55"/>
  <c r="L39" i="55"/>
  <c r="G34" i="55"/>
  <c r="E35" i="55"/>
  <c r="C36" i="55"/>
  <c r="K36" i="55"/>
  <c r="I37" i="55"/>
  <c r="E39" i="55"/>
  <c r="H34" i="55"/>
  <c r="F35" i="55"/>
  <c r="D36" i="55"/>
  <c r="L36" i="55"/>
  <c r="J37" i="55"/>
  <c r="F39" i="55"/>
  <c r="I34" i="55"/>
  <c r="G35" i="55"/>
  <c r="E36" i="55"/>
  <c r="C37" i="55"/>
  <c r="K37" i="55"/>
  <c r="G39" i="55"/>
  <c r="J34" i="55"/>
  <c r="H35" i="55"/>
  <c r="F36" i="55"/>
  <c r="D37" i="55"/>
  <c r="L37" i="55"/>
  <c r="H39" i="55"/>
  <c r="G37" i="55"/>
  <c r="C39" i="55"/>
  <c r="C34" i="55"/>
  <c r="N187" i="52"/>
  <c r="N186" i="52" s="1"/>
  <c r="J185" i="52"/>
  <c r="F30" i="59" s="1"/>
  <c r="O183" i="52"/>
  <c r="N182" i="52"/>
  <c r="O179" i="52" s="1"/>
  <c r="J180" i="52"/>
  <c r="F25" i="59" s="1"/>
  <c r="O178" i="52"/>
  <c r="N177" i="52"/>
  <c r="N176" i="52" s="1"/>
  <c r="J175" i="52"/>
  <c r="F20" i="59" s="1"/>
  <c r="O174" i="52"/>
  <c r="N174" i="52"/>
  <c r="O173" i="52"/>
  <c r="N172" i="52"/>
  <c r="N171" i="52" s="1"/>
  <c r="J170" i="52"/>
  <c r="F15" i="59" s="1"/>
  <c r="O168" i="52"/>
  <c r="N167" i="52"/>
  <c r="O164" i="52" s="1"/>
  <c r="J165" i="52"/>
  <c r="F10" i="59" s="1"/>
  <c r="O163" i="52"/>
  <c r="N162" i="52"/>
  <c r="N161" i="52" s="1"/>
  <c r="J160" i="52"/>
  <c r="F5" i="59" s="1"/>
  <c r="M7" i="59" s="1"/>
  <c r="M5" i="59" s="1"/>
  <c r="O158" i="52"/>
  <c r="N157" i="52"/>
  <c r="N155" i="52" s="1"/>
  <c r="J155" i="52"/>
  <c r="O153" i="52"/>
  <c r="N152" i="52"/>
  <c r="N148" i="52" s="1"/>
  <c r="J150" i="52"/>
  <c r="O148" i="52"/>
  <c r="N147" i="52"/>
  <c r="N146" i="52" s="1"/>
  <c r="J145" i="52"/>
  <c r="O143" i="52"/>
  <c r="N142" i="52"/>
  <c r="N139" i="52" s="1"/>
  <c r="J140" i="52"/>
  <c r="O138" i="52"/>
  <c r="N137" i="52"/>
  <c r="N134" i="52" s="1"/>
  <c r="J135" i="52"/>
  <c r="O133" i="52"/>
  <c r="N132" i="52"/>
  <c r="N131" i="52" s="1"/>
  <c r="J130" i="52"/>
  <c r="O128" i="52"/>
  <c r="N127" i="52"/>
  <c r="O124" i="52" s="1"/>
  <c r="J125" i="52"/>
  <c r="O123" i="52"/>
  <c r="N122" i="52"/>
  <c r="N118" i="52" s="1"/>
  <c r="J120" i="52"/>
  <c r="O118" i="52"/>
  <c r="N117" i="52"/>
  <c r="N115" i="52" s="1"/>
  <c r="J115" i="52"/>
  <c r="O113" i="52"/>
  <c r="N112" i="52"/>
  <c r="O109" i="52" s="1"/>
  <c r="J110" i="52"/>
  <c r="O108" i="52"/>
  <c r="N107" i="52"/>
  <c r="N106" i="52" s="1"/>
  <c r="J105" i="52"/>
  <c r="O103" i="52"/>
  <c r="N102" i="52"/>
  <c r="N99" i="52" s="1"/>
  <c r="J100" i="52"/>
  <c r="O98" i="52"/>
  <c r="N97" i="52"/>
  <c r="N94" i="52" s="1"/>
  <c r="J95" i="52"/>
  <c r="O93" i="52"/>
  <c r="N92" i="52"/>
  <c r="N91" i="52" s="1"/>
  <c r="J90" i="52"/>
  <c r="O88" i="52"/>
  <c r="N87" i="52"/>
  <c r="O84" i="52" s="1"/>
  <c r="J85" i="52"/>
  <c r="O83" i="52"/>
  <c r="N82" i="52"/>
  <c r="N81" i="52" s="1"/>
  <c r="J80" i="52"/>
  <c r="O78" i="52"/>
  <c r="N77" i="52"/>
  <c r="N75" i="52" s="1"/>
  <c r="J75" i="52"/>
  <c r="O73" i="52"/>
  <c r="N72" i="52"/>
  <c r="N71" i="52" s="1"/>
  <c r="J70" i="52"/>
  <c r="O68" i="52"/>
  <c r="N67" i="52"/>
  <c r="N66" i="52" s="1"/>
  <c r="J65" i="52"/>
  <c r="O63" i="52"/>
  <c r="N62" i="52"/>
  <c r="N59" i="52" s="1"/>
  <c r="J60" i="52"/>
  <c r="O58" i="52"/>
  <c r="N57" i="52"/>
  <c r="N54" i="52" s="1"/>
  <c r="J55" i="52"/>
  <c r="O53" i="52"/>
  <c r="N52" i="52"/>
  <c r="N51" i="52" s="1"/>
  <c r="J50" i="52"/>
  <c r="O48" i="52"/>
  <c r="N47" i="52"/>
  <c r="O44" i="52" s="1"/>
  <c r="J45" i="52"/>
  <c r="O43" i="52"/>
  <c r="N42" i="52"/>
  <c r="N39" i="52" s="1"/>
  <c r="J40" i="52"/>
  <c r="O38" i="52"/>
  <c r="N37" i="52"/>
  <c r="N35" i="52" s="1"/>
  <c r="J35" i="52"/>
  <c r="O33" i="52"/>
  <c r="N32" i="52"/>
  <c r="N29" i="52" s="1"/>
  <c r="J30" i="52"/>
  <c r="O28" i="52"/>
  <c r="N27" i="52"/>
  <c r="N26" i="52" s="1"/>
  <c r="J25" i="52"/>
  <c r="O23" i="52"/>
  <c r="N22" i="52"/>
  <c r="N19" i="52" s="1"/>
  <c r="J20" i="52"/>
  <c r="O18" i="52"/>
  <c r="N17" i="52"/>
  <c r="N14" i="52" s="1"/>
  <c r="J15" i="52"/>
  <c r="O13" i="52"/>
  <c r="N12" i="52"/>
  <c r="N11" i="52" s="1"/>
  <c r="J10" i="52"/>
  <c r="O8" i="52"/>
  <c r="C8" i="52"/>
  <c r="D8" i="52" s="1"/>
  <c r="B8" i="52"/>
  <c r="B13" i="52" s="1"/>
  <c r="B18" i="52" s="1"/>
  <c r="N7" i="52"/>
  <c r="O4" i="52" s="1"/>
  <c r="J5" i="52"/>
  <c r="O3" i="52"/>
  <c r="C3" i="52"/>
  <c r="N187" i="51"/>
  <c r="N186" i="51" s="1"/>
  <c r="J185" i="51"/>
  <c r="O183" i="51"/>
  <c r="N182" i="51"/>
  <c r="O179" i="51" s="1"/>
  <c r="J180" i="51"/>
  <c r="O178" i="51"/>
  <c r="N177" i="51"/>
  <c r="N176" i="51" s="1"/>
  <c r="J175" i="51"/>
  <c r="O173" i="51"/>
  <c r="N172" i="51"/>
  <c r="N171" i="51" s="1"/>
  <c r="J170" i="51"/>
  <c r="O168" i="51"/>
  <c r="N167" i="51"/>
  <c r="O164" i="51" s="1"/>
  <c r="J165" i="51"/>
  <c r="O163" i="51"/>
  <c r="N162" i="51"/>
  <c r="N161" i="51" s="1"/>
  <c r="J160" i="51"/>
  <c r="O158" i="51"/>
  <c r="N157" i="51"/>
  <c r="N155" i="51" s="1"/>
  <c r="J155" i="51"/>
  <c r="O153" i="51"/>
  <c r="N152" i="51"/>
  <c r="O149" i="51" s="1"/>
  <c r="J150" i="51"/>
  <c r="O148" i="51"/>
  <c r="N147" i="51"/>
  <c r="O144" i="51" s="1"/>
  <c r="J145" i="51"/>
  <c r="O143" i="51"/>
  <c r="N142" i="51"/>
  <c r="O139" i="51" s="1"/>
  <c r="J140" i="51"/>
  <c r="O138" i="51"/>
  <c r="N137" i="51"/>
  <c r="N134" i="51" s="1"/>
  <c r="J135" i="51"/>
  <c r="O133" i="51"/>
  <c r="N132" i="51"/>
  <c r="N131" i="51" s="1"/>
  <c r="J130" i="51"/>
  <c r="O128" i="51"/>
  <c r="N127" i="51"/>
  <c r="O124" i="51" s="1"/>
  <c r="J125" i="51"/>
  <c r="O123" i="51"/>
  <c r="N122" i="51"/>
  <c r="N121" i="51" s="1"/>
  <c r="J120" i="51"/>
  <c r="O118" i="51"/>
  <c r="N117" i="51"/>
  <c r="N115" i="51" s="1"/>
  <c r="J115" i="51"/>
  <c r="O113" i="51"/>
  <c r="N112" i="51"/>
  <c r="O109" i="51" s="1"/>
  <c r="J110" i="51"/>
  <c r="O108" i="51"/>
  <c r="N107" i="51"/>
  <c r="O104" i="51" s="1"/>
  <c r="J105" i="51"/>
  <c r="O103" i="51"/>
  <c r="N102" i="51"/>
  <c r="N100" i="51" s="1"/>
  <c r="J100" i="51"/>
  <c r="O98" i="51"/>
  <c r="N97" i="51"/>
  <c r="N94" i="51" s="1"/>
  <c r="J95" i="51"/>
  <c r="O93" i="51"/>
  <c r="N92" i="51"/>
  <c r="N91" i="51" s="1"/>
  <c r="J90" i="51"/>
  <c r="O88" i="51"/>
  <c r="N87" i="51"/>
  <c r="O84" i="51" s="1"/>
  <c r="N85" i="51"/>
  <c r="J85" i="51"/>
  <c r="O83" i="51"/>
  <c r="N83" i="51"/>
  <c r="N82" i="51"/>
  <c r="N80" i="51" s="1"/>
  <c r="J80" i="51"/>
  <c r="O78" i="51"/>
  <c r="N77" i="51"/>
  <c r="N75" i="51" s="1"/>
  <c r="J75" i="51"/>
  <c r="O73" i="51"/>
  <c r="N72" i="51"/>
  <c r="O69" i="51" s="1"/>
  <c r="N70" i="51"/>
  <c r="J70" i="51"/>
  <c r="O68" i="51"/>
  <c r="N67" i="51"/>
  <c r="O64" i="51" s="1"/>
  <c r="J65" i="51"/>
  <c r="O63" i="51"/>
  <c r="N62" i="51"/>
  <c r="N58" i="51" s="1"/>
  <c r="J60" i="51"/>
  <c r="O58" i="51"/>
  <c r="N57" i="51"/>
  <c r="N54" i="51" s="1"/>
  <c r="J55" i="51"/>
  <c r="O53" i="51"/>
  <c r="N52" i="51"/>
  <c r="N51" i="51" s="1"/>
  <c r="J50" i="51"/>
  <c r="O48" i="51"/>
  <c r="N47" i="51"/>
  <c r="O44" i="51" s="1"/>
  <c r="J45" i="51"/>
  <c r="O43" i="51"/>
  <c r="N42" i="51"/>
  <c r="N38" i="51" s="1"/>
  <c r="J40" i="51"/>
  <c r="O38" i="51"/>
  <c r="N37" i="51"/>
  <c r="N35" i="51" s="1"/>
  <c r="J35" i="51"/>
  <c r="O33" i="51"/>
  <c r="N32" i="51"/>
  <c r="N30" i="51" s="1"/>
  <c r="J30" i="51"/>
  <c r="O28" i="51"/>
  <c r="N27" i="51"/>
  <c r="N26" i="51" s="1"/>
  <c r="J25" i="51"/>
  <c r="O23" i="51"/>
  <c r="N22" i="51"/>
  <c r="N20" i="51" s="1"/>
  <c r="J20" i="51"/>
  <c r="O18" i="51"/>
  <c r="N17" i="51"/>
  <c r="N14" i="51" s="1"/>
  <c r="J15" i="51"/>
  <c r="O13" i="51"/>
  <c r="N12" i="51"/>
  <c r="N11" i="51" s="1"/>
  <c r="J10" i="51"/>
  <c r="O8" i="51"/>
  <c r="B8" i="51"/>
  <c r="C8" i="51" s="1"/>
  <c r="D8" i="51" s="1"/>
  <c r="N7" i="51"/>
  <c r="O4" i="51" s="1"/>
  <c r="J5" i="51"/>
  <c r="M3" i="51" s="1"/>
  <c r="O3" i="51"/>
  <c r="C3" i="51"/>
  <c r="D3" i="51" s="1"/>
  <c r="N187" i="50"/>
  <c r="N186" i="50" s="1"/>
  <c r="J185" i="50"/>
  <c r="O183" i="50"/>
  <c r="N182" i="50"/>
  <c r="O179" i="50" s="1"/>
  <c r="J180" i="50"/>
  <c r="O178" i="50"/>
  <c r="N177" i="50"/>
  <c r="N176" i="50" s="1"/>
  <c r="J175" i="50"/>
  <c r="O173" i="50"/>
  <c r="N172" i="50"/>
  <c r="N171" i="50" s="1"/>
  <c r="J170" i="50"/>
  <c r="O168" i="50"/>
  <c r="N167" i="50"/>
  <c r="O164" i="50" s="1"/>
  <c r="J165" i="50"/>
  <c r="O163" i="50"/>
  <c r="N162" i="50"/>
  <c r="N161" i="50" s="1"/>
  <c r="J160" i="50"/>
  <c r="O158" i="50"/>
  <c r="N157" i="50"/>
  <c r="N153" i="50" s="1"/>
  <c r="J155" i="50"/>
  <c r="O153" i="50"/>
  <c r="N152" i="50"/>
  <c r="N148" i="50" s="1"/>
  <c r="J150" i="50"/>
  <c r="O148" i="50"/>
  <c r="N147" i="50"/>
  <c r="N146" i="50" s="1"/>
  <c r="J145" i="50"/>
  <c r="O143" i="50"/>
  <c r="N142" i="50"/>
  <c r="O139" i="50" s="1"/>
  <c r="N141" i="50"/>
  <c r="J140" i="50"/>
  <c r="O138" i="50"/>
  <c r="N137" i="50"/>
  <c r="N135" i="50" s="1"/>
  <c r="J135" i="50"/>
  <c r="O133" i="50"/>
  <c r="N132" i="50"/>
  <c r="N131" i="50" s="1"/>
  <c r="J130" i="50"/>
  <c r="O128" i="50"/>
  <c r="N128" i="50"/>
  <c r="N127" i="50"/>
  <c r="N124" i="50" s="1"/>
  <c r="J125" i="50"/>
  <c r="O123" i="50"/>
  <c r="N122" i="50"/>
  <c r="N121" i="50" s="1"/>
  <c r="J120" i="50"/>
  <c r="O118" i="50"/>
  <c r="N117" i="50"/>
  <c r="N115" i="50" s="1"/>
  <c r="J115" i="50"/>
  <c r="O113" i="50"/>
  <c r="N112" i="50"/>
  <c r="N108" i="50" s="1"/>
  <c r="J110" i="50"/>
  <c r="O108" i="50"/>
  <c r="N107" i="50"/>
  <c r="N106" i="50" s="1"/>
  <c r="J105" i="50"/>
  <c r="O103" i="50"/>
  <c r="N102" i="50"/>
  <c r="O99" i="50" s="1"/>
  <c r="J100" i="50"/>
  <c r="O98" i="50"/>
  <c r="N97" i="50"/>
  <c r="N95" i="50" s="1"/>
  <c r="J95" i="50"/>
  <c r="O93" i="50"/>
  <c r="N92" i="50"/>
  <c r="N90" i="50" s="1"/>
  <c r="J90" i="50"/>
  <c r="O88" i="50"/>
  <c r="N87" i="50"/>
  <c r="N84" i="50" s="1"/>
  <c r="J85" i="50"/>
  <c r="O83" i="50"/>
  <c r="N82" i="50"/>
  <c r="N81" i="50" s="1"/>
  <c r="J80" i="50"/>
  <c r="O78" i="50"/>
  <c r="N77" i="50"/>
  <c r="N75" i="50" s="1"/>
  <c r="J75" i="50"/>
  <c r="O73" i="50"/>
  <c r="N72" i="50"/>
  <c r="O69" i="50" s="1"/>
  <c r="J70" i="50"/>
  <c r="O68" i="50"/>
  <c r="N67" i="50"/>
  <c r="N66" i="50" s="1"/>
  <c r="J65" i="50"/>
  <c r="O63" i="50"/>
  <c r="N62" i="50"/>
  <c r="N58" i="50" s="1"/>
  <c r="J60" i="50"/>
  <c r="O58" i="50"/>
  <c r="N57" i="50"/>
  <c r="N55" i="50" s="1"/>
  <c r="J55" i="50"/>
  <c r="O53" i="50"/>
  <c r="N52" i="50"/>
  <c r="N51" i="50" s="1"/>
  <c r="J50" i="50"/>
  <c r="O48" i="50"/>
  <c r="N47" i="50"/>
  <c r="N44" i="50" s="1"/>
  <c r="J45" i="50"/>
  <c r="O43" i="50"/>
  <c r="N42" i="50"/>
  <c r="N41" i="50" s="1"/>
  <c r="J40" i="50"/>
  <c r="O38" i="50"/>
  <c r="N37" i="50"/>
  <c r="N35" i="50" s="1"/>
  <c r="J35" i="50"/>
  <c r="O33" i="50"/>
  <c r="N32" i="50"/>
  <c r="N28" i="50" s="1"/>
  <c r="J30" i="50"/>
  <c r="O28" i="50"/>
  <c r="N27" i="50"/>
  <c r="N26" i="50" s="1"/>
  <c r="J25" i="50"/>
  <c r="O23" i="50"/>
  <c r="N22" i="50"/>
  <c r="O19" i="50" s="1"/>
  <c r="J20" i="50"/>
  <c r="O18" i="50"/>
  <c r="N17" i="50"/>
  <c r="N15" i="50" s="1"/>
  <c r="J15" i="50"/>
  <c r="O13" i="50"/>
  <c r="N12" i="50"/>
  <c r="N11" i="50" s="1"/>
  <c r="J10" i="50"/>
  <c r="O8" i="50"/>
  <c r="B8" i="50"/>
  <c r="C8" i="50" s="1"/>
  <c r="D8" i="50" s="1"/>
  <c r="N7" i="50"/>
  <c r="N4" i="50" s="1"/>
  <c r="J5" i="50"/>
  <c r="O3" i="50"/>
  <c r="C3" i="50"/>
  <c r="D3" i="50" s="1"/>
  <c r="N187" i="49"/>
  <c r="N186" i="49" s="1"/>
  <c r="J185" i="49"/>
  <c r="O183" i="49"/>
  <c r="N182" i="49"/>
  <c r="N180" i="49" s="1"/>
  <c r="J180" i="49"/>
  <c r="O178" i="49"/>
  <c r="N177" i="49"/>
  <c r="N176" i="49" s="1"/>
  <c r="J175" i="49"/>
  <c r="O173" i="49"/>
  <c r="N172" i="49"/>
  <c r="N171" i="49" s="1"/>
  <c r="J170" i="49"/>
  <c r="O168" i="49"/>
  <c r="N167" i="49"/>
  <c r="O164" i="49" s="1"/>
  <c r="J165" i="49"/>
  <c r="O163" i="49"/>
  <c r="N162" i="49"/>
  <c r="N161" i="49" s="1"/>
  <c r="J160" i="49"/>
  <c r="O158" i="49"/>
  <c r="N157" i="49"/>
  <c r="N153" i="49" s="1"/>
  <c r="J155" i="49"/>
  <c r="O153" i="49"/>
  <c r="N152" i="49"/>
  <c r="O149" i="49" s="1"/>
  <c r="J150" i="49"/>
  <c r="O148" i="49"/>
  <c r="N147" i="49"/>
  <c r="N145" i="49" s="1"/>
  <c r="J145" i="49"/>
  <c r="O143" i="49"/>
  <c r="N142" i="49"/>
  <c r="N140" i="49" s="1"/>
  <c r="J140" i="49"/>
  <c r="O138" i="49"/>
  <c r="N137" i="49"/>
  <c r="N134" i="49" s="1"/>
  <c r="J135" i="49"/>
  <c r="O133" i="49"/>
  <c r="N132" i="49"/>
  <c r="N131" i="49" s="1"/>
  <c r="J130" i="49"/>
  <c r="O128" i="49"/>
  <c r="N127" i="49"/>
  <c r="O124" i="49" s="1"/>
  <c r="J125" i="49"/>
  <c r="O123" i="49"/>
  <c r="N123" i="49"/>
  <c r="N122" i="49"/>
  <c r="N121" i="49" s="1"/>
  <c r="J120" i="49"/>
  <c r="O118" i="49"/>
  <c r="N117" i="49"/>
  <c r="N115" i="49" s="1"/>
  <c r="J115" i="49"/>
  <c r="O113" i="49"/>
  <c r="N112" i="49"/>
  <c r="N111" i="49" s="1"/>
  <c r="J110" i="49"/>
  <c r="O108" i="49"/>
  <c r="N107" i="49"/>
  <c r="N106" i="49" s="1"/>
  <c r="J105" i="49"/>
  <c r="O103" i="49"/>
  <c r="N102" i="49"/>
  <c r="N100" i="49" s="1"/>
  <c r="J100" i="49"/>
  <c r="O98" i="49"/>
  <c r="N97" i="49"/>
  <c r="N94" i="49" s="1"/>
  <c r="J95" i="49"/>
  <c r="O93" i="49"/>
  <c r="N92" i="49"/>
  <c r="N91" i="49" s="1"/>
  <c r="J90" i="49"/>
  <c r="O88" i="49"/>
  <c r="N87" i="49"/>
  <c r="O84" i="49" s="1"/>
  <c r="J85" i="49"/>
  <c r="O83" i="49"/>
  <c r="N83" i="49"/>
  <c r="N82" i="49"/>
  <c r="N81" i="49" s="1"/>
  <c r="J80" i="49"/>
  <c r="O78" i="49"/>
  <c r="N77" i="49"/>
  <c r="N73" i="49" s="1"/>
  <c r="J75" i="49"/>
  <c r="O73" i="49"/>
  <c r="N72" i="49"/>
  <c r="N68" i="49" s="1"/>
  <c r="N71" i="49"/>
  <c r="J70" i="49"/>
  <c r="O68" i="49"/>
  <c r="N67" i="49"/>
  <c r="N66" i="49" s="1"/>
  <c r="J65" i="49"/>
  <c r="O63" i="49"/>
  <c r="N62" i="49"/>
  <c r="N60" i="49" s="1"/>
  <c r="J60" i="49"/>
  <c r="O58" i="49"/>
  <c r="N57" i="49"/>
  <c r="N54" i="49" s="1"/>
  <c r="J55" i="49"/>
  <c r="O53" i="49"/>
  <c r="N52" i="49"/>
  <c r="N51" i="49" s="1"/>
  <c r="J50" i="49"/>
  <c r="O48" i="49"/>
  <c r="N47" i="49"/>
  <c r="O44" i="49" s="1"/>
  <c r="J45" i="49"/>
  <c r="O43" i="49"/>
  <c r="N43" i="49"/>
  <c r="N42" i="49"/>
  <c r="N41" i="49" s="1"/>
  <c r="J40" i="49"/>
  <c r="O38" i="49"/>
  <c r="N37" i="49"/>
  <c r="N35" i="49" s="1"/>
  <c r="J35" i="49"/>
  <c r="O33" i="49"/>
  <c r="N32" i="49"/>
  <c r="N29" i="49" s="1"/>
  <c r="J30" i="49"/>
  <c r="O28" i="49"/>
  <c r="N27" i="49"/>
  <c r="N26" i="49" s="1"/>
  <c r="J25" i="49"/>
  <c r="O23" i="49"/>
  <c r="N22" i="49"/>
  <c r="N20" i="49" s="1"/>
  <c r="J20" i="49"/>
  <c r="O18" i="49"/>
  <c r="N17" i="49"/>
  <c r="N14" i="49" s="1"/>
  <c r="J15" i="49"/>
  <c r="O13" i="49"/>
  <c r="N12" i="49"/>
  <c r="N11" i="49" s="1"/>
  <c r="J10" i="49"/>
  <c r="O8" i="49"/>
  <c r="B8" i="49"/>
  <c r="C8" i="49" s="1"/>
  <c r="D8" i="49" s="1"/>
  <c r="N7" i="49"/>
  <c r="O4" i="49" s="1"/>
  <c r="J5" i="49"/>
  <c r="O3" i="49"/>
  <c r="C3" i="49"/>
  <c r="N187" i="48"/>
  <c r="N186" i="48" s="1"/>
  <c r="J185" i="48"/>
  <c r="O183" i="48"/>
  <c r="N182" i="48"/>
  <c r="N180" i="48" s="1"/>
  <c r="J180" i="48"/>
  <c r="O178" i="48"/>
  <c r="N177" i="48"/>
  <c r="N176" i="48" s="1"/>
  <c r="J175" i="48"/>
  <c r="O173" i="48"/>
  <c r="N172" i="48"/>
  <c r="N171" i="48" s="1"/>
  <c r="J170" i="48"/>
  <c r="O168" i="48"/>
  <c r="N167" i="48"/>
  <c r="O164" i="48" s="1"/>
  <c r="J165" i="48"/>
  <c r="O163" i="48"/>
  <c r="N162" i="48"/>
  <c r="N161" i="48" s="1"/>
  <c r="J160" i="48"/>
  <c r="O158" i="48"/>
  <c r="N157" i="48"/>
  <c r="N155" i="48" s="1"/>
  <c r="N156" i="48"/>
  <c r="J155" i="48"/>
  <c r="O153" i="48"/>
  <c r="N152" i="48"/>
  <c r="O149" i="48" s="1"/>
  <c r="J150" i="48"/>
  <c r="O148" i="48"/>
  <c r="N147" i="48"/>
  <c r="N145" i="48" s="1"/>
  <c r="J145" i="48"/>
  <c r="O143" i="48"/>
  <c r="N142" i="48"/>
  <c r="N140" i="48" s="1"/>
  <c r="J140" i="48"/>
  <c r="O138" i="48"/>
  <c r="N137" i="48"/>
  <c r="N134" i="48" s="1"/>
  <c r="J135" i="48"/>
  <c r="O133" i="48"/>
  <c r="N132" i="48"/>
  <c r="N131" i="48" s="1"/>
  <c r="J130" i="48"/>
  <c r="O128" i="48"/>
  <c r="N127" i="48"/>
  <c r="O124" i="48" s="1"/>
  <c r="J125" i="48"/>
  <c r="O123" i="48"/>
  <c r="N122" i="48"/>
  <c r="N121" i="48" s="1"/>
  <c r="J120" i="48"/>
  <c r="O118" i="48"/>
  <c r="N117" i="48"/>
  <c r="N115" i="48" s="1"/>
  <c r="J115" i="48"/>
  <c r="O113" i="48"/>
  <c r="N112" i="48"/>
  <c r="O109" i="48" s="1"/>
  <c r="J110" i="48"/>
  <c r="O108" i="48"/>
  <c r="N107" i="48"/>
  <c r="N106" i="48" s="1"/>
  <c r="J105" i="48"/>
  <c r="O103" i="48"/>
  <c r="N102" i="48"/>
  <c r="N100" i="48" s="1"/>
  <c r="J100" i="48"/>
  <c r="O98" i="48"/>
  <c r="N97" i="48"/>
  <c r="N94" i="48" s="1"/>
  <c r="J95" i="48"/>
  <c r="O93" i="48"/>
  <c r="N92" i="48"/>
  <c r="N91" i="48" s="1"/>
  <c r="J90" i="48"/>
  <c r="O88" i="48"/>
  <c r="N87" i="48"/>
  <c r="O84" i="48" s="1"/>
  <c r="J85" i="48"/>
  <c r="O83" i="48"/>
  <c r="N82" i="48"/>
  <c r="N81" i="48" s="1"/>
  <c r="J80" i="48"/>
  <c r="O78" i="48"/>
  <c r="N78" i="48"/>
  <c r="N77" i="48"/>
  <c r="N75" i="48" s="1"/>
  <c r="J75" i="48"/>
  <c r="O73" i="48"/>
  <c r="N72" i="48"/>
  <c r="O69" i="48" s="1"/>
  <c r="J70" i="48"/>
  <c r="O68" i="48"/>
  <c r="N67" i="48"/>
  <c r="N65" i="48" s="1"/>
  <c r="J65" i="48"/>
  <c r="O63" i="48"/>
  <c r="N62" i="48"/>
  <c r="N60" i="48" s="1"/>
  <c r="J60" i="48"/>
  <c r="M58" i="48" s="1"/>
  <c r="O58" i="48"/>
  <c r="N57" i="48"/>
  <c r="N54" i="48" s="1"/>
  <c r="J55" i="48"/>
  <c r="O53" i="48"/>
  <c r="N53" i="48"/>
  <c r="N52" i="48"/>
  <c r="N51" i="48" s="1"/>
  <c r="J50" i="48"/>
  <c r="O48" i="48"/>
  <c r="N47" i="48"/>
  <c r="O44" i="48" s="1"/>
  <c r="J45" i="48"/>
  <c r="O43" i="48"/>
  <c r="N42" i="48"/>
  <c r="N41" i="48" s="1"/>
  <c r="J40" i="48"/>
  <c r="O38" i="48"/>
  <c r="N37" i="48"/>
  <c r="N35" i="48" s="1"/>
  <c r="J35" i="48"/>
  <c r="O33" i="48"/>
  <c r="N32" i="48"/>
  <c r="N30" i="48" s="1"/>
  <c r="J30" i="48"/>
  <c r="O28" i="48"/>
  <c r="N27" i="48"/>
  <c r="N25" i="48" s="1"/>
  <c r="J25" i="48"/>
  <c r="O23" i="48"/>
  <c r="N22" i="48"/>
  <c r="N20" i="48" s="1"/>
  <c r="J20" i="48"/>
  <c r="O18" i="48"/>
  <c r="N17" i="48"/>
  <c r="N14" i="48" s="1"/>
  <c r="J15" i="48"/>
  <c r="M13" i="48" s="1"/>
  <c r="O13" i="48"/>
  <c r="N12" i="48"/>
  <c r="N11" i="48" s="1"/>
  <c r="J10" i="48"/>
  <c r="M8" i="48" s="1"/>
  <c r="O8" i="48"/>
  <c r="B8" i="48"/>
  <c r="C8" i="48" s="1"/>
  <c r="D8" i="48" s="1"/>
  <c r="N7" i="48"/>
  <c r="O4" i="48" s="1"/>
  <c r="J5" i="48"/>
  <c r="M3" i="48" s="1"/>
  <c r="C3" i="48"/>
  <c r="C3" i="47"/>
  <c r="B8" i="47"/>
  <c r="C8" i="47" s="1"/>
  <c r="D8" i="47" s="1"/>
  <c r="N187" i="47"/>
  <c r="N185" i="47" s="1"/>
  <c r="J185" i="47"/>
  <c r="O183" i="47"/>
  <c r="N182" i="47"/>
  <c r="N180" i="47" s="1"/>
  <c r="J180" i="47"/>
  <c r="O178" i="47"/>
  <c r="N177" i="47"/>
  <c r="N174" i="47" s="1"/>
  <c r="J175" i="47"/>
  <c r="O173" i="47"/>
  <c r="N172" i="47"/>
  <c r="N171" i="47" s="1"/>
  <c r="J170" i="47"/>
  <c r="O168" i="47"/>
  <c r="N167" i="47"/>
  <c r="N164" i="47" s="1"/>
  <c r="J165" i="47"/>
  <c r="O163" i="47"/>
  <c r="N162" i="47"/>
  <c r="N161" i="47" s="1"/>
  <c r="J160" i="47"/>
  <c r="O158" i="47"/>
  <c r="N157" i="47"/>
  <c r="O154" i="47" s="1"/>
  <c r="J155" i="47"/>
  <c r="O153" i="47"/>
  <c r="N152" i="47"/>
  <c r="O149" i="47" s="1"/>
  <c r="J150" i="47"/>
  <c r="O148" i="47"/>
  <c r="N147" i="47"/>
  <c r="N146" i="47" s="1"/>
  <c r="J145" i="47"/>
  <c r="O143" i="47"/>
  <c r="N142" i="47"/>
  <c r="N140" i="47" s="1"/>
  <c r="J140" i="47"/>
  <c r="O138" i="47"/>
  <c r="N137" i="47"/>
  <c r="O134" i="47" s="1"/>
  <c r="J135" i="47"/>
  <c r="O133" i="47"/>
  <c r="N132" i="47"/>
  <c r="N131" i="47" s="1"/>
  <c r="J130" i="47"/>
  <c r="O128" i="47"/>
  <c r="N127" i="47"/>
  <c r="N124" i="47" s="1"/>
  <c r="J125" i="47"/>
  <c r="O123" i="47"/>
  <c r="N122" i="47"/>
  <c r="N118" i="47" s="1"/>
  <c r="J120" i="47"/>
  <c r="O118" i="47"/>
  <c r="N117" i="47"/>
  <c r="O114" i="47" s="1"/>
  <c r="J115" i="47"/>
  <c r="O113" i="47"/>
  <c r="N112" i="47"/>
  <c r="O109" i="47" s="1"/>
  <c r="J110" i="47"/>
  <c r="O108" i="47"/>
  <c r="N107" i="47"/>
  <c r="N103" i="47" s="1"/>
  <c r="J105" i="47"/>
  <c r="O103" i="47"/>
  <c r="N102" i="47"/>
  <c r="N100" i="47" s="1"/>
  <c r="J100" i="47"/>
  <c r="O98" i="47"/>
  <c r="N97" i="47"/>
  <c r="N94" i="47" s="1"/>
  <c r="J95" i="47"/>
  <c r="O93" i="47"/>
  <c r="N92" i="47"/>
  <c r="N91" i="47" s="1"/>
  <c r="J90" i="47"/>
  <c r="O88" i="47"/>
  <c r="N87" i="47"/>
  <c r="N84" i="47" s="1"/>
  <c r="J85" i="47"/>
  <c r="O83" i="47"/>
  <c r="N82" i="47"/>
  <c r="N78" i="47" s="1"/>
  <c r="J80" i="47"/>
  <c r="O78" i="47"/>
  <c r="N77" i="47"/>
  <c r="N74" i="47" s="1"/>
  <c r="J75" i="47"/>
  <c r="O73" i="47"/>
  <c r="N72" i="47"/>
  <c r="O69" i="47" s="1"/>
  <c r="J70" i="47"/>
  <c r="O68" i="47"/>
  <c r="N67" i="47"/>
  <c r="N64" i="47" s="1"/>
  <c r="J65" i="47"/>
  <c r="O63" i="47"/>
  <c r="N62" i="47"/>
  <c r="N60" i="47" s="1"/>
  <c r="J60" i="47"/>
  <c r="O58" i="47"/>
  <c r="N57" i="47"/>
  <c r="N54" i="47" s="1"/>
  <c r="J55" i="47"/>
  <c r="O53" i="47"/>
  <c r="N52" i="47"/>
  <c r="N51" i="47" s="1"/>
  <c r="J50" i="47"/>
  <c r="O48" i="47"/>
  <c r="N47" i="47"/>
  <c r="N44" i="47" s="1"/>
  <c r="J45" i="47"/>
  <c r="O43" i="47"/>
  <c r="N42" i="47"/>
  <c r="N38" i="47" s="1"/>
  <c r="J40" i="47"/>
  <c r="O38" i="47"/>
  <c r="N37" i="47"/>
  <c r="N34" i="47" s="1"/>
  <c r="J35" i="47"/>
  <c r="O33" i="47"/>
  <c r="N32" i="47"/>
  <c r="O29" i="47" s="1"/>
  <c r="J30" i="47"/>
  <c r="O28" i="47"/>
  <c r="N27" i="47"/>
  <c r="N24" i="47" s="1"/>
  <c r="J25" i="47"/>
  <c r="O23" i="47"/>
  <c r="N22" i="47"/>
  <c r="N20" i="47" s="1"/>
  <c r="J20" i="47"/>
  <c r="O18" i="47"/>
  <c r="N17" i="47"/>
  <c r="N14" i="47" s="1"/>
  <c r="J15" i="47"/>
  <c r="M13" i="47" s="1"/>
  <c r="N12" i="47"/>
  <c r="N11" i="47" s="1"/>
  <c r="N7" i="47"/>
  <c r="N4" i="47" s="1"/>
  <c r="J5" i="47"/>
  <c r="M3" i="47" s="1"/>
  <c r="O3" i="47"/>
  <c r="N187" i="46"/>
  <c r="N186" i="46" s="1"/>
  <c r="J185" i="46"/>
  <c r="O183" i="46"/>
  <c r="N182" i="46"/>
  <c r="N180" i="46" s="1"/>
  <c r="J180" i="46"/>
  <c r="N177" i="46"/>
  <c r="O174" i="46" s="1"/>
  <c r="J175" i="46"/>
  <c r="N172" i="46"/>
  <c r="N171" i="46" s="1"/>
  <c r="J170" i="46"/>
  <c r="O168" i="46"/>
  <c r="N167" i="46"/>
  <c r="O164" i="46" s="1"/>
  <c r="J165" i="46"/>
  <c r="N162" i="46"/>
  <c r="N161" i="46" s="1"/>
  <c r="J160" i="46"/>
  <c r="O158" i="46"/>
  <c r="N157" i="46"/>
  <c r="N155" i="46" s="1"/>
  <c r="J155" i="46"/>
  <c r="N152" i="46"/>
  <c r="O149" i="46" s="1"/>
  <c r="J150" i="46"/>
  <c r="N147" i="46"/>
  <c r="N145" i="46" s="1"/>
  <c r="J145" i="46"/>
  <c r="O143" i="46"/>
  <c r="N142" i="46"/>
  <c r="O139" i="46" s="1"/>
  <c r="J140" i="46"/>
  <c r="O138" i="46"/>
  <c r="N137" i="46"/>
  <c r="O134" i="46" s="1"/>
  <c r="J135" i="46"/>
  <c r="N132" i="46"/>
  <c r="N131" i="46" s="1"/>
  <c r="J130" i="46"/>
  <c r="O128" i="46"/>
  <c r="N127" i="46"/>
  <c r="O124" i="46" s="1"/>
  <c r="J125" i="46"/>
  <c r="N122" i="46"/>
  <c r="N121" i="46" s="1"/>
  <c r="J120" i="46"/>
  <c r="N117" i="46"/>
  <c r="N115" i="46" s="1"/>
  <c r="J115" i="46"/>
  <c r="O113" i="46"/>
  <c r="N112" i="46"/>
  <c r="O109" i="46" s="1"/>
  <c r="J110" i="46"/>
  <c r="O108" i="46"/>
  <c r="N107" i="46"/>
  <c r="O104" i="46" s="1"/>
  <c r="J105" i="46"/>
  <c r="N102" i="46"/>
  <c r="O99" i="46" s="1"/>
  <c r="J100" i="46"/>
  <c r="N97" i="46"/>
  <c r="N96" i="46" s="1"/>
  <c r="J95" i="46"/>
  <c r="O93" i="46"/>
  <c r="N92" i="46"/>
  <c r="N91" i="46" s="1"/>
  <c r="J90" i="46"/>
  <c r="N87" i="46"/>
  <c r="O84" i="46" s="1"/>
  <c r="J85" i="46"/>
  <c r="N82" i="46"/>
  <c r="N81" i="46" s="1"/>
  <c r="J80" i="46"/>
  <c r="O78" i="46"/>
  <c r="N77" i="46"/>
  <c r="N75" i="46" s="1"/>
  <c r="J75" i="46"/>
  <c r="N72" i="46"/>
  <c r="O69" i="46" s="1"/>
  <c r="J70" i="46"/>
  <c r="O68" i="46"/>
  <c r="N67" i="46"/>
  <c r="O64" i="46" s="1"/>
  <c r="J65" i="46"/>
  <c r="O63" i="46"/>
  <c r="N62" i="46"/>
  <c r="N60" i="46" s="1"/>
  <c r="J60" i="46"/>
  <c r="N57" i="46"/>
  <c r="N56" i="46" s="1"/>
  <c r="J55" i="46"/>
  <c r="N52" i="46"/>
  <c r="N51" i="46" s="1"/>
  <c r="J50" i="46"/>
  <c r="N47" i="46"/>
  <c r="O44" i="46" s="1"/>
  <c r="J45" i="46"/>
  <c r="N42" i="46"/>
  <c r="N41" i="46" s="1"/>
  <c r="J40" i="46"/>
  <c r="O38" i="46"/>
  <c r="N37" i="46"/>
  <c r="N35" i="46" s="1"/>
  <c r="J35" i="46"/>
  <c r="O33" i="46"/>
  <c r="N32" i="46"/>
  <c r="O29" i="46" s="1"/>
  <c r="J30" i="46"/>
  <c r="N27" i="46"/>
  <c r="O24" i="46" s="1"/>
  <c r="J25" i="46"/>
  <c r="N22" i="46"/>
  <c r="N20" i="46" s="1"/>
  <c r="J20" i="46"/>
  <c r="M18" i="46" s="1"/>
  <c r="O18" i="46"/>
  <c r="N17" i="46"/>
  <c r="N14" i="46" s="1"/>
  <c r="J15" i="46"/>
  <c r="M13" i="46" s="1"/>
  <c r="N12" i="46"/>
  <c r="N11" i="46" s="1"/>
  <c r="J10" i="46"/>
  <c r="M8" i="46" s="1"/>
  <c r="B8" i="46"/>
  <c r="C8" i="46" s="1"/>
  <c r="D8" i="46" s="1"/>
  <c r="N7" i="46"/>
  <c r="O4" i="46" s="1"/>
  <c r="J5" i="46"/>
  <c r="C3" i="46"/>
  <c r="N187" i="45"/>
  <c r="N186" i="45" s="1"/>
  <c r="J185" i="45"/>
  <c r="O183" i="45"/>
  <c r="N182" i="45"/>
  <c r="N180" i="45" s="1"/>
  <c r="J180" i="45"/>
  <c r="O178" i="45"/>
  <c r="N177" i="45"/>
  <c r="N176" i="45" s="1"/>
  <c r="J175" i="45"/>
  <c r="O173" i="45"/>
  <c r="N172" i="45"/>
  <c r="N171" i="45" s="1"/>
  <c r="J170" i="45"/>
  <c r="O168" i="45"/>
  <c r="N167" i="45"/>
  <c r="O164" i="45" s="1"/>
  <c r="J165" i="45"/>
  <c r="O163" i="45"/>
  <c r="N162" i="45"/>
  <c r="N161" i="45" s="1"/>
  <c r="J160" i="45"/>
  <c r="O158" i="45"/>
  <c r="N157" i="45"/>
  <c r="N155" i="45" s="1"/>
  <c r="J155" i="45"/>
  <c r="O153" i="45"/>
  <c r="N152" i="45"/>
  <c r="O149" i="45" s="1"/>
  <c r="J150" i="45"/>
  <c r="O148" i="45"/>
  <c r="N147" i="45"/>
  <c r="O144" i="45" s="1"/>
  <c r="J145" i="45"/>
  <c r="O143" i="45"/>
  <c r="N142" i="45"/>
  <c r="N140" i="45" s="1"/>
  <c r="J140" i="45"/>
  <c r="O138" i="45"/>
  <c r="N137" i="45"/>
  <c r="O134" i="45" s="1"/>
  <c r="J135" i="45"/>
  <c r="O133" i="45"/>
  <c r="N132" i="45"/>
  <c r="N131" i="45" s="1"/>
  <c r="J130" i="45"/>
  <c r="O128" i="45"/>
  <c r="N127" i="45"/>
  <c r="O124" i="45" s="1"/>
  <c r="J125" i="45"/>
  <c r="O123" i="45"/>
  <c r="N122" i="45"/>
  <c r="N121" i="45" s="1"/>
  <c r="J120" i="45"/>
  <c r="O118" i="45"/>
  <c r="N117" i="45"/>
  <c r="N115" i="45" s="1"/>
  <c r="J115" i="45"/>
  <c r="O113" i="45"/>
  <c r="N112" i="45"/>
  <c r="O109" i="45" s="1"/>
  <c r="J110" i="45"/>
  <c r="O108" i="45"/>
  <c r="N107" i="45"/>
  <c r="N105" i="45" s="1"/>
  <c r="J105" i="45"/>
  <c r="O103" i="45"/>
  <c r="N103" i="45"/>
  <c r="N102" i="45"/>
  <c r="N100" i="45" s="1"/>
  <c r="J100" i="45"/>
  <c r="O98" i="45"/>
  <c r="N97" i="45"/>
  <c r="N94" i="45" s="1"/>
  <c r="J95" i="45"/>
  <c r="O93" i="45"/>
  <c r="N92" i="45"/>
  <c r="N91" i="45" s="1"/>
  <c r="J90" i="45"/>
  <c r="O88" i="45"/>
  <c r="N87" i="45"/>
  <c r="N84" i="45" s="1"/>
  <c r="J85" i="45"/>
  <c r="O83" i="45"/>
  <c r="N82" i="45"/>
  <c r="N81" i="45" s="1"/>
  <c r="J80" i="45"/>
  <c r="O78" i="45"/>
  <c r="N77" i="45"/>
  <c r="N75" i="45" s="1"/>
  <c r="J75" i="45"/>
  <c r="O73" i="45"/>
  <c r="N72" i="45"/>
  <c r="O69" i="45" s="1"/>
  <c r="J70" i="45"/>
  <c r="O68" i="45"/>
  <c r="N67" i="45"/>
  <c r="N66" i="45" s="1"/>
  <c r="J65" i="45"/>
  <c r="O63" i="45"/>
  <c r="N62" i="45"/>
  <c r="N60" i="45" s="1"/>
  <c r="J60" i="45"/>
  <c r="O58" i="45"/>
  <c r="N57" i="45"/>
  <c r="N54" i="45" s="1"/>
  <c r="J55" i="45"/>
  <c r="O53" i="45"/>
  <c r="N52" i="45"/>
  <c r="N51" i="45" s="1"/>
  <c r="J50" i="45"/>
  <c r="O48" i="45"/>
  <c r="N47" i="45"/>
  <c r="N44" i="45" s="1"/>
  <c r="J45" i="45"/>
  <c r="O43" i="45"/>
  <c r="N42" i="45"/>
  <c r="N41" i="45" s="1"/>
  <c r="J40" i="45"/>
  <c r="O38" i="45"/>
  <c r="N37" i="45"/>
  <c r="N35" i="45" s="1"/>
  <c r="J35" i="45"/>
  <c r="O33" i="45"/>
  <c r="N32" i="45"/>
  <c r="O29" i="45" s="1"/>
  <c r="J30" i="45"/>
  <c r="O28" i="45"/>
  <c r="N27" i="45"/>
  <c r="N25" i="45" s="1"/>
  <c r="J25" i="45"/>
  <c r="O23" i="45"/>
  <c r="N22" i="45"/>
  <c r="N20" i="45" s="1"/>
  <c r="J20" i="45"/>
  <c r="O18" i="45"/>
  <c r="N17" i="45"/>
  <c r="N14" i="45" s="1"/>
  <c r="J15" i="45"/>
  <c r="O13" i="45"/>
  <c r="N12" i="45"/>
  <c r="N11" i="45" s="1"/>
  <c r="J10" i="45"/>
  <c r="O8" i="45"/>
  <c r="B8" i="45"/>
  <c r="C8" i="45" s="1"/>
  <c r="D8" i="45" s="1"/>
  <c r="N7" i="45"/>
  <c r="N4" i="45" s="1"/>
  <c r="J5" i="45"/>
  <c r="O3" i="45"/>
  <c r="C3" i="45"/>
  <c r="N187" i="44"/>
  <c r="N186" i="44" s="1"/>
  <c r="J185" i="44"/>
  <c r="O183" i="44"/>
  <c r="N182" i="44"/>
  <c r="N180" i="44" s="1"/>
  <c r="J180" i="44"/>
  <c r="O178" i="44"/>
  <c r="N177" i="44"/>
  <c r="N174" i="44" s="1"/>
  <c r="J175" i="44"/>
  <c r="O173" i="44"/>
  <c r="N172" i="44"/>
  <c r="N171" i="44" s="1"/>
  <c r="J170" i="44"/>
  <c r="O168" i="44"/>
  <c r="N167" i="44"/>
  <c r="O164" i="44" s="1"/>
  <c r="J165" i="44"/>
  <c r="O163" i="44"/>
  <c r="N162" i="44"/>
  <c r="N161" i="44" s="1"/>
  <c r="J160" i="44"/>
  <c r="O158" i="44"/>
  <c r="N157" i="44"/>
  <c r="N155" i="44" s="1"/>
  <c r="J155" i="44"/>
  <c r="O153" i="44"/>
  <c r="N152" i="44"/>
  <c r="O149" i="44" s="1"/>
  <c r="J150" i="44"/>
  <c r="O148" i="44"/>
  <c r="N147" i="44"/>
  <c r="N145" i="44" s="1"/>
  <c r="J145" i="44"/>
  <c r="O143" i="44"/>
  <c r="N142" i="44"/>
  <c r="N140" i="44" s="1"/>
  <c r="J140" i="44"/>
  <c r="O138" i="44"/>
  <c r="N137" i="44"/>
  <c r="N134" i="44" s="1"/>
  <c r="J135" i="44"/>
  <c r="O133" i="44"/>
  <c r="N132" i="44"/>
  <c r="N131" i="44" s="1"/>
  <c r="J130" i="44"/>
  <c r="O128" i="44"/>
  <c r="N128" i="44"/>
  <c r="N127" i="44"/>
  <c r="O124" i="44" s="1"/>
  <c r="J125" i="44"/>
  <c r="O123" i="44"/>
  <c r="N122" i="44"/>
  <c r="N121" i="44" s="1"/>
  <c r="J120" i="44"/>
  <c r="O118" i="44"/>
  <c r="N117" i="44"/>
  <c r="N115" i="44" s="1"/>
  <c r="J115" i="44"/>
  <c r="O113" i="44"/>
  <c r="N112" i="44"/>
  <c r="O109" i="44" s="1"/>
  <c r="J110" i="44"/>
  <c r="O108" i="44"/>
  <c r="N107" i="44"/>
  <c r="O104" i="44" s="1"/>
  <c r="J105" i="44"/>
  <c r="O103" i="44"/>
  <c r="N102" i="44"/>
  <c r="N100" i="44" s="1"/>
  <c r="J100" i="44"/>
  <c r="O98" i="44"/>
  <c r="N97" i="44"/>
  <c r="N94" i="44" s="1"/>
  <c r="J95" i="44"/>
  <c r="O93" i="44"/>
  <c r="N92" i="44"/>
  <c r="N91" i="44" s="1"/>
  <c r="J90" i="44"/>
  <c r="O88" i="44"/>
  <c r="N87" i="44"/>
  <c r="O84" i="44" s="1"/>
  <c r="J85" i="44"/>
  <c r="O83" i="44"/>
  <c r="N82" i="44"/>
  <c r="N81" i="44" s="1"/>
  <c r="J80" i="44"/>
  <c r="O78" i="44"/>
  <c r="N77" i="44"/>
  <c r="N75" i="44" s="1"/>
  <c r="J75" i="44"/>
  <c r="O73" i="44"/>
  <c r="N72" i="44"/>
  <c r="O69" i="44" s="1"/>
  <c r="J70" i="44"/>
  <c r="O68" i="44"/>
  <c r="N67" i="44"/>
  <c r="N64" i="44" s="1"/>
  <c r="J65" i="44"/>
  <c r="O63" i="44"/>
  <c r="N62" i="44"/>
  <c r="N60" i="44" s="1"/>
  <c r="J60" i="44"/>
  <c r="O58" i="44"/>
  <c r="N57" i="44"/>
  <c r="N54" i="44" s="1"/>
  <c r="J55" i="44"/>
  <c r="O53" i="44"/>
  <c r="N52" i="44"/>
  <c r="N51" i="44" s="1"/>
  <c r="J50" i="44"/>
  <c r="O48" i="44"/>
  <c r="N47" i="44"/>
  <c r="O44" i="44" s="1"/>
  <c r="J45" i="44"/>
  <c r="O43" i="44"/>
  <c r="N42" i="44"/>
  <c r="N41" i="44" s="1"/>
  <c r="J40" i="44"/>
  <c r="O38" i="44"/>
  <c r="N37" i="44"/>
  <c r="N35" i="44" s="1"/>
  <c r="J35" i="44"/>
  <c r="O33" i="44"/>
  <c r="N32" i="44"/>
  <c r="O29" i="44" s="1"/>
  <c r="J30" i="44"/>
  <c r="O28" i="44"/>
  <c r="N27" i="44"/>
  <c r="O24" i="44" s="1"/>
  <c r="J25" i="44"/>
  <c r="O23" i="44"/>
  <c r="N22" i="44"/>
  <c r="N20" i="44" s="1"/>
  <c r="J20" i="44"/>
  <c r="O18" i="44"/>
  <c r="N17" i="44"/>
  <c r="N14" i="44" s="1"/>
  <c r="J15" i="44"/>
  <c r="O13" i="44"/>
  <c r="N12" i="44"/>
  <c r="N11" i="44" s="1"/>
  <c r="J10" i="44"/>
  <c r="O8" i="44"/>
  <c r="B8" i="44"/>
  <c r="B13" i="44" s="1"/>
  <c r="B18" i="44" s="1"/>
  <c r="N7" i="44"/>
  <c r="O4" i="44" s="1"/>
  <c r="J5" i="44"/>
  <c r="M3" i="44" s="1"/>
  <c r="O3" i="44"/>
  <c r="C3" i="44"/>
  <c r="N18" i="45" l="1"/>
  <c r="N43" i="45"/>
  <c r="N109" i="48"/>
  <c r="N109" i="51"/>
  <c r="N78" i="52"/>
  <c r="N86" i="47"/>
  <c r="N98" i="47"/>
  <c r="N149" i="47"/>
  <c r="O174" i="47"/>
  <c r="N111" i="48"/>
  <c r="N70" i="50"/>
  <c r="N121" i="52"/>
  <c r="N26" i="45"/>
  <c r="M3" i="46"/>
  <c r="C3" i="55" s="1"/>
  <c r="O44" i="47"/>
  <c r="N15" i="48"/>
  <c r="N160" i="49"/>
  <c r="N43" i="48"/>
  <c r="N150" i="51"/>
  <c r="N104" i="52"/>
  <c r="N140" i="50"/>
  <c r="N43" i="51"/>
  <c r="N68" i="51"/>
  <c r="O124" i="47"/>
  <c r="O29" i="49"/>
  <c r="N40" i="49"/>
  <c r="N123" i="45"/>
  <c r="N138" i="47"/>
  <c r="N143" i="48"/>
  <c r="N135" i="45"/>
  <c r="O13" i="47"/>
  <c r="N33" i="50"/>
  <c r="N136" i="45"/>
  <c r="N110" i="48"/>
  <c r="N120" i="48"/>
  <c r="N136" i="50"/>
  <c r="N111" i="52"/>
  <c r="N8" i="51"/>
  <c r="O79" i="46"/>
  <c r="H4" i="55"/>
  <c r="N145" i="45"/>
  <c r="E4" i="55"/>
  <c r="B13" i="50"/>
  <c r="B18" i="50" s="1"/>
  <c r="C18" i="50" s="1"/>
  <c r="D18" i="50" s="1"/>
  <c r="N71" i="50"/>
  <c r="N174" i="50"/>
  <c r="N110" i="51"/>
  <c r="N23" i="45"/>
  <c r="N128" i="45"/>
  <c r="N148" i="45"/>
  <c r="N69" i="49"/>
  <c r="N109" i="50"/>
  <c r="O174" i="50"/>
  <c r="L4" i="55"/>
  <c r="B13" i="45"/>
  <c r="B18" i="45" s="1"/>
  <c r="O84" i="45"/>
  <c r="N108" i="45"/>
  <c r="N160" i="45"/>
  <c r="B13" i="46"/>
  <c r="B18" i="46" s="1"/>
  <c r="C18" i="46" s="1"/>
  <c r="D18" i="46" s="1"/>
  <c r="O58" i="46"/>
  <c r="O163" i="46"/>
  <c r="O178" i="46"/>
  <c r="N46" i="47"/>
  <c r="N105" i="47"/>
  <c r="B13" i="48"/>
  <c r="B18" i="48" s="1"/>
  <c r="N55" i="48"/>
  <c r="O69" i="49"/>
  <c r="O70" i="49" s="1"/>
  <c r="N85" i="50"/>
  <c r="O109" i="50"/>
  <c r="N45" i="51"/>
  <c r="N36" i="52"/>
  <c r="N45" i="52"/>
  <c r="N58" i="52"/>
  <c r="O24" i="45"/>
  <c r="N174" i="45"/>
  <c r="O13" i="46"/>
  <c r="O43" i="46"/>
  <c r="O88" i="46"/>
  <c r="O118" i="46"/>
  <c r="D4" i="55"/>
  <c r="N73" i="47"/>
  <c r="N13" i="48"/>
  <c r="N108" i="48"/>
  <c r="O110" i="48" s="1"/>
  <c r="N114" i="48"/>
  <c r="B13" i="49"/>
  <c r="B18" i="49" s="1"/>
  <c r="N181" i="49"/>
  <c r="N143" i="50"/>
  <c r="N168" i="50"/>
  <c r="N175" i="50"/>
  <c r="O144" i="47"/>
  <c r="O54" i="50"/>
  <c r="N120" i="52"/>
  <c r="O120" i="52" s="1"/>
  <c r="N110" i="45"/>
  <c r="O14" i="48"/>
  <c r="O109" i="49"/>
  <c r="O44" i="50"/>
  <c r="O14" i="51"/>
  <c r="N84" i="51"/>
  <c r="N183" i="51"/>
  <c r="O29" i="52"/>
  <c r="O39" i="52"/>
  <c r="N8" i="52"/>
  <c r="M12" i="59"/>
  <c r="N9" i="59" s="1"/>
  <c r="O8" i="46"/>
  <c r="O8" i="47"/>
  <c r="M22" i="59"/>
  <c r="N19" i="59" s="1"/>
  <c r="N4" i="59"/>
  <c r="M3" i="59"/>
  <c r="M6" i="59"/>
  <c r="M17" i="59"/>
  <c r="N14" i="59" s="1"/>
  <c r="M27" i="59"/>
  <c r="N24" i="59" s="1"/>
  <c r="J4" i="55"/>
  <c r="M32" i="59"/>
  <c r="N29" i="59" s="1"/>
  <c r="I4" i="55"/>
  <c r="K4" i="55"/>
  <c r="M4" i="59"/>
  <c r="C4" i="55"/>
  <c r="C18" i="59"/>
  <c r="D18" i="59" s="1"/>
  <c r="B23" i="59"/>
  <c r="O28" i="46"/>
  <c r="O53" i="46"/>
  <c r="N79" i="46"/>
  <c r="O103" i="46"/>
  <c r="O129" i="46"/>
  <c r="O153" i="46"/>
  <c r="O133" i="46"/>
  <c r="O48" i="46"/>
  <c r="O73" i="46"/>
  <c r="O83" i="46"/>
  <c r="O123" i="46"/>
  <c r="O173" i="46"/>
  <c r="O23" i="46"/>
  <c r="O49" i="46"/>
  <c r="O98" i="46"/>
  <c r="N135" i="46"/>
  <c r="O148" i="46"/>
  <c r="N8" i="48"/>
  <c r="N5" i="50"/>
  <c r="N70" i="44"/>
  <c r="N70" i="46"/>
  <c r="N71" i="48"/>
  <c r="N70" i="49"/>
  <c r="N69" i="51"/>
  <c r="N68" i="52"/>
  <c r="N71" i="51"/>
  <c r="N68" i="45"/>
  <c r="N183" i="50"/>
  <c r="N183" i="45"/>
  <c r="N183" i="48"/>
  <c r="N183" i="49"/>
  <c r="N183" i="47"/>
  <c r="N184" i="47"/>
  <c r="N181" i="52"/>
  <c r="N180" i="50"/>
  <c r="N181" i="45"/>
  <c r="N181" i="50"/>
  <c r="N181" i="46"/>
  <c r="N181" i="51"/>
  <c r="N180" i="52"/>
  <c r="N173" i="47"/>
  <c r="O174" i="48"/>
  <c r="O174" i="45"/>
  <c r="O174" i="49"/>
  <c r="N175" i="52"/>
  <c r="N175" i="47"/>
  <c r="N175" i="48"/>
  <c r="N174" i="51"/>
  <c r="N175" i="45"/>
  <c r="O174" i="51"/>
  <c r="N175" i="46"/>
  <c r="N175" i="51"/>
  <c r="N168" i="45"/>
  <c r="N168" i="47"/>
  <c r="N168" i="49"/>
  <c r="O169" i="49"/>
  <c r="N168" i="51"/>
  <c r="N163" i="50"/>
  <c r="N165" i="50"/>
  <c r="O159" i="48"/>
  <c r="N159" i="52"/>
  <c r="O159" i="46"/>
  <c r="O159" i="52"/>
  <c r="N160" i="48"/>
  <c r="N159" i="49"/>
  <c r="N160" i="50"/>
  <c r="N160" i="46"/>
  <c r="N160" i="51"/>
  <c r="N160" i="52"/>
  <c r="N153" i="47"/>
  <c r="N154" i="47"/>
  <c r="N156" i="47"/>
  <c r="N153" i="48"/>
  <c r="N153" i="52"/>
  <c r="N148" i="47"/>
  <c r="N149" i="48"/>
  <c r="N151" i="49"/>
  <c r="N149" i="50"/>
  <c r="O149" i="50"/>
  <c r="N150" i="50"/>
  <c r="N148" i="51"/>
  <c r="N148" i="49"/>
  <c r="N151" i="50"/>
  <c r="O150" i="50" s="1"/>
  <c r="N149" i="52"/>
  <c r="N151" i="46"/>
  <c r="N150" i="45"/>
  <c r="N148" i="48"/>
  <c r="N149" i="49"/>
  <c r="N143" i="47"/>
  <c r="N146" i="49"/>
  <c r="N144" i="47"/>
  <c r="N144" i="50"/>
  <c r="N144" i="48"/>
  <c r="N143" i="49"/>
  <c r="N145" i="47"/>
  <c r="O144" i="48"/>
  <c r="N144" i="49"/>
  <c r="N146" i="48"/>
  <c r="O144" i="49"/>
  <c r="N141" i="49"/>
  <c r="N138" i="48"/>
  <c r="N141" i="48"/>
  <c r="N138" i="49"/>
  <c r="N141" i="51"/>
  <c r="N136" i="47"/>
  <c r="N135" i="49"/>
  <c r="N128" i="51"/>
  <c r="O129" i="49"/>
  <c r="N125" i="50"/>
  <c r="N123" i="46"/>
  <c r="N123" i="50"/>
  <c r="N123" i="47"/>
  <c r="N120" i="45"/>
  <c r="N120" i="44"/>
  <c r="N120" i="49"/>
  <c r="N120" i="51"/>
  <c r="N119" i="52"/>
  <c r="O119" i="52"/>
  <c r="N116" i="48"/>
  <c r="N115" i="47"/>
  <c r="N116" i="47"/>
  <c r="N108" i="49"/>
  <c r="N109" i="49"/>
  <c r="N108" i="52"/>
  <c r="N110" i="50"/>
  <c r="N111" i="51"/>
  <c r="N111" i="50"/>
  <c r="N109" i="52"/>
  <c r="N108" i="51"/>
  <c r="O110" i="51" s="1"/>
  <c r="N110" i="52"/>
  <c r="N104" i="46"/>
  <c r="N104" i="49"/>
  <c r="N103" i="48"/>
  <c r="O104" i="49"/>
  <c r="N103" i="50"/>
  <c r="N106" i="45"/>
  <c r="N103" i="51"/>
  <c r="N104" i="48"/>
  <c r="N104" i="50"/>
  <c r="O104" i="48"/>
  <c r="N104" i="47"/>
  <c r="N105" i="51"/>
  <c r="O104" i="47"/>
  <c r="N105" i="48"/>
  <c r="N103" i="49"/>
  <c r="N98" i="48"/>
  <c r="N98" i="52"/>
  <c r="N98" i="50"/>
  <c r="N101" i="52"/>
  <c r="N98" i="46"/>
  <c r="N101" i="45"/>
  <c r="N98" i="49"/>
  <c r="O94" i="51"/>
  <c r="N93" i="48"/>
  <c r="N93" i="47"/>
  <c r="N95" i="49"/>
  <c r="N95" i="45"/>
  <c r="N88" i="45"/>
  <c r="O89" i="49"/>
  <c r="O84" i="50"/>
  <c r="O84" i="47"/>
  <c r="N83" i="48"/>
  <c r="N85" i="48"/>
  <c r="N86" i="44"/>
  <c r="N83" i="45"/>
  <c r="N80" i="49"/>
  <c r="O79" i="50"/>
  <c r="N78" i="45"/>
  <c r="N79" i="52"/>
  <c r="O79" i="52"/>
  <c r="N78" i="50"/>
  <c r="N78" i="46"/>
  <c r="N80" i="52"/>
  <c r="N79" i="50"/>
  <c r="N76" i="52"/>
  <c r="O64" i="47"/>
  <c r="N63" i="49"/>
  <c r="N64" i="51"/>
  <c r="N66" i="47"/>
  <c r="O64" i="48"/>
  <c r="N64" i="49"/>
  <c r="O64" i="49"/>
  <c r="N65" i="51"/>
  <c r="N66" i="48"/>
  <c r="N64" i="50"/>
  <c r="N61" i="48"/>
  <c r="N60" i="50"/>
  <c r="N59" i="51"/>
  <c r="O59" i="51"/>
  <c r="N60" i="52"/>
  <c r="N58" i="48"/>
  <c r="N59" i="50"/>
  <c r="N58" i="49"/>
  <c r="O59" i="50"/>
  <c r="N61" i="51"/>
  <c r="N58" i="45"/>
  <c r="O54" i="48"/>
  <c r="N54" i="50"/>
  <c r="N53" i="51"/>
  <c r="O54" i="51"/>
  <c r="O54" i="52"/>
  <c r="N55" i="49"/>
  <c r="N56" i="50"/>
  <c r="O49" i="49"/>
  <c r="N48" i="51"/>
  <c r="N48" i="46"/>
  <c r="N48" i="50"/>
  <c r="N45" i="45"/>
  <c r="N45" i="50"/>
  <c r="N44" i="51"/>
  <c r="N43" i="52"/>
  <c r="O44" i="45"/>
  <c r="N43" i="50"/>
  <c r="O39" i="45"/>
  <c r="O39" i="46"/>
  <c r="N38" i="48"/>
  <c r="N40" i="46"/>
  <c r="N39" i="51"/>
  <c r="N39" i="44"/>
  <c r="N39" i="48"/>
  <c r="O39" i="51"/>
  <c r="N40" i="52"/>
  <c r="N38" i="45"/>
  <c r="N41" i="51"/>
  <c r="N39" i="45"/>
  <c r="N38" i="52"/>
  <c r="N33" i="47"/>
  <c r="N31" i="50"/>
  <c r="N28" i="49"/>
  <c r="N31" i="46"/>
  <c r="N29" i="50"/>
  <c r="N30" i="49"/>
  <c r="O29" i="50"/>
  <c r="N23" i="50"/>
  <c r="N23" i="49"/>
  <c r="N24" i="45"/>
  <c r="O25" i="45" s="1"/>
  <c r="O24" i="47"/>
  <c r="N24" i="49"/>
  <c r="N26" i="47"/>
  <c r="O24" i="49"/>
  <c r="N21" i="48"/>
  <c r="N19" i="45"/>
  <c r="O19" i="51"/>
  <c r="N21" i="51"/>
  <c r="N13" i="45"/>
  <c r="N15" i="49"/>
  <c r="O14" i="45"/>
  <c r="N16" i="45"/>
  <c r="N13" i="51"/>
  <c r="N8" i="45"/>
  <c r="N9" i="49"/>
  <c r="O9" i="49"/>
  <c r="N3" i="46"/>
  <c r="D3" i="46"/>
  <c r="D3" i="52"/>
  <c r="L3" i="55"/>
  <c r="D3" i="45"/>
  <c r="H3" i="55"/>
  <c r="D3" i="47"/>
  <c r="D3" i="55"/>
  <c r="D3" i="48"/>
  <c r="E3" i="55"/>
  <c r="D3" i="49"/>
  <c r="I3" i="55"/>
  <c r="D3" i="44"/>
  <c r="G3" i="55"/>
  <c r="J3" i="55"/>
  <c r="K3" i="55"/>
  <c r="O3" i="48"/>
  <c r="N4" i="52"/>
  <c r="N5" i="48"/>
  <c r="N3" i="49"/>
  <c r="O4" i="47"/>
  <c r="N3" i="48"/>
  <c r="N3" i="45"/>
  <c r="N3" i="52"/>
  <c r="N6" i="47"/>
  <c r="N5" i="45"/>
  <c r="N5" i="52"/>
  <c r="O4" i="45"/>
  <c r="N6" i="45"/>
  <c r="N21" i="52"/>
  <c r="N83" i="52"/>
  <c r="N116" i="52"/>
  <c r="N141" i="52"/>
  <c r="N23" i="52"/>
  <c r="N61" i="52"/>
  <c r="N73" i="52"/>
  <c r="N84" i="52"/>
  <c r="N93" i="52"/>
  <c r="O99" i="52"/>
  <c r="N143" i="52"/>
  <c r="O149" i="52"/>
  <c r="N18" i="52"/>
  <c r="N30" i="52"/>
  <c r="N41" i="52"/>
  <c r="N69" i="52"/>
  <c r="N123" i="52"/>
  <c r="N138" i="52"/>
  <c r="N156" i="52"/>
  <c r="N183" i="52"/>
  <c r="N24" i="52"/>
  <c r="N31" i="52"/>
  <c r="N63" i="52"/>
  <c r="O69" i="52"/>
  <c r="N85" i="52"/>
  <c r="O94" i="52"/>
  <c r="N100" i="52"/>
  <c r="N144" i="52"/>
  <c r="N150" i="52"/>
  <c r="N163" i="52"/>
  <c r="N13" i="52"/>
  <c r="O19" i="52"/>
  <c r="N113" i="52"/>
  <c r="N124" i="52"/>
  <c r="N133" i="52"/>
  <c r="O139" i="52"/>
  <c r="N151" i="52"/>
  <c r="N158" i="52"/>
  <c r="O160" i="52" s="1"/>
  <c r="N173" i="52"/>
  <c r="O175" i="52" s="1"/>
  <c r="N178" i="52"/>
  <c r="N184" i="52"/>
  <c r="N64" i="52"/>
  <c r="N70" i="52"/>
  <c r="O14" i="52"/>
  <c r="N20" i="52"/>
  <c r="N28" i="52"/>
  <c r="N33" i="52"/>
  <c r="N44" i="52"/>
  <c r="N53" i="52"/>
  <c r="O59" i="52"/>
  <c r="N103" i="52"/>
  <c r="N125" i="52"/>
  <c r="O134" i="52"/>
  <c r="N140" i="52"/>
  <c r="N165" i="52"/>
  <c r="C18" i="52"/>
  <c r="D18" i="52" s="1"/>
  <c r="B23" i="52"/>
  <c r="N48" i="52"/>
  <c r="N88" i="52"/>
  <c r="N6" i="52"/>
  <c r="N9" i="52"/>
  <c r="C13" i="52"/>
  <c r="D13" i="52" s="1"/>
  <c r="N15" i="52"/>
  <c r="O24" i="52"/>
  <c r="N46" i="52"/>
  <c r="N49" i="52"/>
  <c r="N55" i="52"/>
  <c r="O64" i="52"/>
  <c r="N86" i="52"/>
  <c r="N89" i="52"/>
  <c r="N95" i="52"/>
  <c r="O104" i="52"/>
  <c r="N126" i="52"/>
  <c r="N129" i="52"/>
  <c r="N135" i="52"/>
  <c r="O144" i="52"/>
  <c r="N166" i="52"/>
  <c r="N169" i="52"/>
  <c r="O184" i="52"/>
  <c r="N128" i="52"/>
  <c r="N168" i="52"/>
  <c r="O9" i="52"/>
  <c r="N34" i="52"/>
  <c r="O49" i="52"/>
  <c r="N74" i="52"/>
  <c r="O89" i="52"/>
  <c r="N114" i="52"/>
  <c r="O129" i="52"/>
  <c r="N154" i="52"/>
  <c r="O169" i="52"/>
  <c r="N16" i="52"/>
  <c r="N25" i="52"/>
  <c r="O34" i="52"/>
  <c r="N56" i="52"/>
  <c r="N65" i="52"/>
  <c r="O74" i="52"/>
  <c r="O75" i="52" s="1"/>
  <c r="N96" i="52"/>
  <c r="N105" i="52"/>
  <c r="O114" i="52"/>
  <c r="N136" i="52"/>
  <c r="N145" i="52"/>
  <c r="O154" i="52"/>
  <c r="N179" i="52"/>
  <c r="N185" i="52"/>
  <c r="N10" i="52"/>
  <c r="N50" i="52"/>
  <c r="N90" i="52"/>
  <c r="N130" i="52"/>
  <c r="N164" i="52"/>
  <c r="N170" i="52"/>
  <c r="N5" i="51"/>
  <c r="B13" i="51"/>
  <c r="B18" i="51" s="1"/>
  <c r="C18" i="51" s="1"/>
  <c r="D18" i="51" s="1"/>
  <c r="N31" i="51"/>
  <c r="N81" i="51"/>
  <c r="N88" i="51"/>
  <c r="N101" i="51"/>
  <c r="O119" i="51"/>
  <c r="N140" i="51"/>
  <c r="N146" i="51"/>
  <c r="O159" i="51"/>
  <c r="N180" i="51"/>
  <c r="N78" i="51"/>
  <c r="N138" i="51"/>
  <c r="N143" i="51"/>
  <c r="N3" i="51"/>
  <c r="N29" i="51"/>
  <c r="N40" i="51"/>
  <c r="N60" i="51"/>
  <c r="N66" i="51"/>
  <c r="N79" i="51"/>
  <c r="N93" i="51"/>
  <c r="N99" i="51"/>
  <c r="N104" i="51"/>
  <c r="N123" i="51"/>
  <c r="N149" i="51"/>
  <c r="N163" i="51"/>
  <c r="N23" i="51"/>
  <c r="O29" i="51"/>
  <c r="O79" i="51"/>
  <c r="O99" i="51"/>
  <c r="N118" i="51"/>
  <c r="N133" i="51"/>
  <c r="N139" i="51"/>
  <c r="N144" i="51"/>
  <c r="N158" i="51"/>
  <c r="N173" i="51"/>
  <c r="N178" i="51"/>
  <c r="N184" i="51"/>
  <c r="N28" i="51"/>
  <c r="N4" i="51"/>
  <c r="N98" i="51"/>
  <c r="N18" i="51"/>
  <c r="N24" i="51"/>
  <c r="N63" i="51"/>
  <c r="N106" i="51"/>
  <c r="N119" i="51"/>
  <c r="N125" i="51"/>
  <c r="O134" i="51"/>
  <c r="N145" i="51"/>
  <c r="N151" i="51"/>
  <c r="N159" i="51"/>
  <c r="N165" i="51"/>
  <c r="N36" i="51"/>
  <c r="N76" i="51"/>
  <c r="N116" i="51"/>
  <c r="N156" i="51"/>
  <c r="N73" i="51"/>
  <c r="N153" i="51"/>
  <c r="N6" i="51"/>
  <c r="N9" i="51"/>
  <c r="N15" i="51"/>
  <c r="O24" i="51"/>
  <c r="N46" i="51"/>
  <c r="N49" i="51"/>
  <c r="N55" i="51"/>
  <c r="N86" i="51"/>
  <c r="N89" i="51"/>
  <c r="N95" i="51"/>
  <c r="N126" i="51"/>
  <c r="N129" i="51"/>
  <c r="N135" i="51"/>
  <c r="N166" i="51"/>
  <c r="N169" i="51"/>
  <c r="O184" i="51"/>
  <c r="N113" i="51"/>
  <c r="O9" i="51"/>
  <c r="N34" i="51"/>
  <c r="O49" i="51"/>
  <c r="N74" i="51"/>
  <c r="O89" i="51"/>
  <c r="N114" i="51"/>
  <c r="O129" i="51"/>
  <c r="N154" i="51"/>
  <c r="O169" i="51"/>
  <c r="N33" i="51"/>
  <c r="N16" i="51"/>
  <c r="N19" i="51"/>
  <c r="N25" i="51"/>
  <c r="O34" i="51"/>
  <c r="N56" i="51"/>
  <c r="O74" i="51"/>
  <c r="N96" i="51"/>
  <c r="O114" i="51"/>
  <c r="N136" i="51"/>
  <c r="O154" i="51"/>
  <c r="N179" i="51"/>
  <c r="N185" i="51"/>
  <c r="N10" i="51"/>
  <c r="N50" i="51"/>
  <c r="N90" i="51"/>
  <c r="N124" i="51"/>
  <c r="N130" i="51"/>
  <c r="N164" i="51"/>
  <c r="N170" i="51"/>
  <c r="N91" i="50"/>
  <c r="N13" i="50"/>
  <c r="N18" i="50"/>
  <c r="N93" i="50"/>
  <c r="N61" i="50"/>
  <c r="N68" i="50"/>
  <c r="N118" i="50"/>
  <c r="O124" i="50"/>
  <c r="N14" i="50"/>
  <c r="N19" i="50"/>
  <c r="N24" i="50"/>
  <c r="N30" i="50"/>
  <c r="N38" i="50"/>
  <c r="N73" i="50"/>
  <c r="N94" i="50"/>
  <c r="N99" i="50"/>
  <c r="N133" i="50"/>
  <c r="N138" i="50"/>
  <c r="N158" i="50"/>
  <c r="N3" i="50"/>
  <c r="N8" i="50"/>
  <c r="O14" i="50"/>
  <c r="N53" i="50"/>
  <c r="N69" i="50"/>
  <c r="N88" i="50"/>
  <c r="O94" i="50"/>
  <c r="N119" i="50"/>
  <c r="N173" i="50"/>
  <c r="O175" i="50" s="1"/>
  <c r="N178" i="50"/>
  <c r="N184" i="50"/>
  <c r="N20" i="50"/>
  <c r="N39" i="50"/>
  <c r="N63" i="50"/>
  <c r="N83" i="50"/>
  <c r="N100" i="50"/>
  <c r="O119" i="50"/>
  <c r="N134" i="50"/>
  <c r="N139" i="50"/>
  <c r="N159" i="50"/>
  <c r="O4" i="50"/>
  <c r="N16" i="50"/>
  <c r="N21" i="50"/>
  <c r="O39" i="50"/>
  <c r="N96" i="50"/>
  <c r="N101" i="50"/>
  <c r="O134" i="50"/>
  <c r="O159" i="50"/>
  <c r="N36" i="50"/>
  <c r="N76" i="50"/>
  <c r="N116" i="50"/>
  <c r="N156" i="50"/>
  <c r="N6" i="50"/>
  <c r="N9" i="50"/>
  <c r="O24" i="50"/>
  <c r="N46" i="50"/>
  <c r="N49" i="50"/>
  <c r="O64" i="50"/>
  <c r="N86" i="50"/>
  <c r="N89" i="50"/>
  <c r="O104" i="50"/>
  <c r="N126" i="50"/>
  <c r="N129" i="50"/>
  <c r="O144" i="50"/>
  <c r="N166" i="50"/>
  <c r="N169" i="50"/>
  <c r="O184" i="50"/>
  <c r="N113" i="50"/>
  <c r="O9" i="50"/>
  <c r="N34" i="50"/>
  <c r="N40" i="50"/>
  <c r="O49" i="50"/>
  <c r="N74" i="50"/>
  <c r="N80" i="50"/>
  <c r="O89" i="50"/>
  <c r="N114" i="50"/>
  <c r="N120" i="50"/>
  <c r="O129" i="50"/>
  <c r="N154" i="50"/>
  <c r="O169" i="50"/>
  <c r="N25" i="50"/>
  <c r="O34" i="50"/>
  <c r="N65" i="50"/>
  <c r="O74" i="50"/>
  <c r="N105" i="50"/>
  <c r="O114" i="50"/>
  <c r="N145" i="50"/>
  <c r="O154" i="50"/>
  <c r="N179" i="50"/>
  <c r="N185" i="50"/>
  <c r="N10" i="50"/>
  <c r="N50" i="50"/>
  <c r="N130" i="50"/>
  <c r="N164" i="50"/>
  <c r="N170" i="50"/>
  <c r="N155" i="50"/>
  <c r="N175" i="49"/>
  <c r="N38" i="49"/>
  <c r="N78" i="49"/>
  <c r="N118" i="49"/>
  <c r="N18" i="49"/>
  <c r="N53" i="49"/>
  <c r="N93" i="49"/>
  <c r="N110" i="49"/>
  <c r="N133" i="49"/>
  <c r="N158" i="49"/>
  <c r="N163" i="49"/>
  <c r="N184" i="49"/>
  <c r="N13" i="49"/>
  <c r="N31" i="49"/>
  <c r="O30" i="49" s="1"/>
  <c r="N39" i="49"/>
  <c r="N79" i="49"/>
  <c r="N119" i="49"/>
  <c r="N150" i="49"/>
  <c r="N173" i="49"/>
  <c r="N178" i="49"/>
  <c r="O184" i="49"/>
  <c r="N8" i="49"/>
  <c r="O39" i="49"/>
  <c r="O54" i="49"/>
  <c r="N61" i="49"/>
  <c r="O79" i="49"/>
  <c r="O94" i="49"/>
  <c r="N101" i="49"/>
  <c r="O119" i="49"/>
  <c r="O134" i="49"/>
  <c r="O14" i="49"/>
  <c r="N21" i="49"/>
  <c r="N48" i="49"/>
  <c r="N88" i="49"/>
  <c r="N128" i="49"/>
  <c r="O159" i="49"/>
  <c r="N174" i="49"/>
  <c r="C18" i="49"/>
  <c r="D18" i="49" s="1"/>
  <c r="B23" i="49"/>
  <c r="N5" i="49"/>
  <c r="N36" i="49"/>
  <c r="N45" i="49"/>
  <c r="N76" i="49"/>
  <c r="N85" i="49"/>
  <c r="N116" i="49"/>
  <c r="N125" i="49"/>
  <c r="N156" i="49"/>
  <c r="N165" i="49"/>
  <c r="N33" i="49"/>
  <c r="N6" i="49"/>
  <c r="C13" i="49"/>
  <c r="D13" i="49" s="1"/>
  <c r="N46" i="49"/>
  <c r="N49" i="49"/>
  <c r="N86" i="49"/>
  <c r="N89" i="49"/>
  <c r="N126" i="49"/>
  <c r="N129" i="49"/>
  <c r="N166" i="49"/>
  <c r="N169" i="49"/>
  <c r="N34" i="49"/>
  <c r="N74" i="49"/>
  <c r="N114" i="49"/>
  <c r="N154" i="49"/>
  <c r="N16" i="49"/>
  <c r="N19" i="49"/>
  <c r="N25" i="49"/>
  <c r="O34" i="49"/>
  <c r="N56" i="49"/>
  <c r="N59" i="49"/>
  <c r="N65" i="49"/>
  <c r="O65" i="49" s="1"/>
  <c r="O74" i="49"/>
  <c r="N96" i="49"/>
  <c r="N99" i="49"/>
  <c r="N105" i="49"/>
  <c r="O114" i="49"/>
  <c r="N136" i="49"/>
  <c r="N139" i="49"/>
  <c r="O154" i="49"/>
  <c r="N179" i="49"/>
  <c r="N185" i="49"/>
  <c r="N113" i="49"/>
  <c r="N4" i="49"/>
  <c r="N10" i="49"/>
  <c r="O19" i="49"/>
  <c r="N44" i="49"/>
  <c r="O45" i="49" s="1"/>
  <c r="N50" i="49"/>
  <c r="O59" i="49"/>
  <c r="N84" i="49"/>
  <c r="N90" i="49"/>
  <c r="O99" i="49"/>
  <c r="N124" i="49"/>
  <c r="N130" i="49"/>
  <c r="O139" i="49"/>
  <c r="N164" i="49"/>
  <c r="N170" i="49"/>
  <c r="O179" i="49"/>
  <c r="N75" i="49"/>
  <c r="N155" i="49"/>
  <c r="N26" i="48"/>
  <c r="N31" i="48"/>
  <c r="N70" i="48"/>
  <c r="N76" i="48"/>
  <c r="N135" i="48"/>
  <c r="N165" i="48"/>
  <c r="N181" i="48"/>
  <c r="N28" i="48"/>
  <c r="N23" i="48"/>
  <c r="N33" i="48"/>
  <c r="N29" i="48"/>
  <c r="O39" i="48"/>
  <c r="N45" i="48"/>
  <c r="N68" i="48"/>
  <c r="N73" i="48"/>
  <c r="N79" i="48"/>
  <c r="O94" i="48"/>
  <c r="N101" i="48"/>
  <c r="N118" i="48"/>
  <c r="N123" i="48"/>
  <c r="N133" i="48"/>
  <c r="N150" i="48"/>
  <c r="N184" i="48"/>
  <c r="N24" i="48"/>
  <c r="O29" i="48"/>
  <c r="N34" i="48"/>
  <c r="N63" i="48"/>
  <c r="O79" i="48"/>
  <c r="N151" i="48"/>
  <c r="N158" i="48"/>
  <c r="N163" i="48"/>
  <c r="N173" i="48"/>
  <c r="N178" i="48"/>
  <c r="O184" i="48"/>
  <c r="N18" i="48"/>
  <c r="O24" i="48"/>
  <c r="N40" i="48"/>
  <c r="N69" i="48"/>
  <c r="N74" i="48"/>
  <c r="N95" i="48"/>
  <c r="N113" i="48"/>
  <c r="N119" i="48"/>
  <c r="O134" i="48"/>
  <c r="N36" i="48"/>
  <c r="N64" i="48"/>
  <c r="N80" i="48"/>
  <c r="O119" i="48"/>
  <c r="N125" i="48"/>
  <c r="N159" i="48"/>
  <c r="N174" i="48"/>
  <c r="C18" i="48"/>
  <c r="D18" i="48" s="1"/>
  <c r="B23" i="48"/>
  <c r="N128" i="48"/>
  <c r="N6" i="48"/>
  <c r="N9" i="48"/>
  <c r="C13" i="48"/>
  <c r="D13" i="48" s="1"/>
  <c r="N46" i="48"/>
  <c r="N49" i="48"/>
  <c r="N86" i="48"/>
  <c r="N89" i="48"/>
  <c r="N126" i="48"/>
  <c r="N129" i="48"/>
  <c r="N166" i="48"/>
  <c r="N169" i="48"/>
  <c r="N88" i="48"/>
  <c r="O9" i="48"/>
  <c r="O49" i="48"/>
  <c r="O89" i="48"/>
  <c r="O129" i="48"/>
  <c r="N154" i="48"/>
  <c r="O169" i="48"/>
  <c r="N16" i="48"/>
  <c r="N19" i="48"/>
  <c r="O34" i="48"/>
  <c r="N56" i="48"/>
  <c r="O55" i="48" s="1"/>
  <c r="N59" i="48"/>
  <c r="O74" i="48"/>
  <c r="N96" i="48"/>
  <c r="N99" i="48"/>
  <c r="O114" i="48"/>
  <c r="N136" i="48"/>
  <c r="N139" i="48"/>
  <c r="O154" i="48"/>
  <c r="N179" i="48"/>
  <c r="N185" i="48"/>
  <c r="N48" i="48"/>
  <c r="N168" i="48"/>
  <c r="N4" i="48"/>
  <c r="N10" i="48"/>
  <c r="O19" i="48"/>
  <c r="N44" i="48"/>
  <c r="N50" i="48"/>
  <c r="O59" i="48"/>
  <c r="N84" i="48"/>
  <c r="N90" i="48"/>
  <c r="O99" i="48"/>
  <c r="N124" i="48"/>
  <c r="N130" i="48"/>
  <c r="O139" i="48"/>
  <c r="N164" i="48"/>
  <c r="N170" i="48"/>
  <c r="O179" i="48"/>
  <c r="N5" i="47"/>
  <c r="N13" i="47"/>
  <c r="N25" i="47"/>
  <c r="N45" i="47"/>
  <c r="N53" i="47"/>
  <c r="N65" i="47"/>
  <c r="N85" i="47"/>
  <c r="O14" i="47"/>
  <c r="O54" i="47"/>
  <c r="N8" i="47"/>
  <c r="N23" i="47"/>
  <c r="O25" i="47" s="1"/>
  <c r="N28" i="47"/>
  <c r="O34" i="47"/>
  <c r="N48" i="47"/>
  <c r="N63" i="47"/>
  <c r="N68" i="47"/>
  <c r="O74" i="47"/>
  <c r="N3" i="47"/>
  <c r="N15" i="47"/>
  <c r="N43" i="47"/>
  <c r="O45" i="47" s="1"/>
  <c r="N55" i="47"/>
  <c r="N83" i="47"/>
  <c r="N16" i="47"/>
  <c r="N29" i="47"/>
  <c r="N35" i="47"/>
  <c r="N56" i="47"/>
  <c r="N69" i="47"/>
  <c r="N75" i="47"/>
  <c r="N36" i="47"/>
  <c r="N76" i="47"/>
  <c r="N109" i="47"/>
  <c r="N135" i="47"/>
  <c r="N165" i="47"/>
  <c r="N133" i="47"/>
  <c r="O94" i="47"/>
  <c r="N106" i="47"/>
  <c r="O105" i="47" s="1"/>
  <c r="N113" i="47"/>
  <c r="N125" i="47"/>
  <c r="N150" i="47"/>
  <c r="N155" i="47"/>
  <c r="N163" i="47"/>
  <c r="N178" i="47"/>
  <c r="O184" i="47"/>
  <c r="N126" i="47"/>
  <c r="N134" i="47"/>
  <c r="N151" i="47"/>
  <c r="N95" i="47"/>
  <c r="N108" i="47"/>
  <c r="N114" i="47"/>
  <c r="O164" i="47"/>
  <c r="N186" i="47"/>
  <c r="O185" i="47" s="1"/>
  <c r="N96" i="47"/>
  <c r="N128" i="47"/>
  <c r="N158" i="47"/>
  <c r="N39" i="47"/>
  <c r="N88" i="47"/>
  <c r="N119" i="47"/>
  <c r="N159" i="47"/>
  <c r="B13" i="47"/>
  <c r="N21" i="47"/>
  <c r="N30" i="47"/>
  <c r="O39" i="47"/>
  <c r="N61" i="47"/>
  <c r="N70" i="47"/>
  <c r="O79" i="47"/>
  <c r="N101" i="47"/>
  <c r="N110" i="47"/>
  <c r="O119" i="47"/>
  <c r="N141" i="47"/>
  <c r="O159" i="47"/>
  <c r="N181" i="47"/>
  <c r="N9" i="47"/>
  <c r="N18" i="47"/>
  <c r="N89" i="47"/>
  <c r="N129" i="47"/>
  <c r="N166" i="47"/>
  <c r="N169" i="47"/>
  <c r="N49" i="47"/>
  <c r="N58" i="47"/>
  <c r="O9" i="47"/>
  <c r="N31" i="47"/>
  <c r="N40" i="47"/>
  <c r="O49" i="47"/>
  <c r="N71" i="47"/>
  <c r="N80" i="47"/>
  <c r="O89" i="47"/>
  <c r="N111" i="47"/>
  <c r="N120" i="47"/>
  <c r="O129" i="47"/>
  <c r="N160" i="47"/>
  <c r="O169" i="47"/>
  <c r="N19" i="47"/>
  <c r="N59" i="47"/>
  <c r="N99" i="47"/>
  <c r="N139" i="47"/>
  <c r="N176" i="47"/>
  <c r="O175" i="47" s="1"/>
  <c r="N179" i="47"/>
  <c r="N79" i="47"/>
  <c r="N10" i="47"/>
  <c r="O19" i="47"/>
  <c r="N41" i="47"/>
  <c r="N50" i="47"/>
  <c r="O59" i="47"/>
  <c r="N81" i="47"/>
  <c r="N90" i="47"/>
  <c r="O99" i="47"/>
  <c r="N121" i="47"/>
  <c r="N130" i="47"/>
  <c r="O139" i="47"/>
  <c r="N170" i="47"/>
  <c r="O179" i="47"/>
  <c r="N55" i="46"/>
  <c r="N33" i="46"/>
  <c r="N58" i="46"/>
  <c r="N65" i="46"/>
  <c r="N93" i="46"/>
  <c r="N153" i="46"/>
  <c r="O9" i="46"/>
  <c r="N18" i="46"/>
  <c r="N53" i="46"/>
  <c r="N66" i="46"/>
  <c r="N108" i="46"/>
  <c r="N148" i="46"/>
  <c r="N174" i="46"/>
  <c r="N183" i="46"/>
  <c r="N28" i="46"/>
  <c r="N59" i="46"/>
  <c r="N94" i="46"/>
  <c r="N54" i="46"/>
  <c r="O94" i="46"/>
  <c r="N103" i="46"/>
  <c r="N109" i="46"/>
  <c r="N120" i="46"/>
  <c r="N149" i="46"/>
  <c r="N21" i="46"/>
  <c r="O54" i="46"/>
  <c r="N61" i="46"/>
  <c r="N88" i="46"/>
  <c r="N140" i="46"/>
  <c r="N168" i="46"/>
  <c r="N71" i="46"/>
  <c r="N136" i="46"/>
  <c r="N141" i="46"/>
  <c r="N23" i="46"/>
  <c r="N176" i="46"/>
  <c r="N99" i="46"/>
  <c r="N118" i="46"/>
  <c r="N133" i="46"/>
  <c r="N143" i="46"/>
  <c r="N13" i="46"/>
  <c r="N19" i="46"/>
  <c r="N24" i="46"/>
  <c r="N43" i="46"/>
  <c r="N80" i="46"/>
  <c r="O89" i="46"/>
  <c r="N95" i="46"/>
  <c r="N105" i="46"/>
  <c r="N110" i="46"/>
  <c r="N138" i="46"/>
  <c r="N163" i="46"/>
  <c r="N173" i="46"/>
  <c r="N184" i="46"/>
  <c r="O19" i="46"/>
  <c r="N30" i="46"/>
  <c r="N38" i="46"/>
  <c r="N63" i="46"/>
  <c r="N68" i="46"/>
  <c r="N100" i="46"/>
  <c r="N106" i="46"/>
  <c r="N111" i="46"/>
  <c r="N119" i="46"/>
  <c r="N134" i="46"/>
  <c r="N144" i="46"/>
  <c r="N150" i="46"/>
  <c r="N158" i="46"/>
  <c r="N178" i="46"/>
  <c r="O184" i="46"/>
  <c r="N8" i="46"/>
  <c r="O14" i="46"/>
  <c r="N25" i="46"/>
  <c r="N83" i="46"/>
  <c r="N101" i="46"/>
  <c r="O119" i="46"/>
  <c r="N128" i="46"/>
  <c r="N139" i="46"/>
  <c r="N26" i="46"/>
  <c r="N39" i="46"/>
  <c r="N64" i="46"/>
  <c r="N146" i="46"/>
  <c r="N159" i="46"/>
  <c r="B23" i="46"/>
  <c r="N5" i="46"/>
  <c r="N36" i="46"/>
  <c r="N45" i="46"/>
  <c r="N76" i="46"/>
  <c r="N85" i="46"/>
  <c r="N116" i="46"/>
  <c r="N125" i="46"/>
  <c r="N156" i="46"/>
  <c r="N165" i="46"/>
  <c r="N6" i="46"/>
  <c r="N9" i="46"/>
  <c r="N15" i="46"/>
  <c r="N46" i="46"/>
  <c r="N49" i="46"/>
  <c r="N86" i="46"/>
  <c r="N89" i="46"/>
  <c r="N126" i="46"/>
  <c r="N129" i="46"/>
  <c r="O144" i="46"/>
  <c r="N166" i="46"/>
  <c r="N169" i="46"/>
  <c r="N34" i="46"/>
  <c r="N74" i="46"/>
  <c r="N114" i="46"/>
  <c r="N154" i="46"/>
  <c r="O169" i="46"/>
  <c r="N113" i="46"/>
  <c r="O3" i="46"/>
  <c r="N16" i="46"/>
  <c r="O34" i="46"/>
  <c r="O74" i="46"/>
  <c r="O114" i="46"/>
  <c r="O154" i="46"/>
  <c r="N179" i="46"/>
  <c r="N185" i="46"/>
  <c r="N73" i="46"/>
  <c r="N4" i="46"/>
  <c r="N10" i="46"/>
  <c r="N44" i="46"/>
  <c r="N50" i="46"/>
  <c r="O59" i="46"/>
  <c r="N84" i="46"/>
  <c r="N90" i="46"/>
  <c r="N124" i="46"/>
  <c r="N130" i="46"/>
  <c r="N164" i="46"/>
  <c r="N170" i="46"/>
  <c r="O179" i="46"/>
  <c r="N29" i="46"/>
  <c r="N69" i="46"/>
  <c r="N30" i="45"/>
  <c r="N63" i="45"/>
  <c r="N96" i="45"/>
  <c r="N141" i="45"/>
  <c r="N146" i="45"/>
  <c r="N53" i="45"/>
  <c r="N64" i="45"/>
  <c r="N118" i="45"/>
  <c r="N143" i="45"/>
  <c r="N15" i="45"/>
  <c r="N21" i="45"/>
  <c r="N33" i="45"/>
  <c r="N46" i="45"/>
  <c r="O54" i="45"/>
  <c r="N59" i="45"/>
  <c r="O64" i="45"/>
  <c r="N70" i="45"/>
  <c r="N79" i="45"/>
  <c r="N93" i="45"/>
  <c r="N98" i="45"/>
  <c r="N104" i="45"/>
  <c r="N133" i="45"/>
  <c r="N158" i="45"/>
  <c r="N163" i="45"/>
  <c r="N184" i="45"/>
  <c r="O79" i="45"/>
  <c r="N85" i="45"/>
  <c r="O104" i="45"/>
  <c r="N119" i="45"/>
  <c r="N138" i="45"/>
  <c r="N144" i="45"/>
  <c r="N173" i="45"/>
  <c r="N178" i="45"/>
  <c r="O184" i="45"/>
  <c r="N48" i="45"/>
  <c r="N55" i="45"/>
  <c r="N61" i="45"/>
  <c r="N65" i="45"/>
  <c r="N86" i="45"/>
  <c r="O94" i="45"/>
  <c r="N99" i="45"/>
  <c r="O119" i="45"/>
  <c r="N125" i="45"/>
  <c r="N134" i="45"/>
  <c r="N159" i="45"/>
  <c r="N56" i="45"/>
  <c r="N139" i="45"/>
  <c r="O159" i="45"/>
  <c r="N165" i="45"/>
  <c r="C18" i="45"/>
  <c r="D18" i="45" s="1"/>
  <c r="B23" i="45"/>
  <c r="N36" i="45"/>
  <c r="N76" i="45"/>
  <c r="N116" i="45"/>
  <c r="N156" i="45"/>
  <c r="N9" i="45"/>
  <c r="C13" i="45"/>
  <c r="D13" i="45" s="1"/>
  <c r="N49" i="45"/>
  <c r="N89" i="45"/>
  <c r="N126" i="45"/>
  <c r="N129" i="45"/>
  <c r="N166" i="45"/>
  <c r="N169" i="45"/>
  <c r="N113" i="45"/>
  <c r="N153" i="45"/>
  <c r="O9" i="45"/>
  <c r="N31" i="45"/>
  <c r="N34" i="45"/>
  <c r="N40" i="45"/>
  <c r="O40" i="45" s="1"/>
  <c r="O49" i="45"/>
  <c r="N71" i="45"/>
  <c r="N74" i="45"/>
  <c r="N80" i="45"/>
  <c r="O89" i="45"/>
  <c r="N111" i="45"/>
  <c r="N114" i="45"/>
  <c r="O129" i="45"/>
  <c r="N151" i="45"/>
  <c r="N154" i="45"/>
  <c r="O169" i="45"/>
  <c r="N73" i="45"/>
  <c r="O74" i="45"/>
  <c r="O114" i="45"/>
  <c r="O154" i="45"/>
  <c r="N179" i="45"/>
  <c r="N185" i="45"/>
  <c r="N10" i="45"/>
  <c r="O19" i="45"/>
  <c r="N50" i="45"/>
  <c r="O59" i="45"/>
  <c r="N90" i="45"/>
  <c r="O99" i="45"/>
  <c r="N124" i="45"/>
  <c r="N130" i="45"/>
  <c r="O139" i="45"/>
  <c r="N164" i="45"/>
  <c r="N170" i="45"/>
  <c r="O179" i="45"/>
  <c r="N28" i="45"/>
  <c r="O34" i="45"/>
  <c r="N29" i="45"/>
  <c r="N69" i="45"/>
  <c r="N109" i="45"/>
  <c r="N149" i="45"/>
  <c r="O129" i="44"/>
  <c r="N65" i="44"/>
  <c r="N110" i="44"/>
  <c r="N31" i="44"/>
  <c r="O9" i="44"/>
  <c r="N6" i="44"/>
  <c r="C8" i="44"/>
  <c r="D8" i="44" s="1"/>
  <c r="N8" i="44"/>
  <c r="O39" i="44"/>
  <c r="N103" i="44"/>
  <c r="N111" i="44"/>
  <c r="N168" i="44"/>
  <c r="N21" i="44"/>
  <c r="N40" i="44"/>
  <c r="N104" i="44"/>
  <c r="O134" i="44"/>
  <c r="O159" i="44"/>
  <c r="O169" i="44"/>
  <c r="O14" i="44"/>
  <c r="N108" i="44"/>
  <c r="N13" i="44"/>
  <c r="N46" i="44"/>
  <c r="N89" i="44"/>
  <c r="N30" i="44"/>
  <c r="N55" i="44"/>
  <c r="N80" i="44"/>
  <c r="N88" i="44"/>
  <c r="N95" i="44"/>
  <c r="N15" i="44"/>
  <c r="N25" i="44"/>
  <c r="N83" i="44"/>
  <c r="O89" i="44"/>
  <c r="N105" i="44"/>
  <c r="N141" i="44"/>
  <c r="N183" i="44"/>
  <c r="N26" i="44"/>
  <c r="N43" i="44"/>
  <c r="N53" i="44"/>
  <c r="N69" i="44"/>
  <c r="N78" i="44"/>
  <c r="N106" i="44"/>
  <c r="N101" i="44"/>
  <c r="O174" i="44"/>
  <c r="O184" i="44"/>
  <c r="O79" i="44"/>
  <c r="O54" i="44"/>
  <c r="O64" i="44"/>
  <c r="N146" i="44"/>
  <c r="N181" i="44"/>
  <c r="N9" i="44"/>
  <c r="N23" i="44"/>
  <c r="N61" i="44"/>
  <c r="N66" i="44"/>
  <c r="N71" i="44"/>
  <c r="N79" i="44"/>
  <c r="N98" i="44"/>
  <c r="N109" i="44"/>
  <c r="N129" i="44"/>
  <c r="N135" i="44"/>
  <c r="N143" i="44"/>
  <c r="N148" i="44"/>
  <c r="N160" i="44"/>
  <c r="N175" i="44"/>
  <c r="N28" i="44"/>
  <c r="N93" i="44"/>
  <c r="N118" i="44"/>
  <c r="N123" i="44"/>
  <c r="N24" i="44"/>
  <c r="N63" i="44"/>
  <c r="N144" i="44"/>
  <c r="N149" i="44"/>
  <c r="N184" i="44"/>
  <c r="N48" i="44"/>
  <c r="N138" i="44"/>
  <c r="O144" i="44"/>
  <c r="N158" i="44"/>
  <c r="N163" i="44"/>
  <c r="N178" i="44"/>
  <c r="N29" i="44"/>
  <c r="N49" i="44"/>
  <c r="N68" i="44"/>
  <c r="O94" i="44"/>
  <c r="N119" i="44"/>
  <c r="N38" i="44"/>
  <c r="O49" i="44"/>
  <c r="O119" i="44"/>
  <c r="N126" i="44"/>
  <c r="N133" i="44"/>
  <c r="N150" i="44"/>
  <c r="N173" i="44"/>
  <c r="N151" i="44"/>
  <c r="N159" i="44"/>
  <c r="C18" i="44"/>
  <c r="D18" i="44" s="1"/>
  <c r="B23" i="44"/>
  <c r="N33" i="44"/>
  <c r="N73" i="44"/>
  <c r="C13" i="44"/>
  <c r="D13" i="44" s="1"/>
  <c r="N5" i="44"/>
  <c r="N36" i="44"/>
  <c r="N45" i="44"/>
  <c r="N76" i="44"/>
  <c r="N85" i="44"/>
  <c r="N116" i="44"/>
  <c r="N125" i="44"/>
  <c r="N156" i="44"/>
  <c r="N165" i="44"/>
  <c r="N166" i="44"/>
  <c r="N169" i="44"/>
  <c r="N153" i="44"/>
  <c r="N58" i="44"/>
  <c r="N34" i="44"/>
  <c r="N74" i="44"/>
  <c r="N114" i="44"/>
  <c r="N154" i="44"/>
  <c r="N16" i="44"/>
  <c r="N19" i="44"/>
  <c r="O34" i="44"/>
  <c r="N56" i="44"/>
  <c r="N59" i="44"/>
  <c r="O74" i="44"/>
  <c r="N96" i="44"/>
  <c r="N99" i="44"/>
  <c r="O114" i="44"/>
  <c r="N136" i="44"/>
  <c r="N139" i="44"/>
  <c r="O154" i="44"/>
  <c r="N176" i="44"/>
  <c r="N179" i="44"/>
  <c r="N185" i="44"/>
  <c r="N10" i="44"/>
  <c r="O19" i="44"/>
  <c r="N44" i="44"/>
  <c r="N50" i="44"/>
  <c r="O59" i="44"/>
  <c r="N84" i="44"/>
  <c r="N90" i="44"/>
  <c r="O99" i="44"/>
  <c r="N124" i="44"/>
  <c r="N130" i="44"/>
  <c r="O139" i="44"/>
  <c r="N164" i="44"/>
  <c r="N170" i="44"/>
  <c r="O179" i="44"/>
  <c r="N113" i="44"/>
  <c r="N18" i="44"/>
  <c r="N3" i="44"/>
  <c r="N4" i="44"/>
  <c r="C3" i="28"/>
  <c r="J185" i="28"/>
  <c r="I185" i="59" s="1"/>
  <c r="J180" i="28"/>
  <c r="I180" i="59" s="1"/>
  <c r="J175" i="28"/>
  <c r="I175" i="59" s="1"/>
  <c r="J170" i="28"/>
  <c r="I170" i="59" s="1"/>
  <c r="J165" i="28"/>
  <c r="I165" i="59" s="1"/>
  <c r="J160" i="28"/>
  <c r="I160" i="59" s="1"/>
  <c r="J155" i="28"/>
  <c r="I155" i="59" s="1"/>
  <c r="J150" i="28"/>
  <c r="I150" i="59" s="1"/>
  <c r="J145" i="28"/>
  <c r="I145" i="59" s="1"/>
  <c r="J140" i="28"/>
  <c r="I140" i="59" s="1"/>
  <c r="J135" i="28"/>
  <c r="I135" i="59" s="1"/>
  <c r="J130" i="28"/>
  <c r="I130" i="59" s="1"/>
  <c r="J125" i="28"/>
  <c r="I125" i="59" s="1"/>
  <c r="J120" i="28"/>
  <c r="I120" i="59" s="1"/>
  <c r="J115" i="28"/>
  <c r="I115" i="59" s="1"/>
  <c r="J110" i="28"/>
  <c r="I110" i="59" s="1"/>
  <c r="J105" i="28"/>
  <c r="I105" i="59" s="1"/>
  <c r="J100" i="28"/>
  <c r="I100" i="59" s="1"/>
  <c r="J95" i="28"/>
  <c r="I95" i="59" s="1"/>
  <c r="J90" i="28"/>
  <c r="I90" i="59" s="1"/>
  <c r="J85" i="28"/>
  <c r="I85" i="59" s="1"/>
  <c r="J80" i="28"/>
  <c r="I80" i="59" s="1"/>
  <c r="J75" i="28"/>
  <c r="I75" i="59" s="1"/>
  <c r="J70" i="28"/>
  <c r="I70" i="59" s="1"/>
  <c r="J65" i="28"/>
  <c r="I65" i="59" s="1"/>
  <c r="J60" i="28"/>
  <c r="I60" i="59" s="1"/>
  <c r="J55" i="28"/>
  <c r="I55" i="59" s="1"/>
  <c r="J50" i="28"/>
  <c r="I50" i="59" s="1"/>
  <c r="J45" i="28"/>
  <c r="I45" i="59" s="1"/>
  <c r="J40" i="28"/>
  <c r="I40" i="59" s="1"/>
  <c r="J35" i="28"/>
  <c r="I35" i="59" s="1"/>
  <c r="J30" i="28"/>
  <c r="I30" i="59" s="1"/>
  <c r="J25" i="28"/>
  <c r="I25" i="59" s="1"/>
  <c r="J20" i="28"/>
  <c r="I20" i="59" s="1"/>
  <c r="J20" i="59" s="1"/>
  <c r="J15" i="28"/>
  <c r="I15" i="59" s="1"/>
  <c r="J15" i="59" s="1"/>
  <c r="J10" i="28"/>
  <c r="J5" i="28"/>
  <c r="O103" i="28"/>
  <c r="N187" i="28"/>
  <c r="N186" i="28" s="1"/>
  <c r="O183" i="28"/>
  <c r="N182" i="28"/>
  <c r="N180" i="28" s="1"/>
  <c r="O178" i="28"/>
  <c r="N177" i="28"/>
  <c r="N176" i="28" s="1"/>
  <c r="O173" i="28"/>
  <c r="N172" i="28"/>
  <c r="O169" i="28" s="1"/>
  <c r="O168" i="28"/>
  <c r="N167" i="28"/>
  <c r="N163" i="28" s="1"/>
  <c r="O163" i="28"/>
  <c r="N162" i="28"/>
  <c r="N160" i="28" s="1"/>
  <c r="O158" i="28"/>
  <c r="N157" i="28"/>
  <c r="N155" i="28" s="1"/>
  <c r="O153" i="28"/>
  <c r="N152" i="28"/>
  <c r="N151" i="28" s="1"/>
  <c r="N147" i="28"/>
  <c r="N146" i="28" s="1"/>
  <c r="O143" i="28"/>
  <c r="N142" i="28"/>
  <c r="N139" i="28" s="1"/>
  <c r="O138" i="28"/>
  <c r="N137" i="28"/>
  <c r="N136" i="28" s="1"/>
  <c r="O133" i="28"/>
  <c r="N132" i="28"/>
  <c r="N130" i="28" s="1"/>
  <c r="N127" i="28"/>
  <c r="N123" i="28" s="1"/>
  <c r="N122" i="28"/>
  <c r="N120" i="28" s="1"/>
  <c r="N117" i="28"/>
  <c r="N115" i="28" s="1"/>
  <c r="O113" i="28"/>
  <c r="N112" i="28"/>
  <c r="N111" i="28" s="1"/>
  <c r="N107" i="28"/>
  <c r="N106" i="28" s="1"/>
  <c r="N102" i="28"/>
  <c r="N101" i="28" s="1"/>
  <c r="O98" i="28"/>
  <c r="N97" i="28"/>
  <c r="N96" i="28" s="1"/>
  <c r="O93" i="28"/>
  <c r="N92" i="28"/>
  <c r="N91" i="28" s="1"/>
  <c r="O88" i="28"/>
  <c r="N87" i="28"/>
  <c r="N83" i="28" s="1"/>
  <c r="O83" i="28"/>
  <c r="N82" i="28"/>
  <c r="N80" i="28" s="1"/>
  <c r="N77" i="28"/>
  <c r="N75" i="28" s="1"/>
  <c r="O73" i="28"/>
  <c r="N72" i="28"/>
  <c r="N71" i="28" s="1"/>
  <c r="O68" i="28"/>
  <c r="N67" i="28"/>
  <c r="N66" i="28" s="1"/>
  <c r="N62" i="28"/>
  <c r="N61" i="28" s="1"/>
  <c r="N57" i="28"/>
  <c r="N56" i="28" s="1"/>
  <c r="N52" i="28"/>
  <c r="N51" i="28" s="1"/>
  <c r="O48" i="28"/>
  <c r="N47" i="28"/>
  <c r="N46" i="28" s="1"/>
  <c r="N42" i="28"/>
  <c r="N41" i="28" s="1"/>
  <c r="N37" i="28"/>
  <c r="N36" i="28" s="1"/>
  <c r="N32" i="28"/>
  <c r="N31" i="28" s="1"/>
  <c r="O28" i="28"/>
  <c r="N27" i="28"/>
  <c r="N26" i="28" s="1"/>
  <c r="N22" i="28"/>
  <c r="N21" i="28" s="1"/>
  <c r="N17" i="28"/>
  <c r="N16" i="28" s="1"/>
  <c r="O13" i="28"/>
  <c r="N12" i="28"/>
  <c r="N11" i="28" s="1"/>
  <c r="N7" i="28"/>
  <c r="O3" i="28" s="1"/>
  <c r="O155" i="47" l="1"/>
  <c r="I5" i="59"/>
  <c r="J5" i="59" s="1"/>
  <c r="M3" i="28"/>
  <c r="N23" i="59"/>
  <c r="J25" i="59"/>
  <c r="B23" i="50"/>
  <c r="O60" i="51"/>
  <c r="O105" i="48"/>
  <c r="O110" i="52"/>
  <c r="O145" i="48"/>
  <c r="O145" i="49"/>
  <c r="N53" i="59"/>
  <c r="N55" i="59" s="1"/>
  <c r="J55" i="59"/>
  <c r="N138" i="59"/>
  <c r="N140" i="59" s="1"/>
  <c r="J140" i="59"/>
  <c r="N103" i="59"/>
  <c r="N105" i="59" s="1"/>
  <c r="J105" i="59"/>
  <c r="O45" i="45"/>
  <c r="O40" i="44"/>
  <c r="C13" i="50"/>
  <c r="D13" i="50" s="1"/>
  <c r="O55" i="51"/>
  <c r="N98" i="59"/>
  <c r="N100" i="59" s="1"/>
  <c r="J100" i="59"/>
  <c r="N143" i="59"/>
  <c r="N145" i="59" s="1"/>
  <c r="J145" i="59"/>
  <c r="N148" i="59"/>
  <c r="N150" i="59" s="1"/>
  <c r="J150" i="59"/>
  <c r="N33" i="59"/>
  <c r="N35" i="59" s="1"/>
  <c r="J35" i="59"/>
  <c r="N73" i="59"/>
  <c r="N75" i="59" s="1"/>
  <c r="J75" i="59"/>
  <c r="N113" i="59"/>
  <c r="N115" i="59" s="1"/>
  <c r="J115" i="59"/>
  <c r="N153" i="59"/>
  <c r="N155" i="59" s="1"/>
  <c r="J155" i="59"/>
  <c r="O85" i="45"/>
  <c r="O140" i="49"/>
  <c r="O185" i="49"/>
  <c r="O55" i="50"/>
  <c r="O30" i="52"/>
  <c r="N173" i="59"/>
  <c r="N175" i="59" s="1"/>
  <c r="J175" i="59"/>
  <c r="N28" i="59"/>
  <c r="J30" i="59"/>
  <c r="N38" i="59"/>
  <c r="N40" i="59" s="1"/>
  <c r="J40" i="59"/>
  <c r="N78" i="59"/>
  <c r="N80" i="59" s="1"/>
  <c r="J80" i="59"/>
  <c r="N118" i="59"/>
  <c r="N120" i="59" s="1"/>
  <c r="J120" i="59"/>
  <c r="N158" i="59"/>
  <c r="N160" i="59" s="1"/>
  <c r="J160" i="59"/>
  <c r="O110" i="50"/>
  <c r="N133" i="59"/>
  <c r="N135" i="59" s="1"/>
  <c r="J135" i="59"/>
  <c r="N58" i="59"/>
  <c r="N60" i="59" s="1"/>
  <c r="J60" i="59"/>
  <c r="N183" i="59"/>
  <c r="N185" i="59" s="1"/>
  <c r="J185" i="59"/>
  <c r="N108" i="59"/>
  <c r="N110" i="59" s="1"/>
  <c r="J110" i="59"/>
  <c r="N43" i="59"/>
  <c r="N45" i="59" s="1"/>
  <c r="J45" i="59"/>
  <c r="N123" i="59"/>
  <c r="N125" i="59" s="1"/>
  <c r="J125" i="59"/>
  <c r="N163" i="59"/>
  <c r="N165" i="59" s="1"/>
  <c r="J165" i="59"/>
  <c r="O80" i="46"/>
  <c r="O180" i="50"/>
  <c r="N93" i="59"/>
  <c r="N95" i="59" s="1"/>
  <c r="J95" i="59"/>
  <c r="N178" i="59"/>
  <c r="N180" i="59" s="1"/>
  <c r="J180" i="59"/>
  <c r="N63" i="59"/>
  <c r="N65" i="59" s="1"/>
  <c r="J65" i="59"/>
  <c r="N68" i="59"/>
  <c r="N70" i="59" s="1"/>
  <c r="J70" i="59"/>
  <c r="N83" i="59"/>
  <c r="N85" i="59" s="1"/>
  <c r="J85" i="59"/>
  <c r="N48" i="59"/>
  <c r="N50" i="59" s="1"/>
  <c r="J50" i="59"/>
  <c r="N88" i="59"/>
  <c r="N90" i="59" s="1"/>
  <c r="J90" i="59"/>
  <c r="N128" i="59"/>
  <c r="N130" i="59" s="1"/>
  <c r="J130" i="59"/>
  <c r="N168" i="59"/>
  <c r="N170" i="59" s="1"/>
  <c r="J170" i="59"/>
  <c r="O105" i="49"/>
  <c r="O30" i="50"/>
  <c r="N18" i="59"/>
  <c r="N13" i="59"/>
  <c r="O15" i="45"/>
  <c r="O95" i="47"/>
  <c r="O115" i="48"/>
  <c r="O20" i="51"/>
  <c r="O150" i="51"/>
  <c r="O40" i="51"/>
  <c r="O70" i="50"/>
  <c r="O35" i="47"/>
  <c r="O75" i="48"/>
  <c r="O25" i="49"/>
  <c r="O80" i="50"/>
  <c r="C13" i="51"/>
  <c r="D13" i="51" s="1"/>
  <c r="O45" i="50"/>
  <c r="B23" i="51"/>
  <c r="C23" i="51" s="1"/>
  <c r="D23" i="51" s="1"/>
  <c r="O125" i="47"/>
  <c r="O85" i="47"/>
  <c r="O155" i="49"/>
  <c r="O100" i="52"/>
  <c r="O70" i="51"/>
  <c r="O150" i="46"/>
  <c r="O85" i="48"/>
  <c r="O95" i="48"/>
  <c r="O145" i="50"/>
  <c r="O80" i="52"/>
  <c r="O145" i="47"/>
  <c r="O180" i="45"/>
  <c r="O60" i="45"/>
  <c r="O150" i="47"/>
  <c r="O65" i="47"/>
  <c r="O185" i="48"/>
  <c r="O25" i="48"/>
  <c r="O125" i="49"/>
  <c r="O180" i="49"/>
  <c r="O85" i="51"/>
  <c r="O30" i="51"/>
  <c r="O40" i="52"/>
  <c r="M8" i="59"/>
  <c r="O110" i="44"/>
  <c r="O65" i="45"/>
  <c r="O175" i="49"/>
  <c r="O145" i="51"/>
  <c r="O105" i="45"/>
  <c r="O175" i="45"/>
  <c r="O185" i="45"/>
  <c r="C13" i="46"/>
  <c r="D13" i="46" s="1"/>
  <c r="O20" i="47"/>
  <c r="O115" i="47"/>
  <c r="O160" i="48"/>
  <c r="O150" i="48"/>
  <c r="O150" i="49"/>
  <c r="O110" i="45"/>
  <c r="O120" i="45"/>
  <c r="O85" i="50"/>
  <c r="O45" i="51"/>
  <c r="O175" i="51"/>
  <c r="O60" i="52"/>
  <c r="O60" i="49"/>
  <c r="O60" i="50"/>
  <c r="M9" i="59"/>
  <c r="O135" i="45"/>
  <c r="O135" i="47"/>
  <c r="O15" i="48"/>
  <c r="O110" i="49"/>
  <c r="O160" i="50"/>
  <c r="O95" i="50"/>
  <c r="O15" i="51"/>
  <c r="O140" i="52"/>
  <c r="O8" i="28"/>
  <c r="M10" i="59"/>
  <c r="M11" i="59"/>
  <c r="L103" i="59"/>
  <c r="L143" i="59"/>
  <c r="L183" i="59"/>
  <c r="L28" i="59"/>
  <c r="L68" i="59"/>
  <c r="L108" i="59"/>
  <c r="L148" i="59"/>
  <c r="L63" i="59"/>
  <c r="L33" i="59"/>
  <c r="L73" i="59"/>
  <c r="L113" i="59"/>
  <c r="L153" i="59"/>
  <c r="L23" i="59"/>
  <c r="L38" i="59"/>
  <c r="L78" i="59"/>
  <c r="L118" i="59"/>
  <c r="L158" i="59"/>
  <c r="L83" i="59"/>
  <c r="L123" i="59"/>
  <c r="L163" i="59"/>
  <c r="L48" i="59"/>
  <c r="L88" i="59"/>
  <c r="L128" i="59"/>
  <c r="L168" i="59"/>
  <c r="L13" i="59"/>
  <c r="L53" i="59"/>
  <c r="L93" i="59"/>
  <c r="L133" i="59"/>
  <c r="L173" i="59"/>
  <c r="L43" i="59"/>
  <c r="L18" i="59"/>
  <c r="L58" i="59"/>
  <c r="L98" i="59"/>
  <c r="L138" i="59"/>
  <c r="L178" i="59"/>
  <c r="E6" i="55"/>
  <c r="M26" i="59"/>
  <c r="M23" i="59"/>
  <c r="M25" i="59"/>
  <c r="M24" i="59"/>
  <c r="K6" i="55"/>
  <c r="O180" i="52"/>
  <c r="O90" i="52"/>
  <c r="M16" i="59"/>
  <c r="M15" i="59"/>
  <c r="M14" i="59"/>
  <c r="M13" i="59"/>
  <c r="I6" i="55"/>
  <c r="O70" i="46"/>
  <c r="O10" i="50"/>
  <c r="K5" i="55"/>
  <c r="O70" i="48"/>
  <c r="I10" i="59"/>
  <c r="I5" i="55"/>
  <c r="E5" i="55"/>
  <c r="G4" i="55"/>
  <c r="J6" i="55"/>
  <c r="L5" i="55"/>
  <c r="C5" i="55"/>
  <c r="H6" i="55"/>
  <c r="G5" i="55"/>
  <c r="J5" i="55"/>
  <c r="M21" i="59"/>
  <c r="M19" i="59"/>
  <c r="M18" i="59"/>
  <c r="M20" i="59"/>
  <c r="O90" i="49"/>
  <c r="C6" i="55"/>
  <c r="G6" i="55"/>
  <c r="L6" i="55"/>
  <c r="H5" i="55"/>
  <c r="O40" i="49"/>
  <c r="M31" i="59"/>
  <c r="M29" i="59"/>
  <c r="M28" i="59"/>
  <c r="M30" i="59"/>
  <c r="C23" i="59"/>
  <c r="D23" i="59" s="1"/>
  <c r="B28" i="59"/>
  <c r="O65" i="46"/>
  <c r="O160" i="46"/>
  <c r="O185" i="46"/>
  <c r="O145" i="46"/>
  <c r="O10" i="49"/>
  <c r="O70" i="52"/>
  <c r="O185" i="52"/>
  <c r="O175" i="48"/>
  <c r="O170" i="50"/>
  <c r="O165" i="44"/>
  <c r="O165" i="49"/>
  <c r="O165" i="50"/>
  <c r="O165" i="52"/>
  <c r="O160" i="49"/>
  <c r="O160" i="45"/>
  <c r="O155" i="52"/>
  <c r="O150" i="52"/>
  <c r="O150" i="45"/>
  <c r="O145" i="45"/>
  <c r="O140" i="50"/>
  <c r="O140" i="48"/>
  <c r="O135" i="52"/>
  <c r="O135" i="49"/>
  <c r="O135" i="51"/>
  <c r="O130" i="44"/>
  <c r="O130" i="50"/>
  <c r="O125" i="46"/>
  <c r="O125" i="45"/>
  <c r="O120" i="50"/>
  <c r="O120" i="49"/>
  <c r="O105" i="46"/>
  <c r="O105" i="52"/>
  <c r="O105" i="51"/>
  <c r="O100" i="50"/>
  <c r="O100" i="48"/>
  <c r="O95" i="45"/>
  <c r="O90" i="45"/>
  <c r="O80" i="49"/>
  <c r="O80" i="48"/>
  <c r="O80" i="45"/>
  <c r="O75" i="47"/>
  <c r="O65" i="48"/>
  <c r="O65" i="51"/>
  <c r="O55" i="49"/>
  <c r="O55" i="45"/>
  <c r="O55" i="47"/>
  <c r="O50" i="47"/>
  <c r="O45" i="48"/>
  <c r="O45" i="44"/>
  <c r="O40" i="50"/>
  <c r="O40" i="48"/>
  <c r="O35" i="49"/>
  <c r="O35" i="52"/>
  <c r="O30" i="48"/>
  <c r="O25" i="52"/>
  <c r="O20" i="52"/>
  <c r="O20" i="48"/>
  <c r="O20" i="49"/>
  <c r="O20" i="50"/>
  <c r="O15" i="49"/>
  <c r="O15" i="50"/>
  <c r="O10" i="51"/>
  <c r="D3" i="28"/>
  <c r="F3" i="55"/>
  <c r="O35" i="45"/>
  <c r="O100" i="45"/>
  <c r="O15" i="47"/>
  <c r="O120" i="48"/>
  <c r="O100" i="44"/>
  <c r="O95" i="44"/>
  <c r="O30" i="46"/>
  <c r="O95" i="46"/>
  <c r="O30" i="47"/>
  <c r="O50" i="49"/>
  <c r="O90" i="50"/>
  <c r="O140" i="51"/>
  <c r="O160" i="51"/>
  <c r="O80" i="44"/>
  <c r="O105" i="44"/>
  <c r="O140" i="45"/>
  <c r="O135" i="50"/>
  <c r="O180" i="51"/>
  <c r="O90" i="51"/>
  <c r="O95" i="52"/>
  <c r="O5" i="47"/>
  <c r="O5" i="48"/>
  <c r="O5" i="52"/>
  <c r="O5" i="46"/>
  <c r="O5" i="45"/>
  <c r="O5" i="49"/>
  <c r="O5" i="50"/>
  <c r="O145" i="52"/>
  <c r="O65" i="52"/>
  <c r="O55" i="52"/>
  <c r="O15" i="52"/>
  <c r="O170" i="52"/>
  <c r="O10" i="52"/>
  <c r="O130" i="52"/>
  <c r="O50" i="52"/>
  <c r="O85" i="52"/>
  <c r="O125" i="52"/>
  <c r="O45" i="52"/>
  <c r="C23" i="52"/>
  <c r="D23" i="52" s="1"/>
  <c r="B28" i="52"/>
  <c r="O115" i="52"/>
  <c r="O165" i="51"/>
  <c r="O50" i="51"/>
  <c r="O25" i="51"/>
  <c r="O125" i="51"/>
  <c r="O80" i="51"/>
  <c r="O170" i="51"/>
  <c r="O75" i="51"/>
  <c r="O95" i="51"/>
  <c r="O130" i="51"/>
  <c r="O185" i="51"/>
  <c r="O5" i="51"/>
  <c r="O120" i="51"/>
  <c r="O35" i="51"/>
  <c r="O100" i="51"/>
  <c r="O155" i="51"/>
  <c r="O115" i="51"/>
  <c r="O65" i="50"/>
  <c r="O185" i="50"/>
  <c r="O50" i="50"/>
  <c r="O25" i="50"/>
  <c r="O115" i="50"/>
  <c r="O125" i="50"/>
  <c r="O105" i="50"/>
  <c r="O75" i="50"/>
  <c r="O35" i="50"/>
  <c r="O155" i="50"/>
  <c r="C23" i="50"/>
  <c r="D23" i="50" s="1"/>
  <c r="B28" i="50"/>
  <c r="O75" i="49"/>
  <c r="O115" i="49"/>
  <c r="O100" i="49"/>
  <c r="O170" i="49"/>
  <c r="O130" i="49"/>
  <c r="O85" i="49"/>
  <c r="O95" i="49"/>
  <c r="C23" i="49"/>
  <c r="D23" i="49" s="1"/>
  <c r="B28" i="49"/>
  <c r="O165" i="48"/>
  <c r="O90" i="48"/>
  <c r="O155" i="48"/>
  <c r="O50" i="48"/>
  <c r="O170" i="48"/>
  <c r="O130" i="48"/>
  <c r="O35" i="48"/>
  <c r="O10" i="48"/>
  <c r="O125" i="48"/>
  <c r="O135" i="48"/>
  <c r="O180" i="48"/>
  <c r="O60" i="48"/>
  <c r="B28" i="48"/>
  <c r="C23" i="48"/>
  <c r="D23" i="48" s="1"/>
  <c r="O70" i="47"/>
  <c r="O60" i="47"/>
  <c r="O140" i="47"/>
  <c r="O165" i="47"/>
  <c r="O170" i="47"/>
  <c r="O110" i="47"/>
  <c r="O100" i="47"/>
  <c r="B18" i="47"/>
  <c r="C13" i="47"/>
  <c r="O130" i="47"/>
  <c r="O80" i="47"/>
  <c r="O10" i="47"/>
  <c r="O180" i="47"/>
  <c r="O90" i="47"/>
  <c r="O160" i="47"/>
  <c r="O40" i="47"/>
  <c r="O120" i="47"/>
  <c r="O180" i="46"/>
  <c r="O90" i="46"/>
  <c r="O135" i="46"/>
  <c r="O60" i="46"/>
  <c r="O75" i="46"/>
  <c r="O40" i="46"/>
  <c r="O20" i="46"/>
  <c r="O120" i="46"/>
  <c r="O10" i="46"/>
  <c r="O35" i="46"/>
  <c r="O110" i="46"/>
  <c r="O100" i="46"/>
  <c r="O175" i="46"/>
  <c r="O130" i="46"/>
  <c r="O165" i="46"/>
  <c r="O25" i="46"/>
  <c r="O140" i="46"/>
  <c r="O55" i="46"/>
  <c r="O45" i="46"/>
  <c r="O50" i="46"/>
  <c r="O15" i="46"/>
  <c r="O85" i="46"/>
  <c r="O170" i="46"/>
  <c r="O115" i="46"/>
  <c r="C23" i="46"/>
  <c r="D23" i="46" s="1"/>
  <c r="B28" i="46"/>
  <c r="O155" i="46"/>
  <c r="O155" i="45"/>
  <c r="O165" i="45"/>
  <c r="O20" i="45"/>
  <c r="O170" i="45"/>
  <c r="O130" i="45"/>
  <c r="O70" i="45"/>
  <c r="O30" i="45"/>
  <c r="O115" i="45"/>
  <c r="O75" i="45"/>
  <c r="O10" i="45"/>
  <c r="O50" i="45"/>
  <c r="C23" i="45"/>
  <c r="D23" i="45" s="1"/>
  <c r="B28" i="45"/>
  <c r="O185" i="44"/>
  <c r="O135" i="44"/>
  <c r="O65" i="44"/>
  <c r="O160" i="44"/>
  <c r="O145" i="44"/>
  <c r="O90" i="44"/>
  <c r="O70" i="44"/>
  <c r="O85" i="44"/>
  <c r="O150" i="44"/>
  <c r="O25" i="44"/>
  <c r="O180" i="44"/>
  <c r="O175" i="44"/>
  <c r="O140" i="44"/>
  <c r="O10" i="44"/>
  <c r="O170" i="44"/>
  <c r="O55" i="44"/>
  <c r="O120" i="44"/>
  <c r="O30" i="44"/>
  <c r="O15" i="44"/>
  <c r="O60" i="44"/>
  <c r="O155" i="44"/>
  <c r="O50" i="44"/>
  <c r="O35" i="44"/>
  <c r="O20" i="44"/>
  <c r="O115" i="44"/>
  <c r="O5" i="44"/>
  <c r="O75" i="44"/>
  <c r="O125" i="44"/>
  <c r="C23" i="44"/>
  <c r="D23" i="44" s="1"/>
  <c r="B28" i="44"/>
  <c r="O54" i="28"/>
  <c r="N81" i="28"/>
  <c r="N10" i="28"/>
  <c r="O9" i="28"/>
  <c r="N9" i="28"/>
  <c r="N8" i="28"/>
  <c r="N53" i="28"/>
  <c r="N125" i="28"/>
  <c r="O139" i="28"/>
  <c r="O108" i="28"/>
  <c r="O63" i="28"/>
  <c r="N175" i="28"/>
  <c r="N63" i="28"/>
  <c r="N64" i="28"/>
  <c r="N133" i="28"/>
  <c r="N148" i="28"/>
  <c r="N165" i="28"/>
  <c r="O53" i="28"/>
  <c r="N134" i="28"/>
  <c r="O148" i="28"/>
  <c r="N166" i="28"/>
  <c r="O78" i="28"/>
  <c r="N93" i="28"/>
  <c r="N126" i="28"/>
  <c r="O43" i="28"/>
  <c r="O94" i="28"/>
  <c r="N128" i="28"/>
  <c r="N45" i="28"/>
  <c r="N58" i="28"/>
  <c r="N95" i="28"/>
  <c r="O128" i="28"/>
  <c r="N181" i="28"/>
  <c r="O58" i="28"/>
  <c r="N59" i="28"/>
  <c r="N88" i="28"/>
  <c r="N124" i="28"/>
  <c r="O129" i="28"/>
  <c r="N170" i="28"/>
  <c r="O123" i="28"/>
  <c r="N129" i="28"/>
  <c r="O29" i="28"/>
  <c r="N60" i="28"/>
  <c r="O124" i="28"/>
  <c r="N131" i="28"/>
  <c r="N171" i="28"/>
  <c r="N183" i="28"/>
  <c r="N84" i="28"/>
  <c r="N99" i="28"/>
  <c r="O118" i="28"/>
  <c r="O134" i="28"/>
  <c r="N140" i="28"/>
  <c r="N48" i="28"/>
  <c r="O18" i="28"/>
  <c r="N38" i="28"/>
  <c r="N43" i="28"/>
  <c r="N54" i="28"/>
  <c r="O59" i="28"/>
  <c r="O84" i="28"/>
  <c r="N89" i="28"/>
  <c r="N94" i="28"/>
  <c r="O99" i="28"/>
  <c r="N108" i="28"/>
  <c r="N121" i="28"/>
  <c r="N135" i="28"/>
  <c r="N141" i="28"/>
  <c r="N161" i="28"/>
  <c r="O38" i="28"/>
  <c r="N85" i="28"/>
  <c r="O89" i="28"/>
  <c r="N178" i="28"/>
  <c r="N33" i="28"/>
  <c r="N39" i="28"/>
  <c r="N44" i="28"/>
  <c r="O49" i="28"/>
  <c r="N55" i="28"/>
  <c r="N68" i="28"/>
  <c r="N90" i="28"/>
  <c r="N168" i="28"/>
  <c r="N173" i="28"/>
  <c r="N49" i="28"/>
  <c r="O23" i="28"/>
  <c r="O33" i="28"/>
  <c r="O39" i="28"/>
  <c r="O44" i="28"/>
  <c r="N50" i="28"/>
  <c r="N86" i="28"/>
  <c r="N103" i="28"/>
  <c r="N138" i="28"/>
  <c r="N143" i="28"/>
  <c r="N179" i="28"/>
  <c r="N184" i="28"/>
  <c r="N34" i="28"/>
  <c r="N40" i="28"/>
  <c r="N164" i="28"/>
  <c r="N169" i="28"/>
  <c r="N174" i="28"/>
  <c r="O179" i="28"/>
  <c r="O184" i="28"/>
  <c r="N15" i="28"/>
  <c r="N35" i="28"/>
  <c r="N98" i="28"/>
  <c r="N104" i="28"/>
  <c r="N144" i="28"/>
  <c r="O164" i="28"/>
  <c r="O174" i="28"/>
  <c r="N76" i="28"/>
  <c r="N116" i="28"/>
  <c r="N156" i="28"/>
  <c r="N153" i="28"/>
  <c r="O64" i="28"/>
  <c r="N69" i="28"/>
  <c r="N78" i="28"/>
  <c r="N100" i="28"/>
  <c r="O104" i="28"/>
  <c r="N109" i="28"/>
  <c r="N118" i="28"/>
  <c r="O144" i="28"/>
  <c r="N149" i="28"/>
  <c r="N158" i="28"/>
  <c r="N113" i="28"/>
  <c r="N65" i="28"/>
  <c r="O69" i="28"/>
  <c r="N74" i="28"/>
  <c r="N105" i="28"/>
  <c r="O109" i="28"/>
  <c r="N114" i="28"/>
  <c r="N145" i="28"/>
  <c r="O149" i="28"/>
  <c r="N154" i="28"/>
  <c r="N185" i="28"/>
  <c r="N73" i="28"/>
  <c r="N70" i="28"/>
  <c r="O74" i="28"/>
  <c r="N79" i="28"/>
  <c r="N110" i="28"/>
  <c r="O114" i="28"/>
  <c r="N119" i="28"/>
  <c r="N150" i="28"/>
  <c r="O154" i="28"/>
  <c r="N159" i="28"/>
  <c r="O79" i="28"/>
  <c r="O119" i="28"/>
  <c r="O159" i="28"/>
  <c r="O34" i="28"/>
  <c r="N30" i="28"/>
  <c r="N28" i="28"/>
  <c r="N29" i="28"/>
  <c r="O24" i="28"/>
  <c r="N24" i="28"/>
  <c r="N25" i="28"/>
  <c r="N23" i="28"/>
  <c r="N19" i="28"/>
  <c r="N20" i="28"/>
  <c r="N18" i="28"/>
  <c r="O19" i="28"/>
  <c r="O14" i="28"/>
  <c r="N13" i="28"/>
  <c r="N14" i="28"/>
  <c r="N8" i="59" l="1"/>
  <c r="J10" i="59"/>
  <c r="N3" i="59"/>
  <c r="N5" i="59" s="1"/>
  <c r="B28" i="51"/>
  <c r="N20" i="59"/>
  <c r="N25" i="59"/>
  <c r="L8" i="59"/>
  <c r="N30" i="59"/>
  <c r="N15" i="59"/>
  <c r="N10" i="59"/>
  <c r="J7" i="55"/>
  <c r="L7" i="55"/>
  <c r="C7" i="55"/>
  <c r="K7" i="55"/>
  <c r="E7" i="55"/>
  <c r="I7" i="55"/>
  <c r="G7" i="55"/>
  <c r="H7" i="55"/>
  <c r="L3" i="59"/>
  <c r="D13" i="47"/>
  <c r="D5" i="55"/>
  <c r="B33" i="59"/>
  <c r="C28" i="59"/>
  <c r="D28" i="59" s="1"/>
  <c r="B33" i="52"/>
  <c r="C28" i="52"/>
  <c r="D28" i="52" s="1"/>
  <c r="C28" i="51"/>
  <c r="D28" i="51" s="1"/>
  <c r="B33" i="51"/>
  <c r="B33" i="50"/>
  <c r="C28" i="50"/>
  <c r="D28" i="50" s="1"/>
  <c r="B33" i="49"/>
  <c r="C28" i="49"/>
  <c r="D28" i="49" s="1"/>
  <c r="B33" i="48"/>
  <c r="C28" i="48"/>
  <c r="D28" i="48" s="1"/>
  <c r="C18" i="47"/>
  <c r="D18" i="47" s="1"/>
  <c r="B23" i="47"/>
  <c r="C28" i="46"/>
  <c r="D28" i="46" s="1"/>
  <c r="B33" i="46"/>
  <c r="C28" i="45"/>
  <c r="D28" i="45" s="1"/>
  <c r="B33" i="45"/>
  <c r="O10" i="28"/>
  <c r="C28" i="44"/>
  <c r="D28" i="44" s="1"/>
  <c r="B33" i="44"/>
  <c r="O65" i="28"/>
  <c r="O75" i="28"/>
  <c r="O110" i="28"/>
  <c r="O145" i="28"/>
  <c r="O165" i="28"/>
  <c r="O140" i="28"/>
  <c r="O175" i="28"/>
  <c r="O85" i="28"/>
  <c r="O180" i="28"/>
  <c r="O60" i="28"/>
  <c r="O125" i="28"/>
  <c r="O130" i="28"/>
  <c r="O15" i="28"/>
  <c r="O135" i="28"/>
  <c r="O55" i="28"/>
  <c r="O30" i="28"/>
  <c r="O185" i="28"/>
  <c r="O105" i="28"/>
  <c r="O170" i="28"/>
  <c r="O50" i="28"/>
  <c r="O90" i="28"/>
  <c r="O45" i="28"/>
  <c r="O95" i="28"/>
  <c r="O80" i="28"/>
  <c r="O40" i="28"/>
  <c r="O25" i="28"/>
  <c r="O20" i="28"/>
  <c r="O70" i="28"/>
  <c r="O35" i="28"/>
  <c r="O100" i="28"/>
  <c r="O115" i="28"/>
  <c r="O150" i="28"/>
  <c r="O155" i="28"/>
  <c r="O160" i="28"/>
  <c r="O120" i="28"/>
  <c r="L31" i="41"/>
  <c r="K8" i="55" l="1"/>
  <c r="G8" i="55"/>
  <c r="I8" i="55"/>
  <c r="D6" i="55"/>
  <c r="J8" i="55"/>
  <c r="E8" i="55"/>
  <c r="L8" i="55"/>
  <c r="H8" i="55"/>
  <c r="C8" i="55"/>
  <c r="B38" i="59"/>
  <c r="C33" i="59"/>
  <c r="D33" i="59" s="1"/>
  <c r="C33" i="52"/>
  <c r="D33" i="52" s="1"/>
  <c r="B38" i="52"/>
  <c r="C33" i="51"/>
  <c r="D33" i="51" s="1"/>
  <c r="B38" i="51"/>
  <c r="C33" i="50"/>
  <c r="D33" i="50" s="1"/>
  <c r="B38" i="50"/>
  <c r="C33" i="49"/>
  <c r="D33" i="49" s="1"/>
  <c r="B38" i="49"/>
  <c r="C33" i="48"/>
  <c r="D33" i="48" s="1"/>
  <c r="B38" i="48"/>
  <c r="C23" i="47"/>
  <c r="D23" i="47" s="1"/>
  <c r="B28" i="47"/>
  <c r="C33" i="46"/>
  <c r="D33" i="46" s="1"/>
  <c r="B38" i="46"/>
  <c r="C33" i="45"/>
  <c r="D33" i="45" s="1"/>
  <c r="B38" i="45"/>
  <c r="C33" i="44"/>
  <c r="D33" i="44" s="1"/>
  <c r="B38" i="44"/>
  <c r="E7" i="43"/>
  <c r="F33" i="41"/>
  <c r="F32" i="41"/>
  <c r="F31" i="41"/>
  <c r="I9" i="55" l="1"/>
  <c r="J9" i="55"/>
  <c r="K9" i="55"/>
  <c r="G9" i="55"/>
  <c r="D7" i="55"/>
  <c r="H9" i="55"/>
  <c r="C9" i="55"/>
  <c r="L9" i="55"/>
  <c r="C38" i="59"/>
  <c r="D38" i="59" s="1"/>
  <c r="B43" i="59"/>
  <c r="B43" i="52"/>
  <c r="C38" i="52"/>
  <c r="B43" i="51"/>
  <c r="C38" i="51"/>
  <c r="B43" i="50"/>
  <c r="C38" i="50"/>
  <c r="D38" i="50" s="1"/>
  <c r="B43" i="49"/>
  <c r="C38" i="49"/>
  <c r="B43" i="48"/>
  <c r="C38" i="48"/>
  <c r="D38" i="48" s="1"/>
  <c r="B33" i="47"/>
  <c r="C28" i="47"/>
  <c r="D28" i="47" s="1"/>
  <c r="B43" i="46"/>
  <c r="C38" i="46"/>
  <c r="D38" i="46" s="1"/>
  <c r="B43" i="45"/>
  <c r="C38" i="45"/>
  <c r="B43" i="44"/>
  <c r="C38" i="44"/>
  <c r="D38" i="44" s="1"/>
  <c r="F35" i="43"/>
  <c r="F34" i="43"/>
  <c r="F33" i="43"/>
  <c r="O32" i="43"/>
  <c r="M32" i="43"/>
  <c r="N32" i="43" s="1"/>
  <c r="K32" i="43"/>
  <c r="E32" i="43"/>
  <c r="O31" i="43"/>
  <c r="M31" i="43"/>
  <c r="N31" i="43" s="1"/>
  <c r="K31" i="43"/>
  <c r="E31" i="43"/>
  <c r="N30" i="43"/>
  <c r="J30" i="43"/>
  <c r="K30" i="43" s="1"/>
  <c r="E30" i="43"/>
  <c r="N29" i="43"/>
  <c r="J29" i="43"/>
  <c r="K29" i="43" s="1"/>
  <c r="E29" i="43"/>
  <c r="O29" i="43" s="1"/>
  <c r="N28" i="43"/>
  <c r="J28" i="43"/>
  <c r="K28" i="43" s="1"/>
  <c r="E28" i="43"/>
  <c r="N27" i="43"/>
  <c r="J27" i="43"/>
  <c r="K27" i="43" s="1"/>
  <c r="E27" i="43"/>
  <c r="N26" i="43"/>
  <c r="J26" i="43"/>
  <c r="K26" i="43" s="1"/>
  <c r="E26" i="43"/>
  <c r="N25" i="43"/>
  <c r="J25" i="43"/>
  <c r="K25" i="43" s="1"/>
  <c r="E25" i="43"/>
  <c r="N24" i="43"/>
  <c r="J24" i="43"/>
  <c r="K24" i="43" s="1"/>
  <c r="E24" i="43"/>
  <c r="N23" i="43"/>
  <c r="J23" i="43"/>
  <c r="K23" i="43" s="1"/>
  <c r="E23" i="43"/>
  <c r="N22" i="43"/>
  <c r="J22" i="43"/>
  <c r="K22" i="43" s="1"/>
  <c r="E22" i="43"/>
  <c r="N21" i="43"/>
  <c r="J21" i="43"/>
  <c r="K21" i="43" s="1"/>
  <c r="E21" i="43"/>
  <c r="N20" i="43"/>
  <c r="J20" i="43"/>
  <c r="K20" i="43" s="1"/>
  <c r="E20" i="43"/>
  <c r="N19" i="43"/>
  <c r="J19" i="43"/>
  <c r="K19" i="43" s="1"/>
  <c r="E19" i="43"/>
  <c r="N18" i="43"/>
  <c r="J18" i="43"/>
  <c r="K18" i="43" s="1"/>
  <c r="E18" i="43"/>
  <c r="N17" i="43"/>
  <c r="J17" i="43"/>
  <c r="K17" i="43" s="1"/>
  <c r="E17" i="43"/>
  <c r="N16" i="43"/>
  <c r="J16" i="43"/>
  <c r="K16" i="43" s="1"/>
  <c r="E16" i="43"/>
  <c r="N15" i="43"/>
  <c r="J15" i="43"/>
  <c r="K15" i="43" s="1"/>
  <c r="E15" i="43"/>
  <c r="N14" i="43"/>
  <c r="J14" i="43"/>
  <c r="K14" i="43" s="1"/>
  <c r="E14" i="43"/>
  <c r="N13" i="43"/>
  <c r="J13" i="43"/>
  <c r="K13" i="43" s="1"/>
  <c r="E13" i="43"/>
  <c r="N12" i="43"/>
  <c r="J12" i="43"/>
  <c r="K12" i="43" s="1"/>
  <c r="E12" i="43"/>
  <c r="N11" i="43"/>
  <c r="J11" i="43"/>
  <c r="K11" i="43" s="1"/>
  <c r="E11" i="43"/>
  <c r="N10" i="43"/>
  <c r="J10" i="43"/>
  <c r="K10" i="43" s="1"/>
  <c r="E10" i="43"/>
  <c r="N9" i="43"/>
  <c r="J9" i="43"/>
  <c r="K9" i="43" s="1"/>
  <c r="E9" i="43"/>
  <c r="N8" i="43"/>
  <c r="J8" i="43"/>
  <c r="K8" i="43" s="1"/>
  <c r="E8" i="43"/>
  <c r="N7" i="43"/>
  <c r="J7" i="43"/>
  <c r="K7" i="43" s="1"/>
  <c r="N6" i="43"/>
  <c r="J6" i="43"/>
  <c r="K6" i="43" s="1"/>
  <c r="E6" i="43"/>
  <c r="N5" i="43"/>
  <c r="J5" i="43"/>
  <c r="K5" i="43" s="1"/>
  <c r="E5" i="43"/>
  <c r="N4" i="43"/>
  <c r="J4" i="43"/>
  <c r="K4" i="43" s="1"/>
  <c r="E4" i="43"/>
  <c r="N3" i="43"/>
  <c r="J3" i="43"/>
  <c r="K3" i="43" s="1"/>
  <c r="E3" i="43"/>
  <c r="N30" i="41"/>
  <c r="J30" i="41"/>
  <c r="K30" i="41" s="1"/>
  <c r="E30" i="41"/>
  <c r="N29" i="41"/>
  <c r="J29" i="41"/>
  <c r="K29" i="41" s="1"/>
  <c r="E29" i="41"/>
  <c r="O29" i="41" s="1"/>
  <c r="N28" i="41"/>
  <c r="J28" i="41"/>
  <c r="K28" i="41" s="1"/>
  <c r="E28" i="41"/>
  <c r="N27" i="41"/>
  <c r="J27" i="41"/>
  <c r="K27" i="41" s="1"/>
  <c r="E27" i="41"/>
  <c r="N26" i="41"/>
  <c r="J26" i="41"/>
  <c r="K26" i="41" s="1"/>
  <c r="E26" i="41"/>
  <c r="N25" i="41"/>
  <c r="J25" i="41"/>
  <c r="K25" i="41" s="1"/>
  <c r="E25" i="41"/>
  <c r="N24" i="41"/>
  <c r="J24" i="41"/>
  <c r="K24" i="41" s="1"/>
  <c r="E24" i="41"/>
  <c r="N23" i="41"/>
  <c r="J23" i="41"/>
  <c r="K23" i="41" s="1"/>
  <c r="E23" i="41"/>
  <c r="N22" i="41"/>
  <c r="J22" i="41"/>
  <c r="K22" i="41" s="1"/>
  <c r="E22" i="41"/>
  <c r="N21" i="41"/>
  <c r="J21" i="41"/>
  <c r="K21" i="41" s="1"/>
  <c r="E21" i="41"/>
  <c r="N20" i="41"/>
  <c r="J20" i="41"/>
  <c r="K20" i="41" s="1"/>
  <c r="E20" i="41"/>
  <c r="N19" i="41"/>
  <c r="J19" i="41"/>
  <c r="K19" i="41" s="1"/>
  <c r="E19" i="41"/>
  <c r="N18" i="41"/>
  <c r="J18" i="41"/>
  <c r="K18" i="41" s="1"/>
  <c r="E18" i="41"/>
  <c r="N17" i="41"/>
  <c r="J17" i="41"/>
  <c r="K17" i="41" s="1"/>
  <c r="E17" i="41"/>
  <c r="N16" i="41"/>
  <c r="J16" i="41"/>
  <c r="K16" i="41" s="1"/>
  <c r="E16" i="41"/>
  <c r="N15" i="41"/>
  <c r="J15" i="41"/>
  <c r="K15" i="41" s="1"/>
  <c r="E15" i="41"/>
  <c r="N14" i="41"/>
  <c r="J14" i="41"/>
  <c r="K14" i="41" s="1"/>
  <c r="E14" i="41"/>
  <c r="N13" i="41"/>
  <c r="J13" i="41"/>
  <c r="K13" i="41" s="1"/>
  <c r="E13" i="41"/>
  <c r="N12" i="41"/>
  <c r="J12" i="41"/>
  <c r="K12" i="41" s="1"/>
  <c r="E12" i="41"/>
  <c r="N11" i="41"/>
  <c r="J11" i="41"/>
  <c r="K11" i="41" s="1"/>
  <c r="E11" i="41"/>
  <c r="N10" i="41"/>
  <c r="J10" i="41"/>
  <c r="K10" i="41" s="1"/>
  <c r="E10" i="41"/>
  <c r="N9" i="41"/>
  <c r="J9" i="41"/>
  <c r="K9" i="41" s="1"/>
  <c r="E9" i="41"/>
  <c r="N8" i="41"/>
  <c r="J8" i="41"/>
  <c r="K8" i="41" s="1"/>
  <c r="E8" i="41"/>
  <c r="N7" i="41"/>
  <c r="J7" i="41"/>
  <c r="K7" i="41" s="1"/>
  <c r="E7" i="41"/>
  <c r="N6" i="41"/>
  <c r="J6" i="41"/>
  <c r="K6" i="41" s="1"/>
  <c r="E6" i="41"/>
  <c r="N5" i="41"/>
  <c r="J5" i="41"/>
  <c r="K5" i="41" s="1"/>
  <c r="E5" i="41"/>
  <c r="N4" i="41"/>
  <c r="J4" i="41"/>
  <c r="K4" i="41" s="1"/>
  <c r="E4" i="41"/>
  <c r="N3" i="41"/>
  <c r="J3" i="41"/>
  <c r="K3" i="41" s="1"/>
  <c r="E3" i="41"/>
  <c r="D38" i="52" l="1"/>
  <c r="D38" i="45"/>
  <c r="D38" i="49"/>
  <c r="D8" i="55"/>
  <c r="C10" i="55"/>
  <c r="D38" i="51"/>
  <c r="C43" i="59"/>
  <c r="D43" i="59" s="1"/>
  <c r="B48" i="59"/>
  <c r="B48" i="52"/>
  <c r="C43" i="52"/>
  <c r="D43" i="52" s="1"/>
  <c r="B48" i="51"/>
  <c r="C43" i="51"/>
  <c r="D43" i="51" s="1"/>
  <c r="B48" i="50"/>
  <c r="C43" i="50"/>
  <c r="D43" i="50" s="1"/>
  <c r="B48" i="49"/>
  <c r="C43" i="49"/>
  <c r="D43" i="49" s="1"/>
  <c r="B48" i="48"/>
  <c r="C43" i="48"/>
  <c r="D43" i="48" s="1"/>
  <c r="C33" i="47"/>
  <c r="D33" i="47" s="1"/>
  <c r="B38" i="47"/>
  <c r="B48" i="46"/>
  <c r="C43" i="46"/>
  <c r="D43" i="46" s="1"/>
  <c r="B48" i="45"/>
  <c r="C43" i="45"/>
  <c r="D43" i="45" s="1"/>
  <c r="B48" i="44"/>
  <c r="C43" i="44"/>
  <c r="D43" i="44" s="1"/>
  <c r="O10" i="41"/>
  <c r="O6" i="43"/>
  <c r="O9" i="43"/>
  <c r="O25" i="43"/>
  <c r="O11" i="41"/>
  <c r="O28" i="43"/>
  <c r="O4" i="41"/>
  <c r="O11" i="43"/>
  <c r="O27" i="43"/>
  <c r="O7" i="41"/>
  <c r="O23" i="41"/>
  <c r="O28" i="41"/>
  <c r="O14" i="43"/>
  <c r="O22" i="43"/>
  <c r="O13" i="41"/>
  <c r="O21" i="41"/>
  <c r="O12" i="43"/>
  <c r="O30" i="43"/>
  <c r="O4" i="43"/>
  <c r="O23" i="43"/>
  <c r="O27" i="41"/>
  <c r="O7" i="43"/>
  <c r="O10" i="43"/>
  <c r="O26" i="43"/>
  <c r="O30" i="41"/>
  <c r="O13" i="43"/>
  <c r="O21" i="43"/>
  <c r="K31" i="41"/>
  <c r="N31" i="41"/>
  <c r="O9" i="41"/>
  <c r="O25" i="41"/>
  <c r="O5" i="43"/>
  <c r="O8" i="43"/>
  <c r="O24" i="43"/>
  <c r="E35" i="43"/>
  <c r="O6" i="41"/>
  <c r="O8" i="41"/>
  <c r="O12" i="41"/>
  <c r="O14" i="41"/>
  <c r="O22" i="41"/>
  <c r="O24" i="41"/>
  <c r="O26" i="41"/>
  <c r="O3" i="41"/>
  <c r="E31" i="41"/>
  <c r="E32" i="41"/>
  <c r="O5" i="41"/>
  <c r="E33" i="41"/>
  <c r="O15" i="41"/>
  <c r="O16" i="41"/>
  <c r="O17" i="41"/>
  <c r="O18" i="41"/>
  <c r="O19" i="41"/>
  <c r="O20" i="41"/>
  <c r="O15" i="43"/>
  <c r="O16" i="43"/>
  <c r="O17" i="43"/>
  <c r="O18" i="43"/>
  <c r="O19" i="43"/>
  <c r="O20" i="43"/>
  <c r="E34" i="43"/>
  <c r="O3" i="43"/>
  <c r="E33" i="43"/>
  <c r="B53" i="59" l="1"/>
  <c r="C48" i="59"/>
  <c r="D48" i="59" s="1"/>
  <c r="C48" i="52"/>
  <c r="D48" i="52" s="1"/>
  <c r="B53" i="52"/>
  <c r="C48" i="51"/>
  <c r="D48" i="51" s="1"/>
  <c r="B53" i="51"/>
  <c r="C48" i="50"/>
  <c r="D48" i="50" s="1"/>
  <c r="B53" i="50"/>
  <c r="C48" i="49"/>
  <c r="D48" i="49" s="1"/>
  <c r="B53" i="49"/>
  <c r="C48" i="48"/>
  <c r="D48" i="48" s="1"/>
  <c r="B53" i="48"/>
  <c r="B43" i="47"/>
  <c r="C38" i="47"/>
  <c r="D38" i="47" s="1"/>
  <c r="C48" i="46"/>
  <c r="D48" i="46" s="1"/>
  <c r="B53" i="46"/>
  <c r="B53" i="45"/>
  <c r="C48" i="45"/>
  <c r="D48" i="45" s="1"/>
  <c r="B53" i="44"/>
  <c r="C48" i="44"/>
  <c r="D48" i="44" s="1"/>
  <c r="O34" i="43"/>
  <c r="O32" i="41"/>
  <c r="O31" i="41"/>
  <c r="O35" i="43"/>
  <c r="O33" i="43"/>
  <c r="O33" i="41"/>
  <c r="C53" i="59" l="1"/>
  <c r="D53" i="59" s="1"/>
  <c r="B58" i="59"/>
  <c r="B58" i="52"/>
  <c r="C53" i="52"/>
  <c r="D53" i="52" s="1"/>
  <c r="B58" i="51"/>
  <c r="C53" i="51"/>
  <c r="D53" i="51" s="1"/>
  <c r="B58" i="50"/>
  <c r="C53" i="50"/>
  <c r="D53" i="50" s="1"/>
  <c r="B58" i="49"/>
  <c r="C53" i="49"/>
  <c r="D53" i="49" s="1"/>
  <c r="B58" i="48"/>
  <c r="C53" i="48"/>
  <c r="D53" i="48" s="1"/>
  <c r="C43" i="47"/>
  <c r="D43" i="47" s="1"/>
  <c r="B48" i="47"/>
  <c r="B58" i="46"/>
  <c r="C53" i="46"/>
  <c r="D53" i="46" s="1"/>
  <c r="B58" i="45"/>
  <c r="C53" i="45"/>
  <c r="D53" i="45" s="1"/>
  <c r="B58" i="44"/>
  <c r="C53" i="44"/>
  <c r="D53" i="44" s="1"/>
  <c r="V41" i="40"/>
  <c r="U41" i="40"/>
  <c r="T41" i="40"/>
  <c r="S41" i="40"/>
  <c r="R41" i="40"/>
  <c r="Q41" i="40"/>
  <c r="P41" i="40"/>
  <c r="O41" i="40"/>
  <c r="N41" i="40"/>
  <c r="M41" i="40"/>
  <c r="L41" i="40"/>
  <c r="K41" i="40"/>
  <c r="J41" i="40"/>
  <c r="I41" i="40"/>
  <c r="H41" i="40"/>
  <c r="G41" i="40"/>
  <c r="F41" i="40"/>
  <c r="E41" i="40"/>
  <c r="D41" i="40"/>
  <c r="C41" i="40"/>
  <c r="V36" i="40"/>
  <c r="U36" i="40"/>
  <c r="T36" i="40"/>
  <c r="S36" i="40"/>
  <c r="R36" i="40"/>
  <c r="Q36" i="40"/>
  <c r="P36" i="40"/>
  <c r="O36" i="40"/>
  <c r="N36" i="40"/>
  <c r="M36" i="40"/>
  <c r="L36" i="40"/>
  <c r="K36" i="40"/>
  <c r="J36" i="40"/>
  <c r="I36" i="40"/>
  <c r="H36" i="40"/>
  <c r="G36" i="40"/>
  <c r="F36" i="40"/>
  <c r="E36" i="40"/>
  <c r="D36" i="40"/>
  <c r="C36" i="40"/>
  <c r="V31" i="40"/>
  <c r="U31" i="40"/>
  <c r="T31" i="40"/>
  <c r="S31" i="40"/>
  <c r="R31" i="40"/>
  <c r="Q31" i="40"/>
  <c r="P31" i="40"/>
  <c r="O31" i="40"/>
  <c r="N31" i="40"/>
  <c r="M31" i="40"/>
  <c r="L31" i="40"/>
  <c r="K31" i="40"/>
  <c r="J31" i="40"/>
  <c r="I31" i="40"/>
  <c r="H31" i="40"/>
  <c r="G31" i="40"/>
  <c r="F31" i="40"/>
  <c r="E31" i="40"/>
  <c r="D31" i="40"/>
  <c r="C31" i="40"/>
  <c r="V26" i="40"/>
  <c r="U26" i="40"/>
  <c r="T26" i="40"/>
  <c r="S26" i="40"/>
  <c r="R26" i="40"/>
  <c r="Q26" i="40"/>
  <c r="P26" i="40"/>
  <c r="O26" i="40"/>
  <c r="N26" i="40"/>
  <c r="M26" i="40"/>
  <c r="L26" i="40"/>
  <c r="K26" i="40"/>
  <c r="J26" i="40"/>
  <c r="I26" i="40"/>
  <c r="H26" i="40"/>
  <c r="G26" i="40"/>
  <c r="F26" i="40"/>
  <c r="E26" i="40"/>
  <c r="D26" i="40"/>
  <c r="C26" i="40"/>
  <c r="V21" i="40"/>
  <c r="U21" i="40"/>
  <c r="T21" i="40"/>
  <c r="S21" i="40"/>
  <c r="R21" i="40"/>
  <c r="Q21" i="40"/>
  <c r="P21" i="40"/>
  <c r="O21" i="40"/>
  <c r="N21" i="40"/>
  <c r="M21" i="40"/>
  <c r="L21" i="40"/>
  <c r="K21" i="40"/>
  <c r="J21" i="40"/>
  <c r="I21" i="40"/>
  <c r="H21" i="40"/>
  <c r="G21" i="40"/>
  <c r="F21" i="40"/>
  <c r="E21" i="40"/>
  <c r="D21" i="40"/>
  <c r="C21" i="40"/>
  <c r="V16" i="40"/>
  <c r="U16" i="40"/>
  <c r="T16" i="40"/>
  <c r="S16" i="40"/>
  <c r="R16" i="40"/>
  <c r="Q16" i="40"/>
  <c r="P16" i="40"/>
  <c r="O16" i="40"/>
  <c r="N16" i="40"/>
  <c r="M16" i="40"/>
  <c r="L16" i="40"/>
  <c r="K16" i="40"/>
  <c r="J16" i="40"/>
  <c r="I16" i="40"/>
  <c r="H16" i="40"/>
  <c r="G16" i="40"/>
  <c r="F16" i="40"/>
  <c r="E16" i="40"/>
  <c r="D16" i="40"/>
  <c r="C16" i="40"/>
  <c r="V11" i="40"/>
  <c r="U11" i="40"/>
  <c r="T11" i="40"/>
  <c r="S11" i="40"/>
  <c r="R11" i="40"/>
  <c r="Q11" i="40"/>
  <c r="P11" i="40"/>
  <c r="O11" i="40"/>
  <c r="N11" i="40"/>
  <c r="M11" i="40"/>
  <c r="L11" i="40"/>
  <c r="K11" i="40"/>
  <c r="J11" i="40"/>
  <c r="I11" i="40"/>
  <c r="H11" i="40"/>
  <c r="G11" i="40"/>
  <c r="F11" i="40"/>
  <c r="E11" i="40"/>
  <c r="D11" i="40"/>
  <c r="C11" i="40"/>
  <c r="V6" i="40"/>
  <c r="U6" i="40"/>
  <c r="T6" i="40"/>
  <c r="S6" i="40"/>
  <c r="R6" i="40"/>
  <c r="Q6" i="40"/>
  <c r="P6" i="40"/>
  <c r="O6" i="40"/>
  <c r="N6" i="40"/>
  <c r="M6" i="40"/>
  <c r="L6" i="40"/>
  <c r="K6" i="40"/>
  <c r="J6" i="40"/>
  <c r="I6" i="40"/>
  <c r="H6" i="40"/>
  <c r="G6" i="40"/>
  <c r="F6" i="40"/>
  <c r="E6" i="40"/>
  <c r="D6" i="40"/>
  <c r="C6" i="40"/>
  <c r="C58" i="59" l="1"/>
  <c r="D58" i="59" s="1"/>
  <c r="B63" i="59"/>
  <c r="C58" i="52"/>
  <c r="D58" i="52" s="1"/>
  <c r="B63" i="52"/>
  <c r="C58" i="51"/>
  <c r="D58" i="51" s="1"/>
  <c r="B63" i="51"/>
  <c r="C58" i="50"/>
  <c r="D58" i="50" s="1"/>
  <c r="B63" i="50"/>
  <c r="C58" i="49"/>
  <c r="D58" i="49" s="1"/>
  <c r="B63" i="49"/>
  <c r="C58" i="48"/>
  <c r="D58" i="48" s="1"/>
  <c r="B63" i="48"/>
  <c r="C48" i="47"/>
  <c r="D48" i="47" s="1"/>
  <c r="B53" i="47"/>
  <c r="C58" i="46"/>
  <c r="D58" i="46" s="1"/>
  <c r="B63" i="46"/>
  <c r="C58" i="45"/>
  <c r="D58" i="45" s="1"/>
  <c r="B63" i="45"/>
  <c r="C58" i="44"/>
  <c r="D58" i="44" s="1"/>
  <c r="B63" i="44"/>
  <c r="W16" i="40"/>
  <c r="W26" i="40"/>
  <c r="W36" i="40"/>
  <c r="W6" i="40"/>
  <c r="W11" i="40"/>
  <c r="W21" i="40"/>
  <c r="W31" i="40"/>
  <c r="W41" i="40"/>
  <c r="C63" i="59" l="1"/>
  <c r="D63" i="59" s="1"/>
  <c r="B68" i="59"/>
  <c r="C63" i="52"/>
  <c r="D63" i="52" s="1"/>
  <c r="B68" i="52"/>
  <c r="C63" i="51"/>
  <c r="D63" i="51" s="1"/>
  <c r="B68" i="51"/>
  <c r="C63" i="50"/>
  <c r="D63" i="50" s="1"/>
  <c r="B68" i="50"/>
  <c r="C63" i="49"/>
  <c r="D63" i="49" s="1"/>
  <c r="B68" i="49"/>
  <c r="C63" i="48"/>
  <c r="D63" i="48" s="1"/>
  <c r="B68" i="48"/>
  <c r="B58" i="47"/>
  <c r="C53" i="47"/>
  <c r="D53" i="47" s="1"/>
  <c r="C63" i="46"/>
  <c r="D63" i="46" s="1"/>
  <c r="B68" i="46"/>
  <c r="C63" i="45"/>
  <c r="D63" i="45" s="1"/>
  <c r="B68" i="45"/>
  <c r="C63" i="44"/>
  <c r="D63" i="44" s="1"/>
  <c r="B68" i="44"/>
  <c r="M124" i="1"/>
  <c r="M123" i="1"/>
  <c r="M122" i="1"/>
  <c r="M121" i="1"/>
  <c r="M120" i="1"/>
  <c r="M119" i="1"/>
  <c r="M118" i="1"/>
  <c r="M117" i="1"/>
  <c r="M116" i="1"/>
  <c r="M115" i="1"/>
  <c r="M114" i="1"/>
  <c r="M113" i="1"/>
  <c r="M112" i="1"/>
  <c r="M111" i="1"/>
  <c r="M110" i="1"/>
  <c r="M109" i="1"/>
  <c r="M108" i="1"/>
  <c r="M107" i="1"/>
  <c r="M106" i="1"/>
  <c r="M105" i="1"/>
  <c r="M104" i="1"/>
  <c r="M103" i="1"/>
  <c r="M102" i="1"/>
  <c r="M101" i="1"/>
  <c r="M100" i="1"/>
  <c r="M99" i="1"/>
  <c r="M98" i="1"/>
  <c r="M97" i="1"/>
  <c r="M96" i="1"/>
  <c r="M95" i="1"/>
  <c r="M94" i="1"/>
  <c r="M93" i="1"/>
  <c r="M92" i="1"/>
  <c r="M91" i="1"/>
  <c r="M90" i="1"/>
  <c r="M89" i="1"/>
  <c r="M88" i="1"/>
  <c r="M87" i="1"/>
  <c r="M86" i="1"/>
  <c r="M85" i="1"/>
  <c r="M84" i="1"/>
  <c r="M83" i="1"/>
  <c r="M82" i="1"/>
  <c r="M81" i="1"/>
  <c r="M80" i="1"/>
  <c r="M79" i="1"/>
  <c r="M78" i="1"/>
  <c r="M77" i="1"/>
  <c r="M76" i="1"/>
  <c r="M75" i="1"/>
  <c r="M74" i="1"/>
  <c r="M73" i="1"/>
  <c r="M72" i="1"/>
  <c r="M71" i="1"/>
  <c r="M70" i="1"/>
  <c r="M69" i="1"/>
  <c r="M68" i="1"/>
  <c r="M67" i="1"/>
  <c r="M66" i="1"/>
  <c r="M65" i="1"/>
  <c r="M64" i="1"/>
  <c r="M63" i="1"/>
  <c r="M62" i="1"/>
  <c r="M61" i="1"/>
  <c r="M60" i="1"/>
  <c r="M59" i="1"/>
  <c r="M58" i="1"/>
  <c r="M57" i="1"/>
  <c r="M56" i="1"/>
  <c r="M55" i="1"/>
  <c r="M54" i="1"/>
  <c r="M53" i="1"/>
  <c r="M52" i="1"/>
  <c r="M51" i="1"/>
  <c r="M50" i="1"/>
  <c r="M49" i="1"/>
  <c r="M48" i="1"/>
  <c r="M47" i="1"/>
  <c r="M46" i="1"/>
  <c r="M45" i="1"/>
  <c r="M44" i="1"/>
  <c r="M43" i="1"/>
  <c r="M42" i="1"/>
  <c r="M41" i="1"/>
  <c r="M40" i="1"/>
  <c r="M39" i="1"/>
  <c r="M38" i="1"/>
  <c r="M37" i="1"/>
  <c r="M36" i="1"/>
  <c r="M35" i="1"/>
  <c r="M34" i="1"/>
  <c r="M33" i="1"/>
  <c r="M32" i="1"/>
  <c r="M31" i="1"/>
  <c r="M30" i="1"/>
  <c r="M29" i="1"/>
  <c r="M28" i="1"/>
  <c r="M27" i="1"/>
  <c r="M26" i="1"/>
  <c r="M25" i="1"/>
  <c r="M24" i="1"/>
  <c r="M23" i="1"/>
  <c r="M22" i="1"/>
  <c r="M21" i="1"/>
  <c r="M20" i="1"/>
  <c r="M19" i="1"/>
  <c r="M18" i="1"/>
  <c r="M17" i="1"/>
  <c r="M16" i="1"/>
  <c r="M15" i="1"/>
  <c r="M14" i="1"/>
  <c r="M13" i="1"/>
  <c r="M12" i="1"/>
  <c r="M11" i="1"/>
  <c r="M10" i="1"/>
  <c r="K124" i="1"/>
  <c r="K123" i="1"/>
  <c r="K122" i="1"/>
  <c r="K121" i="1"/>
  <c r="K120" i="1"/>
  <c r="K119" i="1"/>
  <c r="K118" i="1"/>
  <c r="K117" i="1"/>
  <c r="K116" i="1"/>
  <c r="K115" i="1"/>
  <c r="K114" i="1"/>
  <c r="K113" i="1"/>
  <c r="K112" i="1"/>
  <c r="K111" i="1"/>
  <c r="K110" i="1"/>
  <c r="K109" i="1"/>
  <c r="K108" i="1"/>
  <c r="K107" i="1"/>
  <c r="K106" i="1"/>
  <c r="K105" i="1"/>
  <c r="K104" i="1"/>
  <c r="K103" i="1"/>
  <c r="K102" i="1"/>
  <c r="K101" i="1"/>
  <c r="K100" i="1"/>
  <c r="K99" i="1"/>
  <c r="K98" i="1"/>
  <c r="K97" i="1"/>
  <c r="K96" i="1"/>
  <c r="K95" i="1"/>
  <c r="K94" i="1"/>
  <c r="K93" i="1"/>
  <c r="K92" i="1"/>
  <c r="K91" i="1"/>
  <c r="K90" i="1"/>
  <c r="K89" i="1"/>
  <c r="K88" i="1"/>
  <c r="K87" i="1"/>
  <c r="K86" i="1"/>
  <c r="K85" i="1"/>
  <c r="K84" i="1"/>
  <c r="K83" i="1"/>
  <c r="K82" i="1"/>
  <c r="K81" i="1"/>
  <c r="K80" i="1"/>
  <c r="K79" i="1"/>
  <c r="K78" i="1"/>
  <c r="K77" i="1"/>
  <c r="K76" i="1"/>
  <c r="K75" i="1"/>
  <c r="K74" i="1"/>
  <c r="K73" i="1"/>
  <c r="K72" i="1"/>
  <c r="K71" i="1"/>
  <c r="K70" i="1"/>
  <c r="K69" i="1"/>
  <c r="K68" i="1"/>
  <c r="K67" i="1"/>
  <c r="K66" i="1"/>
  <c r="K65" i="1"/>
  <c r="K64" i="1"/>
  <c r="K63" i="1"/>
  <c r="K62" i="1"/>
  <c r="K61" i="1"/>
  <c r="K60" i="1"/>
  <c r="K59" i="1"/>
  <c r="K58" i="1"/>
  <c r="K57" i="1"/>
  <c r="K56" i="1"/>
  <c r="K55" i="1"/>
  <c r="K54" i="1"/>
  <c r="K53" i="1"/>
  <c r="K52" i="1"/>
  <c r="K51" i="1"/>
  <c r="K50" i="1"/>
  <c r="K49" i="1"/>
  <c r="K48" i="1"/>
  <c r="K47" i="1"/>
  <c r="K46" i="1"/>
  <c r="K45" i="1"/>
  <c r="K44" i="1"/>
  <c r="K43" i="1"/>
  <c r="K42" i="1"/>
  <c r="K41" i="1"/>
  <c r="K40" i="1"/>
  <c r="K39" i="1"/>
  <c r="K38" i="1"/>
  <c r="K37" i="1"/>
  <c r="K36" i="1"/>
  <c r="K35" i="1"/>
  <c r="K34" i="1"/>
  <c r="K33" i="1"/>
  <c r="K32" i="1"/>
  <c r="K31" i="1"/>
  <c r="K30" i="1"/>
  <c r="K29" i="1"/>
  <c r="K28" i="1"/>
  <c r="K27" i="1"/>
  <c r="K26" i="1"/>
  <c r="K25" i="1"/>
  <c r="K24" i="1"/>
  <c r="K23" i="1"/>
  <c r="K22" i="1"/>
  <c r="K21" i="1"/>
  <c r="K20" i="1"/>
  <c r="K19" i="1"/>
  <c r="K18" i="1"/>
  <c r="K17" i="1"/>
  <c r="K16" i="1"/>
  <c r="K15" i="1"/>
  <c r="K14" i="1"/>
  <c r="K13" i="1"/>
  <c r="K12" i="1"/>
  <c r="K11" i="1"/>
  <c r="K10" i="1"/>
  <c r="B73" i="59" l="1"/>
  <c r="C68" i="59"/>
  <c r="D68" i="59" s="1"/>
  <c r="B73" i="52"/>
  <c r="C68" i="52"/>
  <c r="D68" i="52" s="1"/>
  <c r="B73" i="51"/>
  <c r="C68" i="51"/>
  <c r="D68" i="51" s="1"/>
  <c r="B73" i="50"/>
  <c r="C68" i="50"/>
  <c r="D68" i="50" s="1"/>
  <c r="C68" i="49"/>
  <c r="D68" i="49" s="1"/>
  <c r="B73" i="49"/>
  <c r="B73" i="48"/>
  <c r="C68" i="48"/>
  <c r="D68" i="48" s="1"/>
  <c r="C58" i="47"/>
  <c r="D58" i="47" s="1"/>
  <c r="B63" i="47"/>
  <c r="C68" i="46"/>
  <c r="D68" i="46" s="1"/>
  <c r="B73" i="46"/>
  <c r="C68" i="45"/>
  <c r="D68" i="45" s="1"/>
  <c r="B73" i="45"/>
  <c r="C68" i="44"/>
  <c r="D68" i="44" s="1"/>
  <c r="B73" i="44"/>
  <c r="B8" i="28"/>
  <c r="C73" i="59" l="1"/>
  <c r="D73" i="59" s="1"/>
  <c r="B78" i="59"/>
  <c r="C73" i="52"/>
  <c r="D73" i="52" s="1"/>
  <c r="B78" i="52"/>
  <c r="C73" i="51"/>
  <c r="D73" i="51" s="1"/>
  <c r="B78" i="51"/>
  <c r="C73" i="50"/>
  <c r="D73" i="50" s="1"/>
  <c r="B78" i="50"/>
  <c r="C73" i="49"/>
  <c r="D73" i="49" s="1"/>
  <c r="B78" i="49"/>
  <c r="C73" i="48"/>
  <c r="D73" i="48" s="1"/>
  <c r="B78" i="48"/>
  <c r="C63" i="47"/>
  <c r="D63" i="47" s="1"/>
  <c r="B68" i="47"/>
  <c r="C73" i="46"/>
  <c r="D73" i="46" s="1"/>
  <c r="B78" i="46"/>
  <c r="C73" i="45"/>
  <c r="D73" i="45" s="1"/>
  <c r="B78" i="45"/>
  <c r="C73" i="44"/>
  <c r="D73" i="44" s="1"/>
  <c r="B78" i="44"/>
  <c r="B13" i="28"/>
  <c r="B18" i="28" s="1"/>
  <c r="C8" i="28"/>
  <c r="D8" i="28" l="1"/>
  <c r="F4" i="55"/>
  <c r="C78" i="59"/>
  <c r="D78" i="59" s="1"/>
  <c r="B83" i="59"/>
  <c r="B83" i="52"/>
  <c r="C78" i="52"/>
  <c r="D78" i="52" s="1"/>
  <c r="B83" i="51"/>
  <c r="C78" i="51"/>
  <c r="D78" i="51" s="1"/>
  <c r="B83" i="50"/>
  <c r="C78" i="50"/>
  <c r="D78" i="50" s="1"/>
  <c r="B83" i="49"/>
  <c r="C78" i="49"/>
  <c r="D78" i="49" s="1"/>
  <c r="B83" i="48"/>
  <c r="C78" i="48"/>
  <c r="D78" i="48" s="1"/>
  <c r="B73" i="47"/>
  <c r="C68" i="47"/>
  <c r="D68" i="47" s="1"/>
  <c r="B83" i="46"/>
  <c r="C78" i="46"/>
  <c r="D78" i="46" s="1"/>
  <c r="B83" i="45"/>
  <c r="C78" i="45"/>
  <c r="D78" i="45" s="1"/>
  <c r="B83" i="44"/>
  <c r="C78" i="44"/>
  <c r="D78" i="44" s="1"/>
  <c r="C13" i="28"/>
  <c r="D13" i="28" s="1"/>
  <c r="B23" i="28"/>
  <c r="C18" i="28"/>
  <c r="D18" i="28" s="1"/>
  <c r="R36" i="39"/>
  <c r="R35" i="39"/>
  <c r="R34" i="39"/>
  <c r="R33" i="39"/>
  <c r="R32" i="39"/>
  <c r="R31" i="39"/>
  <c r="R30" i="39"/>
  <c r="R29" i="39"/>
  <c r="R28" i="39"/>
  <c r="R27" i="39"/>
  <c r="R26" i="39"/>
  <c r="R25" i="39"/>
  <c r="R24" i="39"/>
  <c r="R23" i="39"/>
  <c r="R22" i="39"/>
  <c r="R21" i="39"/>
  <c r="R20" i="39"/>
  <c r="R19" i="39"/>
  <c r="R18" i="39"/>
  <c r="R17" i="39"/>
  <c r="R16" i="39"/>
  <c r="R15" i="39"/>
  <c r="R14" i="39"/>
  <c r="R13" i="39"/>
  <c r="R12" i="39"/>
  <c r="R11" i="39"/>
  <c r="R10" i="39"/>
  <c r="R9" i="39"/>
  <c r="R8" i="39"/>
  <c r="R7" i="39"/>
  <c r="R6" i="39"/>
  <c r="R5" i="39"/>
  <c r="R4" i="39"/>
  <c r="AC37" i="39"/>
  <c r="Q5" i="39"/>
  <c r="Q6" i="39"/>
  <c r="Q7" i="39"/>
  <c r="Q8" i="39"/>
  <c r="Q9" i="39"/>
  <c r="Q10" i="39"/>
  <c r="Q11" i="39"/>
  <c r="Q12" i="39"/>
  <c r="Q13" i="39"/>
  <c r="Q14" i="39"/>
  <c r="Q15" i="39"/>
  <c r="Q16" i="39"/>
  <c r="Q17" i="39"/>
  <c r="Q18" i="39"/>
  <c r="Q19" i="39"/>
  <c r="Q20" i="39"/>
  <c r="Q21" i="39"/>
  <c r="Q22" i="39"/>
  <c r="Q23" i="39"/>
  <c r="Q24" i="39"/>
  <c r="Q25" i="39"/>
  <c r="Q26" i="39"/>
  <c r="Q27" i="39"/>
  <c r="Q28" i="39"/>
  <c r="Q29" i="39"/>
  <c r="Q30" i="39"/>
  <c r="Q31" i="39"/>
  <c r="Q32" i="39"/>
  <c r="Q33" i="39"/>
  <c r="Q34" i="39"/>
  <c r="Q35" i="39"/>
  <c r="Q36" i="39"/>
  <c r="Q4" i="39"/>
  <c r="F6" i="55" l="1"/>
  <c r="F5" i="55"/>
  <c r="C83" i="59"/>
  <c r="D83" i="59" s="1"/>
  <c r="B88" i="59"/>
  <c r="B88" i="52"/>
  <c r="C83" i="52"/>
  <c r="D83" i="52" s="1"/>
  <c r="B88" i="51"/>
  <c r="C83" i="51"/>
  <c r="D83" i="51" s="1"/>
  <c r="B88" i="50"/>
  <c r="C83" i="50"/>
  <c r="D83" i="50" s="1"/>
  <c r="B88" i="49"/>
  <c r="C83" i="49"/>
  <c r="D83" i="49" s="1"/>
  <c r="C83" i="48"/>
  <c r="D83" i="48" s="1"/>
  <c r="B88" i="48"/>
  <c r="C73" i="47"/>
  <c r="D73" i="47" s="1"/>
  <c r="B78" i="47"/>
  <c r="B88" i="46"/>
  <c r="C83" i="46"/>
  <c r="D83" i="46" s="1"/>
  <c r="B88" i="45"/>
  <c r="C83" i="45"/>
  <c r="D83" i="45" s="1"/>
  <c r="B88" i="44"/>
  <c r="C83" i="44"/>
  <c r="D83" i="44" s="1"/>
  <c r="B28" i="28"/>
  <c r="C23" i="28"/>
  <c r="N4" i="28"/>
  <c r="N5" i="28"/>
  <c r="N6" i="28"/>
  <c r="J38" i="39"/>
  <c r="I38" i="39"/>
  <c r="H38" i="39"/>
  <c r="J37" i="39"/>
  <c r="I37" i="39"/>
  <c r="H37" i="39"/>
  <c r="J36" i="39"/>
  <c r="I36" i="39"/>
  <c r="J4" i="39"/>
  <c r="J5" i="39"/>
  <c r="J6" i="39"/>
  <c r="J7" i="39"/>
  <c r="J8" i="39"/>
  <c r="J9" i="39"/>
  <c r="J10" i="39"/>
  <c r="J11" i="39"/>
  <c r="J12" i="39"/>
  <c r="J13" i="39"/>
  <c r="J14" i="39"/>
  <c r="J15" i="39"/>
  <c r="J16" i="39"/>
  <c r="J17" i="39"/>
  <c r="J18" i="39"/>
  <c r="J19" i="39"/>
  <c r="J20" i="39"/>
  <c r="J21" i="39"/>
  <c r="J22" i="39"/>
  <c r="J23" i="39"/>
  <c r="J24" i="39"/>
  <c r="J25" i="39"/>
  <c r="J26" i="39"/>
  <c r="J27" i="39"/>
  <c r="J28" i="39"/>
  <c r="J29" i="39"/>
  <c r="J30" i="39"/>
  <c r="J31" i="39"/>
  <c r="I32" i="39"/>
  <c r="J32" i="39"/>
  <c r="J33" i="39"/>
  <c r="H34" i="39"/>
  <c r="I34" i="39"/>
  <c r="J34" i="39"/>
  <c r="J35" i="39"/>
  <c r="J3" i="39"/>
  <c r="B4" i="39"/>
  <c r="H3" i="39" s="1"/>
  <c r="B5" i="39"/>
  <c r="H8" i="39" s="1"/>
  <c r="B6" i="39"/>
  <c r="H7" i="39" s="1"/>
  <c r="B7" i="39"/>
  <c r="B8" i="39"/>
  <c r="H11" i="39" s="1"/>
  <c r="B9" i="39"/>
  <c r="B10" i="39"/>
  <c r="H4" i="39" s="1"/>
  <c r="B11" i="39"/>
  <c r="H29" i="39" s="1"/>
  <c r="B12" i="39"/>
  <c r="H5" i="39" s="1"/>
  <c r="B13" i="39"/>
  <c r="B14" i="39"/>
  <c r="B15" i="39"/>
  <c r="H15" i="39" s="1"/>
  <c r="B16" i="39"/>
  <c r="B17" i="39"/>
  <c r="B18" i="39"/>
  <c r="H26" i="39" s="1"/>
  <c r="B19" i="39"/>
  <c r="B20" i="39"/>
  <c r="H27" i="39" s="1"/>
  <c r="B21" i="39"/>
  <c r="H9" i="39" s="1"/>
  <c r="B22" i="39"/>
  <c r="H6" i="39" s="1"/>
  <c r="B23" i="39"/>
  <c r="H12" i="39" s="1"/>
  <c r="B24" i="39"/>
  <c r="H16" i="39" s="1"/>
  <c r="B25" i="39"/>
  <c r="H31" i="39" s="1"/>
  <c r="B26" i="39"/>
  <c r="B27" i="39"/>
  <c r="H19" i="39" s="1"/>
  <c r="B28" i="39"/>
  <c r="H10" i="39" s="1"/>
  <c r="B29" i="39"/>
  <c r="B30" i="39"/>
  <c r="B31" i="39"/>
  <c r="H13" i="39" s="1"/>
  <c r="B32" i="39"/>
  <c r="B33" i="39"/>
  <c r="H32" i="39" s="1"/>
  <c r="B34" i="39"/>
  <c r="H36" i="39" s="1"/>
  <c r="B35" i="39"/>
  <c r="B36" i="39"/>
  <c r="B37" i="39"/>
  <c r="B38" i="39"/>
  <c r="B3" i="39"/>
  <c r="H14" i="39" s="1"/>
  <c r="F7" i="55" l="1"/>
  <c r="D23" i="28"/>
  <c r="B93" i="59"/>
  <c r="C88" i="59"/>
  <c r="D88" i="59" s="1"/>
  <c r="C88" i="52"/>
  <c r="D88" i="52" s="1"/>
  <c r="B93" i="52"/>
  <c r="C88" i="51"/>
  <c r="D88" i="51" s="1"/>
  <c r="B93" i="51"/>
  <c r="C88" i="50"/>
  <c r="D88" i="50" s="1"/>
  <c r="B93" i="50"/>
  <c r="B93" i="49"/>
  <c r="C88" i="49"/>
  <c r="D88" i="49" s="1"/>
  <c r="C88" i="48"/>
  <c r="D88" i="48" s="1"/>
  <c r="B93" i="48"/>
  <c r="B83" i="47"/>
  <c r="C78" i="47"/>
  <c r="D78" i="47" s="1"/>
  <c r="C88" i="46"/>
  <c r="D88" i="46" s="1"/>
  <c r="B93" i="46"/>
  <c r="C88" i="45"/>
  <c r="D88" i="45" s="1"/>
  <c r="B93" i="45"/>
  <c r="C88" i="44"/>
  <c r="D88" i="44" s="1"/>
  <c r="B93" i="44"/>
  <c r="B33" i="28"/>
  <c r="C28" i="28"/>
  <c r="N3" i="28"/>
  <c r="O4" i="28"/>
  <c r="H33" i="39"/>
  <c r="H23" i="39"/>
  <c r="H22" i="39"/>
  <c r="H18" i="39"/>
  <c r="H21" i="39"/>
  <c r="H25" i="39"/>
  <c r="H28" i="39"/>
  <c r="H24" i="39"/>
  <c r="H20" i="39"/>
  <c r="H30" i="39"/>
  <c r="H17" i="39"/>
  <c r="H35" i="39"/>
  <c r="F8" i="55" l="1"/>
  <c r="D28" i="28"/>
  <c r="B98" i="59"/>
  <c r="C93" i="59"/>
  <c r="D93" i="59" s="1"/>
  <c r="B98" i="52"/>
  <c r="C93" i="52"/>
  <c r="D93" i="52" s="1"/>
  <c r="B98" i="51"/>
  <c r="C93" i="51"/>
  <c r="D93" i="51" s="1"/>
  <c r="B98" i="50"/>
  <c r="C93" i="50"/>
  <c r="D93" i="50" s="1"/>
  <c r="B98" i="49"/>
  <c r="C93" i="49"/>
  <c r="D93" i="49" s="1"/>
  <c r="B98" i="48"/>
  <c r="C93" i="48"/>
  <c r="D93" i="48" s="1"/>
  <c r="B88" i="47"/>
  <c r="C83" i="47"/>
  <c r="D83" i="47" s="1"/>
  <c r="B98" i="46"/>
  <c r="C93" i="46"/>
  <c r="D93" i="46" s="1"/>
  <c r="B98" i="45"/>
  <c r="C93" i="45"/>
  <c r="D93" i="45" s="1"/>
  <c r="B98" i="44"/>
  <c r="C93" i="44"/>
  <c r="D93" i="44" s="1"/>
  <c r="B38" i="28"/>
  <c r="C33" i="28"/>
  <c r="D33" i="28" s="1"/>
  <c r="O5" i="28"/>
  <c r="S35" i="39"/>
  <c r="S34" i="39"/>
  <c r="T34" i="39" s="1"/>
  <c r="C98" i="59" l="1"/>
  <c r="D98" i="59" s="1"/>
  <c r="B103" i="59"/>
  <c r="C98" i="52"/>
  <c r="D98" i="52" s="1"/>
  <c r="B103" i="52"/>
  <c r="C98" i="51"/>
  <c r="D98" i="51" s="1"/>
  <c r="B103" i="51"/>
  <c r="C98" i="50"/>
  <c r="D98" i="50" s="1"/>
  <c r="B103" i="50"/>
  <c r="C98" i="49"/>
  <c r="D98" i="49" s="1"/>
  <c r="B103" i="49"/>
  <c r="C98" i="48"/>
  <c r="D98" i="48" s="1"/>
  <c r="B103" i="48"/>
  <c r="C88" i="47"/>
  <c r="D88" i="47" s="1"/>
  <c r="B93" i="47"/>
  <c r="C98" i="46"/>
  <c r="D98" i="46" s="1"/>
  <c r="B103" i="46"/>
  <c r="C98" i="45"/>
  <c r="D98" i="45" s="1"/>
  <c r="B103" i="45"/>
  <c r="C98" i="44"/>
  <c r="D98" i="44" s="1"/>
  <c r="B103" i="44"/>
  <c r="B43" i="28"/>
  <c r="C38" i="28"/>
  <c r="D38" i="28" s="1"/>
  <c r="C25" i="1"/>
  <c r="C24" i="1"/>
  <c r="C23" i="1"/>
  <c r="C22" i="1"/>
  <c r="C21" i="1"/>
  <c r="C20" i="1"/>
  <c r="C19" i="1"/>
  <c r="C18" i="1"/>
  <c r="C17" i="1"/>
  <c r="C16" i="1"/>
  <c r="C15" i="1"/>
  <c r="C14" i="1"/>
  <c r="C13" i="1"/>
  <c r="C12" i="1"/>
  <c r="C11" i="1"/>
  <c r="C10" i="1"/>
  <c r="C9" i="1"/>
  <c r="C8" i="1"/>
  <c r="C7" i="1"/>
  <c r="C6" i="1"/>
  <c r="C5" i="1"/>
  <c r="C4" i="1"/>
  <c r="C3" i="1"/>
  <c r="C103" i="59" l="1"/>
  <c r="D103" i="59" s="1"/>
  <c r="B108" i="59"/>
  <c r="C103" i="52"/>
  <c r="D103" i="52" s="1"/>
  <c r="B108" i="52"/>
  <c r="C103" i="51"/>
  <c r="D103" i="51" s="1"/>
  <c r="B108" i="51"/>
  <c r="C103" i="50"/>
  <c r="D103" i="50" s="1"/>
  <c r="B108" i="50"/>
  <c r="C103" i="49"/>
  <c r="D103" i="49" s="1"/>
  <c r="B108" i="49"/>
  <c r="B108" i="48"/>
  <c r="C103" i="48"/>
  <c r="D103" i="48" s="1"/>
  <c r="B98" i="47"/>
  <c r="C93" i="47"/>
  <c r="D93" i="47" s="1"/>
  <c r="C103" i="46"/>
  <c r="D103" i="46" s="1"/>
  <c r="B108" i="46"/>
  <c r="C103" i="45"/>
  <c r="D103" i="45" s="1"/>
  <c r="B108" i="45"/>
  <c r="C103" i="44"/>
  <c r="D103" i="44" s="1"/>
  <c r="B108" i="44"/>
  <c r="B48" i="28"/>
  <c r="C43" i="28"/>
  <c r="D43" i="28" s="1"/>
  <c r="T35" i="39"/>
  <c r="V35" i="39" s="1"/>
  <c r="X35" i="39" s="1"/>
  <c r="T28" i="39"/>
  <c r="V34" i="39"/>
  <c r="X34" i="39" s="1"/>
  <c r="B113" i="59" l="1"/>
  <c r="C108" i="59"/>
  <c r="D108" i="59" s="1"/>
  <c r="B113" i="52"/>
  <c r="C108" i="52"/>
  <c r="D108" i="52" s="1"/>
  <c r="B113" i="51"/>
  <c r="C108" i="51"/>
  <c r="D108" i="51" s="1"/>
  <c r="B113" i="50"/>
  <c r="C108" i="50"/>
  <c r="D108" i="50" s="1"/>
  <c r="B113" i="49"/>
  <c r="C108" i="49"/>
  <c r="D108" i="49" s="1"/>
  <c r="B113" i="48"/>
  <c r="C108" i="48"/>
  <c r="D108" i="48" s="1"/>
  <c r="C98" i="47"/>
  <c r="D98" i="47" s="1"/>
  <c r="B103" i="47"/>
  <c r="B113" i="46"/>
  <c r="C108" i="46"/>
  <c r="D108" i="46" s="1"/>
  <c r="B113" i="45"/>
  <c r="C108" i="45"/>
  <c r="D108" i="45" s="1"/>
  <c r="C108" i="44"/>
  <c r="D108" i="44" s="1"/>
  <c r="B113" i="44"/>
  <c r="B53" i="28"/>
  <c r="C48" i="28"/>
  <c r="D48" i="28" s="1"/>
  <c r="B118" i="59" l="1"/>
  <c r="C113" i="59"/>
  <c r="D113" i="59" s="1"/>
  <c r="C113" i="52"/>
  <c r="D113" i="52" s="1"/>
  <c r="B118" i="52"/>
  <c r="C113" i="51"/>
  <c r="D113" i="51" s="1"/>
  <c r="B118" i="51"/>
  <c r="C113" i="50"/>
  <c r="D113" i="50" s="1"/>
  <c r="B118" i="50"/>
  <c r="C113" i="49"/>
  <c r="D113" i="49" s="1"/>
  <c r="B118" i="49"/>
  <c r="C113" i="48"/>
  <c r="D113" i="48" s="1"/>
  <c r="B118" i="48"/>
  <c r="B108" i="47"/>
  <c r="C103" i="47"/>
  <c r="D103" i="47" s="1"/>
  <c r="C113" i="46"/>
  <c r="D113" i="46" s="1"/>
  <c r="B118" i="46"/>
  <c r="C113" i="45"/>
  <c r="D113" i="45" s="1"/>
  <c r="B118" i="45"/>
  <c r="C113" i="44"/>
  <c r="D113" i="44" s="1"/>
  <c r="B118" i="44"/>
  <c r="B58" i="28"/>
  <c r="C53" i="28"/>
  <c r="D53" i="28" s="1"/>
  <c r="C118" i="59" l="1"/>
  <c r="D118" i="59" s="1"/>
  <c r="B123" i="59"/>
  <c r="B123" i="52"/>
  <c r="C118" i="52"/>
  <c r="D118" i="52" s="1"/>
  <c r="B123" i="51"/>
  <c r="C118" i="51"/>
  <c r="D118" i="51" s="1"/>
  <c r="B123" i="50"/>
  <c r="C118" i="50"/>
  <c r="D118" i="50" s="1"/>
  <c r="B123" i="49"/>
  <c r="C118" i="49"/>
  <c r="D118" i="49" s="1"/>
  <c r="B123" i="48"/>
  <c r="C118" i="48"/>
  <c r="D118" i="48" s="1"/>
  <c r="B113" i="47"/>
  <c r="C108" i="47"/>
  <c r="D108" i="47" s="1"/>
  <c r="B123" i="46"/>
  <c r="C118" i="46"/>
  <c r="D118" i="46" s="1"/>
  <c r="B123" i="45"/>
  <c r="C118" i="45"/>
  <c r="D118" i="45" s="1"/>
  <c r="B123" i="44"/>
  <c r="C118" i="44"/>
  <c r="D118" i="44" s="1"/>
  <c r="B63" i="28"/>
  <c r="C58" i="28"/>
  <c r="D58" i="28" s="1"/>
  <c r="C123" i="59" l="1"/>
  <c r="D123" i="59" s="1"/>
  <c r="B128" i="59"/>
  <c r="B128" i="52"/>
  <c r="C123" i="52"/>
  <c r="D123" i="52" s="1"/>
  <c r="B128" i="51"/>
  <c r="C123" i="51"/>
  <c r="D123" i="51" s="1"/>
  <c r="B128" i="50"/>
  <c r="C123" i="50"/>
  <c r="D123" i="50" s="1"/>
  <c r="B128" i="49"/>
  <c r="C123" i="49"/>
  <c r="D123" i="49" s="1"/>
  <c r="B128" i="48"/>
  <c r="C123" i="48"/>
  <c r="D123" i="48" s="1"/>
  <c r="C113" i="47"/>
  <c r="D113" i="47" s="1"/>
  <c r="B118" i="47"/>
  <c r="B128" i="46"/>
  <c r="C123" i="46"/>
  <c r="D123" i="46" s="1"/>
  <c r="B128" i="45"/>
  <c r="C123" i="45"/>
  <c r="D123" i="45" s="1"/>
  <c r="B128" i="44"/>
  <c r="C123" i="44"/>
  <c r="D123" i="44" s="1"/>
  <c r="B68" i="28"/>
  <c r="C63" i="28"/>
  <c r="D63" i="28" s="1"/>
  <c r="B133" i="59" l="1"/>
  <c r="C128" i="59"/>
  <c r="D128" i="59" s="1"/>
  <c r="C128" i="52"/>
  <c r="D128" i="52" s="1"/>
  <c r="B133" i="52"/>
  <c r="C128" i="51"/>
  <c r="D128" i="51" s="1"/>
  <c r="B133" i="51"/>
  <c r="C128" i="50"/>
  <c r="D128" i="50" s="1"/>
  <c r="B133" i="50"/>
  <c r="C128" i="49"/>
  <c r="D128" i="49" s="1"/>
  <c r="B133" i="49"/>
  <c r="C128" i="48"/>
  <c r="D128" i="48" s="1"/>
  <c r="B133" i="48"/>
  <c r="B123" i="47"/>
  <c r="C118" i="47"/>
  <c r="D118" i="47" s="1"/>
  <c r="C128" i="46"/>
  <c r="D128" i="46" s="1"/>
  <c r="B133" i="46"/>
  <c r="B133" i="45"/>
  <c r="C128" i="45"/>
  <c r="D128" i="45" s="1"/>
  <c r="B133" i="44"/>
  <c r="C128" i="44"/>
  <c r="D128" i="44" s="1"/>
  <c r="B73" i="28"/>
  <c r="C68" i="28"/>
  <c r="D68" i="28" s="1"/>
  <c r="B138" i="59" l="1"/>
  <c r="C133" i="59"/>
  <c r="D133" i="59" s="1"/>
  <c r="B138" i="52"/>
  <c r="C133" i="52"/>
  <c r="D133" i="52" s="1"/>
  <c r="B138" i="51"/>
  <c r="C133" i="51"/>
  <c r="D133" i="51" s="1"/>
  <c r="B138" i="50"/>
  <c r="C133" i="50"/>
  <c r="D133" i="50" s="1"/>
  <c r="B138" i="49"/>
  <c r="C133" i="49"/>
  <c r="D133" i="49" s="1"/>
  <c r="B138" i="48"/>
  <c r="C133" i="48"/>
  <c r="D133" i="48" s="1"/>
  <c r="B128" i="47"/>
  <c r="C123" i="47"/>
  <c r="D123" i="47" s="1"/>
  <c r="B138" i="46"/>
  <c r="C133" i="46"/>
  <c r="D133" i="46" s="1"/>
  <c r="B138" i="45"/>
  <c r="C133" i="45"/>
  <c r="D133" i="45" s="1"/>
  <c r="B138" i="44"/>
  <c r="C133" i="44"/>
  <c r="D133" i="44" s="1"/>
  <c r="B78" i="28"/>
  <c r="C73" i="28"/>
  <c r="D73" i="28" s="1"/>
  <c r="I24" i="39"/>
  <c r="S14" i="39" s="1"/>
  <c r="V28" i="39"/>
  <c r="X28" i="39" s="1"/>
  <c r="I28" i="39"/>
  <c r="S17" i="39" s="1"/>
  <c r="C138" i="59" l="1"/>
  <c r="D138" i="59" s="1"/>
  <c r="B143" i="59"/>
  <c r="C138" i="52"/>
  <c r="D138" i="52" s="1"/>
  <c r="B143" i="52"/>
  <c r="C138" i="51"/>
  <c r="D138" i="51" s="1"/>
  <c r="B143" i="51"/>
  <c r="C138" i="50"/>
  <c r="D138" i="50" s="1"/>
  <c r="B143" i="50"/>
  <c r="C138" i="49"/>
  <c r="D138" i="49" s="1"/>
  <c r="B143" i="49"/>
  <c r="C138" i="48"/>
  <c r="D138" i="48" s="1"/>
  <c r="B143" i="48"/>
  <c r="C128" i="47"/>
  <c r="D128" i="47" s="1"/>
  <c r="B133" i="47"/>
  <c r="C138" i="46"/>
  <c r="D138" i="46" s="1"/>
  <c r="B143" i="46"/>
  <c r="C138" i="45"/>
  <c r="D138" i="45" s="1"/>
  <c r="B143" i="45"/>
  <c r="C138" i="44"/>
  <c r="D138" i="44" s="1"/>
  <c r="B143" i="44"/>
  <c r="B83" i="28"/>
  <c r="C78" i="28"/>
  <c r="D78" i="28" s="1"/>
  <c r="AD5" i="39"/>
  <c r="T17" i="39"/>
  <c r="V17" i="39" s="1"/>
  <c r="X17" i="39" s="1"/>
  <c r="T14" i="39"/>
  <c r="V14" i="39" s="1"/>
  <c r="X14" i="39" s="1"/>
  <c r="T12" i="39"/>
  <c r="V12" i="39" s="1"/>
  <c r="X12" i="39" s="1"/>
  <c r="T30" i="39"/>
  <c r="V30" i="39" s="1"/>
  <c r="X30" i="39" s="1"/>
  <c r="C143" i="59" l="1"/>
  <c r="D143" i="59" s="1"/>
  <c r="B148" i="59"/>
  <c r="C143" i="52"/>
  <c r="D143" i="52" s="1"/>
  <c r="B148" i="52"/>
  <c r="C143" i="51"/>
  <c r="D143" i="51" s="1"/>
  <c r="B148" i="51"/>
  <c r="C143" i="50"/>
  <c r="D143" i="50" s="1"/>
  <c r="B148" i="50"/>
  <c r="C143" i="49"/>
  <c r="D143" i="49" s="1"/>
  <c r="B148" i="49"/>
  <c r="C143" i="48"/>
  <c r="D143" i="48" s="1"/>
  <c r="B148" i="48"/>
  <c r="B138" i="47"/>
  <c r="C133" i="47"/>
  <c r="D133" i="47" s="1"/>
  <c r="C143" i="46"/>
  <c r="D143" i="46" s="1"/>
  <c r="B148" i="46"/>
  <c r="C143" i="45"/>
  <c r="D143" i="45" s="1"/>
  <c r="B148" i="45"/>
  <c r="C143" i="44"/>
  <c r="D143" i="44" s="1"/>
  <c r="B148" i="44"/>
  <c r="B88" i="28"/>
  <c r="C83" i="28"/>
  <c r="D83" i="28" s="1"/>
  <c r="AD17" i="39"/>
  <c r="B153" i="59" l="1"/>
  <c r="C148" i="59"/>
  <c r="D148" i="59" s="1"/>
  <c r="B153" i="52"/>
  <c r="C148" i="52"/>
  <c r="D148" i="52" s="1"/>
  <c r="B153" i="51"/>
  <c r="C148" i="51"/>
  <c r="D148" i="51" s="1"/>
  <c r="C148" i="50"/>
  <c r="D148" i="50" s="1"/>
  <c r="B153" i="50"/>
  <c r="B153" i="49"/>
  <c r="C148" i="49"/>
  <c r="D148" i="49" s="1"/>
  <c r="B153" i="48"/>
  <c r="C148" i="48"/>
  <c r="D148" i="48" s="1"/>
  <c r="C138" i="47"/>
  <c r="D138" i="47" s="1"/>
  <c r="B143" i="47"/>
  <c r="B153" i="46"/>
  <c r="C148" i="46"/>
  <c r="D148" i="46" s="1"/>
  <c r="B153" i="45"/>
  <c r="C148" i="45"/>
  <c r="D148" i="45" s="1"/>
  <c r="B153" i="44"/>
  <c r="C148" i="44"/>
  <c r="D148" i="44" s="1"/>
  <c r="B93" i="28"/>
  <c r="C88" i="28"/>
  <c r="D88" i="28" s="1"/>
  <c r="C153" i="59" l="1"/>
  <c r="D153" i="59" s="1"/>
  <c r="B158" i="59"/>
  <c r="C153" i="52"/>
  <c r="D153" i="52" s="1"/>
  <c r="B158" i="52"/>
  <c r="C153" i="51"/>
  <c r="D153" i="51" s="1"/>
  <c r="B158" i="51"/>
  <c r="C153" i="50"/>
  <c r="D153" i="50" s="1"/>
  <c r="B158" i="50"/>
  <c r="C153" i="49"/>
  <c r="D153" i="49" s="1"/>
  <c r="B158" i="49"/>
  <c r="C153" i="48"/>
  <c r="D153" i="48" s="1"/>
  <c r="B158" i="48"/>
  <c r="C143" i="47"/>
  <c r="D143" i="47" s="1"/>
  <c r="B148" i="47"/>
  <c r="C153" i="46"/>
  <c r="D153" i="46" s="1"/>
  <c r="B158" i="46"/>
  <c r="C153" i="45"/>
  <c r="D153" i="45" s="1"/>
  <c r="B158" i="45"/>
  <c r="C153" i="44"/>
  <c r="D153" i="44" s="1"/>
  <c r="B158" i="44"/>
  <c r="B98" i="28"/>
  <c r="C93" i="28"/>
  <c r="D93" i="28" s="1"/>
  <c r="C158" i="59" l="1"/>
  <c r="D158" i="59" s="1"/>
  <c r="B163" i="59"/>
  <c r="B163" i="52"/>
  <c r="C158" i="52"/>
  <c r="D158" i="52" s="1"/>
  <c r="B163" i="51"/>
  <c r="C158" i="51"/>
  <c r="D158" i="51" s="1"/>
  <c r="B163" i="50"/>
  <c r="C158" i="50"/>
  <c r="D158" i="50" s="1"/>
  <c r="B163" i="49"/>
  <c r="C158" i="49"/>
  <c r="D158" i="49" s="1"/>
  <c r="B163" i="48"/>
  <c r="C158" i="48"/>
  <c r="D158" i="48" s="1"/>
  <c r="B153" i="47"/>
  <c r="C148" i="47"/>
  <c r="D148" i="47" s="1"/>
  <c r="B163" i="46"/>
  <c r="C158" i="46"/>
  <c r="D158" i="46" s="1"/>
  <c r="B163" i="45"/>
  <c r="C158" i="45"/>
  <c r="D158" i="45" s="1"/>
  <c r="B163" i="44"/>
  <c r="C158" i="44"/>
  <c r="D158" i="44" s="1"/>
  <c r="B103" i="28"/>
  <c r="C98" i="28"/>
  <c r="D98" i="28" s="1"/>
  <c r="C163" i="59" l="1"/>
  <c r="D163" i="59" s="1"/>
  <c r="B168" i="59"/>
  <c r="B168" i="52"/>
  <c r="C163" i="52"/>
  <c r="D163" i="52" s="1"/>
  <c r="B168" i="51"/>
  <c r="C163" i="51"/>
  <c r="D163" i="51" s="1"/>
  <c r="B168" i="50"/>
  <c r="C163" i="50"/>
  <c r="D163" i="50" s="1"/>
  <c r="B168" i="49"/>
  <c r="C163" i="49"/>
  <c r="D163" i="49" s="1"/>
  <c r="C163" i="48"/>
  <c r="D163" i="48" s="1"/>
  <c r="B168" i="48"/>
  <c r="C153" i="47"/>
  <c r="D153" i="47" s="1"/>
  <c r="B158" i="47"/>
  <c r="B168" i="46"/>
  <c r="C163" i="46"/>
  <c r="D163" i="46" s="1"/>
  <c r="B168" i="45"/>
  <c r="C163" i="45"/>
  <c r="D163" i="45" s="1"/>
  <c r="B168" i="44"/>
  <c r="C163" i="44"/>
  <c r="D163" i="44" s="1"/>
  <c r="B108" i="28"/>
  <c r="C103" i="28"/>
  <c r="D103" i="28" s="1"/>
  <c r="B173" i="59" l="1"/>
  <c r="C168" i="59"/>
  <c r="D168" i="59" s="1"/>
  <c r="C168" i="52"/>
  <c r="D168" i="52" s="1"/>
  <c r="B173" i="52"/>
  <c r="C168" i="51"/>
  <c r="D168" i="51" s="1"/>
  <c r="B173" i="51"/>
  <c r="C168" i="50"/>
  <c r="D168" i="50" s="1"/>
  <c r="B173" i="50"/>
  <c r="B173" i="49"/>
  <c r="C168" i="49"/>
  <c r="D168" i="49" s="1"/>
  <c r="C168" i="48"/>
  <c r="D168" i="48" s="1"/>
  <c r="B173" i="48"/>
  <c r="B163" i="47"/>
  <c r="C158" i="47"/>
  <c r="D158" i="47" s="1"/>
  <c r="C168" i="46"/>
  <c r="D168" i="46" s="1"/>
  <c r="B173" i="46"/>
  <c r="C168" i="45"/>
  <c r="D168" i="45" s="1"/>
  <c r="B173" i="45"/>
  <c r="B173" i="44"/>
  <c r="C168" i="44"/>
  <c r="D168" i="44" s="1"/>
  <c r="B113" i="28"/>
  <c r="C108" i="28"/>
  <c r="D108" i="28" s="1"/>
  <c r="C173" i="59" l="1"/>
  <c r="D173" i="59" s="1"/>
  <c r="B178" i="59"/>
  <c r="B178" i="52"/>
  <c r="C173" i="52"/>
  <c r="D173" i="52" s="1"/>
  <c r="B178" i="51"/>
  <c r="C173" i="51"/>
  <c r="D173" i="51" s="1"/>
  <c r="B178" i="50"/>
  <c r="C173" i="50"/>
  <c r="D173" i="50" s="1"/>
  <c r="B178" i="49"/>
  <c r="C173" i="49"/>
  <c r="D173" i="49" s="1"/>
  <c r="B178" i="48"/>
  <c r="C173" i="48"/>
  <c r="D173" i="48" s="1"/>
  <c r="B168" i="47"/>
  <c r="C163" i="47"/>
  <c r="D163" i="47" s="1"/>
  <c r="B178" i="46"/>
  <c r="C173" i="46"/>
  <c r="D173" i="46" s="1"/>
  <c r="B178" i="45"/>
  <c r="C173" i="45"/>
  <c r="D173" i="45" s="1"/>
  <c r="B178" i="44"/>
  <c r="C173" i="44"/>
  <c r="D173" i="44" s="1"/>
  <c r="B118" i="28"/>
  <c r="C113" i="28"/>
  <c r="D113" i="28" s="1"/>
  <c r="C178" i="59" l="1"/>
  <c r="D178" i="59" s="1"/>
  <c r="B183" i="59"/>
  <c r="C183" i="59" s="1"/>
  <c r="D183" i="59" s="1"/>
  <c r="C178" i="52"/>
  <c r="D178" i="52" s="1"/>
  <c r="B183" i="52"/>
  <c r="C183" i="52" s="1"/>
  <c r="D183" i="52" s="1"/>
  <c r="C178" i="51"/>
  <c r="D178" i="51" s="1"/>
  <c r="B183" i="51"/>
  <c r="C183" i="51" s="1"/>
  <c r="D183" i="51" s="1"/>
  <c r="C178" i="50"/>
  <c r="D178" i="50" s="1"/>
  <c r="B183" i="50"/>
  <c r="C183" i="50" s="1"/>
  <c r="D183" i="50" s="1"/>
  <c r="C178" i="49"/>
  <c r="D178" i="49" s="1"/>
  <c r="B183" i="49"/>
  <c r="C183" i="49" s="1"/>
  <c r="D183" i="49" s="1"/>
  <c r="C178" i="48"/>
  <c r="D178" i="48" s="1"/>
  <c r="B183" i="48"/>
  <c r="C183" i="48" s="1"/>
  <c r="D183" i="48" s="1"/>
  <c r="C168" i="47"/>
  <c r="D168" i="47" s="1"/>
  <c r="B173" i="47"/>
  <c r="C178" i="46"/>
  <c r="D178" i="46" s="1"/>
  <c r="B183" i="46"/>
  <c r="C183" i="46" s="1"/>
  <c r="D183" i="46" s="1"/>
  <c r="C178" i="45"/>
  <c r="D178" i="45" s="1"/>
  <c r="B183" i="45"/>
  <c r="C183" i="45" s="1"/>
  <c r="D183" i="45" s="1"/>
  <c r="C178" i="44"/>
  <c r="D178" i="44" s="1"/>
  <c r="B183" i="44"/>
  <c r="C183" i="44" s="1"/>
  <c r="D183" i="44" s="1"/>
  <c r="B123" i="28"/>
  <c r="C118" i="28"/>
  <c r="D118" i="28" s="1"/>
  <c r="C20" i="55" l="1"/>
  <c r="C33" i="55"/>
  <c r="C31" i="55"/>
  <c r="C18" i="55"/>
  <c r="C26" i="55"/>
  <c r="C15" i="55"/>
  <c r="C11" i="55"/>
  <c r="C29" i="55"/>
  <c r="C16" i="55"/>
  <c r="C23" i="55"/>
  <c r="C19" i="55"/>
  <c r="C32" i="55"/>
  <c r="C25" i="55"/>
  <c r="C13" i="55"/>
  <c r="C22" i="55"/>
  <c r="C14" i="55"/>
  <c r="C28" i="55"/>
  <c r="C27" i="55"/>
  <c r="C12" i="55"/>
  <c r="C17" i="55"/>
  <c r="C21" i="55"/>
  <c r="C30" i="55"/>
  <c r="C24" i="55"/>
  <c r="J21" i="55"/>
  <c r="J20" i="55"/>
  <c r="J27" i="55"/>
  <c r="J15" i="55"/>
  <c r="J25" i="55"/>
  <c r="J17" i="55"/>
  <c r="J24" i="55"/>
  <c r="J11" i="55"/>
  <c r="J32" i="55"/>
  <c r="J18" i="55"/>
  <c r="J26" i="55"/>
  <c r="J33" i="55"/>
  <c r="J30" i="55"/>
  <c r="J22" i="55"/>
  <c r="J13" i="55"/>
  <c r="J16" i="55"/>
  <c r="J19" i="55"/>
  <c r="J31" i="55"/>
  <c r="J12" i="55"/>
  <c r="J23" i="55"/>
  <c r="J29" i="55"/>
  <c r="J28" i="55"/>
  <c r="J14" i="55"/>
  <c r="J10" i="55"/>
  <c r="G17" i="55"/>
  <c r="G11" i="55"/>
  <c r="G20" i="55"/>
  <c r="G29" i="55"/>
  <c r="G19" i="55"/>
  <c r="G27" i="55"/>
  <c r="G25" i="55"/>
  <c r="G12" i="55"/>
  <c r="G23" i="55"/>
  <c r="G15" i="55"/>
  <c r="G21" i="55"/>
  <c r="G30" i="55"/>
  <c r="G14" i="55"/>
  <c r="G16" i="55"/>
  <c r="G33" i="55"/>
  <c r="G28" i="55"/>
  <c r="G26" i="55"/>
  <c r="G13" i="55"/>
  <c r="G10" i="55"/>
  <c r="G31" i="55"/>
  <c r="G24" i="55"/>
  <c r="G32" i="55"/>
  <c r="G18" i="55"/>
  <c r="G22" i="55"/>
  <c r="K32" i="55"/>
  <c r="K29" i="55"/>
  <c r="K21" i="55"/>
  <c r="K15" i="55"/>
  <c r="K20" i="55"/>
  <c r="K10" i="55"/>
  <c r="K17" i="55"/>
  <c r="K14" i="55"/>
  <c r="K33" i="55"/>
  <c r="K25" i="55"/>
  <c r="K13" i="55"/>
  <c r="K22" i="55"/>
  <c r="K18" i="55"/>
  <c r="K16" i="55"/>
  <c r="K27" i="55"/>
  <c r="K23" i="55"/>
  <c r="K31" i="55"/>
  <c r="K19" i="55"/>
  <c r="K12" i="55"/>
  <c r="K11" i="55"/>
  <c r="K24" i="55"/>
  <c r="K26" i="55"/>
  <c r="K28" i="55"/>
  <c r="K30" i="55"/>
  <c r="E17" i="55"/>
  <c r="E9" i="55"/>
  <c r="E31" i="55"/>
  <c r="E12" i="55"/>
  <c r="E21" i="55"/>
  <c r="E18" i="55"/>
  <c r="E10" i="55"/>
  <c r="E23" i="55"/>
  <c r="E14" i="55"/>
  <c r="E26" i="55"/>
  <c r="E30" i="55"/>
  <c r="E19" i="55"/>
  <c r="E33" i="55"/>
  <c r="E13" i="55"/>
  <c r="E16" i="55"/>
  <c r="E25" i="55"/>
  <c r="E27" i="55"/>
  <c r="E32" i="55"/>
  <c r="E28" i="55"/>
  <c r="E11" i="55"/>
  <c r="E29" i="55"/>
  <c r="E15" i="55"/>
  <c r="E20" i="55"/>
  <c r="E22" i="55"/>
  <c r="E24" i="55"/>
  <c r="L17" i="55"/>
  <c r="L25" i="55"/>
  <c r="L24" i="55"/>
  <c r="L18" i="55"/>
  <c r="L19" i="55"/>
  <c r="L22" i="55"/>
  <c r="L30" i="55"/>
  <c r="L28" i="55"/>
  <c r="L26" i="55"/>
  <c r="L33" i="55"/>
  <c r="L15" i="55"/>
  <c r="L23" i="55"/>
  <c r="L29" i="55"/>
  <c r="L20" i="55"/>
  <c r="L27" i="55"/>
  <c r="L14" i="55"/>
  <c r="L32" i="55"/>
  <c r="L11" i="55"/>
  <c r="L10" i="55"/>
  <c r="L13" i="55"/>
  <c r="L21" i="55"/>
  <c r="L31" i="55"/>
  <c r="L16" i="55"/>
  <c r="L12" i="55"/>
  <c r="H13" i="55"/>
  <c r="H25" i="55"/>
  <c r="H17" i="55"/>
  <c r="H14" i="55"/>
  <c r="H20" i="55"/>
  <c r="H23" i="55"/>
  <c r="H18" i="55"/>
  <c r="H11" i="55"/>
  <c r="H33" i="55"/>
  <c r="H15" i="55"/>
  <c r="H24" i="55"/>
  <c r="H19" i="55"/>
  <c r="H32" i="55"/>
  <c r="H26" i="55"/>
  <c r="H10" i="55"/>
  <c r="H16" i="55"/>
  <c r="H22" i="55"/>
  <c r="H27" i="55"/>
  <c r="H31" i="55"/>
  <c r="H12" i="55"/>
  <c r="H30" i="55"/>
  <c r="H29" i="55"/>
  <c r="H28" i="55"/>
  <c r="H21" i="55"/>
  <c r="I11" i="55"/>
  <c r="I12" i="55"/>
  <c r="I17" i="55"/>
  <c r="I26" i="55"/>
  <c r="I10" i="55"/>
  <c r="I23" i="55"/>
  <c r="I21" i="55"/>
  <c r="I16" i="55"/>
  <c r="I14" i="55"/>
  <c r="I25" i="55"/>
  <c r="I28" i="55"/>
  <c r="I27" i="55"/>
  <c r="I32" i="55"/>
  <c r="I20" i="55"/>
  <c r="I19" i="55"/>
  <c r="I33" i="55"/>
  <c r="I15" i="55"/>
  <c r="I24" i="55"/>
  <c r="I13" i="55"/>
  <c r="I18" i="55"/>
  <c r="I30" i="55"/>
  <c r="I22" i="55"/>
  <c r="I31" i="55"/>
  <c r="I29" i="55"/>
  <c r="B178" i="47"/>
  <c r="C173" i="47"/>
  <c r="D173" i="47" s="1"/>
  <c r="B128" i="28"/>
  <c r="C123" i="28"/>
  <c r="D123" i="28" s="1"/>
  <c r="C178" i="47" l="1"/>
  <c r="D178" i="47" s="1"/>
  <c r="B183" i="47"/>
  <c r="C183" i="47" s="1"/>
  <c r="D183" i="47" s="1"/>
  <c r="B133" i="28"/>
  <c r="C128" i="28"/>
  <c r="D128" i="28" s="1"/>
  <c r="D21" i="55" l="1"/>
  <c r="D28" i="55"/>
  <c r="D13" i="55"/>
  <c r="D27" i="55"/>
  <c r="D12" i="55"/>
  <c r="D31" i="55"/>
  <c r="D25" i="55"/>
  <c r="D16" i="55"/>
  <c r="D26" i="55"/>
  <c r="D19" i="55"/>
  <c r="D33" i="55"/>
  <c r="D30" i="55"/>
  <c r="D18" i="55"/>
  <c r="D10" i="55"/>
  <c r="D9" i="55"/>
  <c r="D20" i="55"/>
  <c r="D11" i="55"/>
  <c r="D14" i="55"/>
  <c r="D24" i="55"/>
  <c r="D32" i="55"/>
  <c r="D17" i="55"/>
  <c r="D15" i="55"/>
  <c r="D29" i="55"/>
  <c r="D23" i="55"/>
  <c r="D22" i="55"/>
  <c r="B138" i="28"/>
  <c r="C133" i="28"/>
  <c r="D133" i="28" s="1"/>
  <c r="B143" i="28" l="1"/>
  <c r="C138" i="28"/>
  <c r="D138" i="28" s="1"/>
  <c r="B148" i="28" l="1"/>
  <c r="C143" i="28"/>
  <c r="D143" i="28" s="1"/>
  <c r="B153" i="28" l="1"/>
  <c r="C148" i="28"/>
  <c r="D148" i="28" s="1"/>
  <c r="B158" i="28" l="1"/>
  <c r="C153" i="28"/>
  <c r="D153" i="28" s="1"/>
  <c r="B163" i="28" l="1"/>
  <c r="C158" i="28"/>
  <c r="D158" i="28" s="1"/>
  <c r="B168" i="28" l="1"/>
  <c r="C163" i="28"/>
  <c r="D163" i="28" s="1"/>
  <c r="B173" i="28" l="1"/>
  <c r="C168" i="28"/>
  <c r="D168" i="28" s="1"/>
  <c r="B178" i="28" l="1"/>
  <c r="C173" i="28"/>
  <c r="D173" i="28" s="1"/>
  <c r="B183" i="28" l="1"/>
  <c r="C183" i="28" s="1"/>
  <c r="D183" i="28" s="1"/>
  <c r="C178" i="28"/>
  <c r="D178" i="28" s="1"/>
  <c r="F19" i="55" l="1"/>
  <c r="F18" i="55"/>
  <c r="F10" i="55"/>
  <c r="F31" i="55"/>
  <c r="F9" i="55"/>
  <c r="F27" i="55"/>
  <c r="F20" i="55"/>
  <c r="F26" i="55"/>
  <c r="F16" i="55"/>
  <c r="F14" i="55"/>
  <c r="F25" i="55"/>
  <c r="F30" i="55"/>
  <c r="F28" i="55"/>
  <c r="F29" i="55"/>
  <c r="F22" i="55"/>
  <c r="F23" i="55"/>
  <c r="F15" i="55"/>
  <c r="F17" i="55"/>
  <c r="F11" i="55"/>
  <c r="F12" i="55"/>
  <c r="F33" i="55"/>
  <c r="F21" i="55"/>
  <c r="F13" i="55"/>
  <c r="F24" i="55"/>
  <c r="F32" i="55"/>
  <c r="AB31" i="39"/>
  <c r="AB30" i="39"/>
  <c r="AB29" i="39"/>
  <c r="AB36" i="39" l="1"/>
  <c r="AB12" i="39"/>
  <c r="AB24" i="39"/>
  <c r="AB27" i="39"/>
  <c r="AB26" i="39"/>
  <c r="AB14" i="39"/>
  <c r="AB28" i="39"/>
  <c r="AB23" i="39"/>
  <c r="AB25" i="39"/>
  <c r="AB13" i="39"/>
  <c r="AB33" i="39"/>
  <c r="AB32" i="39"/>
  <c r="AB34" i="39"/>
  <c r="Z11" i="39"/>
  <c r="Y11" i="39"/>
  <c r="Y9" i="39"/>
  <c r="Z9" i="39"/>
  <c r="Z10" i="39"/>
  <c r="Y10" i="39"/>
  <c r="Z12" i="39"/>
  <c r="Y12" i="39"/>
  <c r="AB35" i="39"/>
  <c r="Z19" i="39"/>
  <c r="Y19" i="39"/>
  <c r="Y18" i="39"/>
  <c r="Z18" i="39"/>
  <c r="Z31" i="39"/>
  <c r="Y31" i="39"/>
  <c r="AD22" i="39"/>
  <c r="AD14" i="39"/>
  <c r="Y23" i="39"/>
  <c r="Z23" i="39"/>
  <c r="Z32" i="39"/>
  <c r="Y32" i="39"/>
  <c r="AD33" i="39"/>
  <c r="Z30" i="39"/>
  <c r="Y30" i="39"/>
  <c r="Z22" i="39"/>
  <c r="Y22" i="39"/>
  <c r="Y24" i="39"/>
  <c r="Z24" i="39"/>
  <c r="Z27" i="39"/>
  <c r="Y27" i="39"/>
  <c r="Z35" i="39"/>
  <c r="Y35" i="39"/>
  <c r="Z26" i="39"/>
  <c r="Y26" i="39"/>
  <c r="Y21" i="39"/>
  <c r="Z21" i="39"/>
  <c r="AD35" i="39"/>
  <c r="AD23" i="39"/>
  <c r="Z25" i="39"/>
  <c r="Y25" i="39"/>
  <c r="Y17" i="39"/>
  <c r="Z17" i="39"/>
  <c r="Y33" i="39"/>
  <c r="Z33" i="39"/>
  <c r="AD36" i="39"/>
  <c r="Z28" i="39"/>
  <c r="Y28" i="39"/>
  <c r="Y20" i="39"/>
  <c r="Z20" i="39"/>
  <c r="Z36" i="39"/>
  <c r="Y36" i="39"/>
  <c r="AD13" i="39"/>
  <c r="Z16" i="39"/>
  <c r="Y16" i="39"/>
  <c r="Z34" i="39"/>
  <c r="Y34" i="39"/>
  <c r="Y29" i="39"/>
  <c r="Z29" i="39"/>
  <c r="AD28" i="39"/>
  <c r="AD7" i="39"/>
  <c r="AD6" i="39" l="1"/>
  <c r="C12" i="39"/>
  <c r="I5" i="39" s="1"/>
  <c r="S13" i="39" s="1"/>
  <c r="T13" i="39" s="1"/>
  <c r="V13" i="39" s="1"/>
  <c r="X13" i="39" s="1"/>
  <c r="C3" i="39"/>
  <c r="I14" i="39" s="1"/>
  <c r="S4" i="39" s="1"/>
  <c r="T4" i="39" s="1"/>
  <c r="V4" i="39" s="1"/>
  <c r="X4" i="39" s="1"/>
  <c r="Y6" i="39"/>
  <c r="Z6" i="39"/>
  <c r="C8" i="39"/>
  <c r="I11" i="39" s="1"/>
  <c r="S9" i="39" s="1"/>
  <c r="T9" i="39" s="1"/>
  <c r="V9" i="39" s="1"/>
  <c r="X9" i="39" s="1"/>
  <c r="Z5" i="39"/>
  <c r="Y5" i="39"/>
  <c r="C9" i="39"/>
  <c r="I22" i="39" s="1"/>
  <c r="S10" i="39" s="1"/>
  <c r="T10" i="39" s="1"/>
  <c r="V10" i="39" s="1"/>
  <c r="X10" i="39" s="1"/>
  <c r="Y7" i="39"/>
  <c r="Z7" i="39"/>
  <c r="C6" i="39"/>
  <c r="I7" i="39" s="1"/>
  <c r="S7" i="39" s="1"/>
  <c r="T7" i="39" s="1"/>
  <c r="V7" i="39" s="1"/>
  <c r="X7" i="39" s="1"/>
  <c r="Z4" i="39"/>
  <c r="Y4" i="39"/>
  <c r="C5" i="39"/>
  <c r="I8" i="39" s="1"/>
  <c r="S6" i="39" s="1"/>
  <c r="T6" i="39" s="1"/>
  <c r="V6" i="39" s="1"/>
  <c r="X6" i="39" s="1"/>
  <c r="C4" i="39"/>
  <c r="I3" i="39" s="1"/>
  <c r="S5" i="39" s="1"/>
  <c r="T5" i="39" s="1"/>
  <c r="V5" i="39" s="1"/>
  <c r="X5" i="39" s="1"/>
  <c r="AB9" i="39"/>
  <c r="AB15" i="39"/>
  <c r="AB7" i="39"/>
  <c r="AB16" i="39"/>
  <c r="AB19" i="39"/>
  <c r="AB21" i="39"/>
  <c r="AB4" i="39"/>
  <c r="AB37" i="39" s="1"/>
  <c r="AB11" i="39"/>
  <c r="AB5" i="39"/>
  <c r="AB8" i="39"/>
  <c r="AB17" i="39"/>
  <c r="AB22" i="39"/>
  <c r="AB18" i="39"/>
  <c r="AB20" i="39"/>
  <c r="AB10" i="39"/>
  <c r="AB6" i="39"/>
  <c r="C7" i="39"/>
  <c r="I18" i="39" s="1"/>
  <c r="S8" i="39" s="1"/>
  <c r="T8" i="39" s="1"/>
  <c r="V8" i="39" s="1"/>
  <c r="X8" i="39" s="1"/>
  <c r="AA12" i="39"/>
  <c r="AA10" i="39"/>
  <c r="AA9" i="39"/>
  <c r="AA11" i="39"/>
  <c r="Y8" i="39"/>
  <c r="Z8" i="39"/>
  <c r="Y15" i="39"/>
  <c r="Z15" i="39"/>
  <c r="C10" i="39"/>
  <c r="I4" i="39" s="1"/>
  <c r="S11" i="39" s="1"/>
  <c r="T11" i="39" s="1"/>
  <c r="V11" i="39" s="1"/>
  <c r="X11" i="39" s="1"/>
  <c r="C11" i="39"/>
  <c r="I29" i="39" s="1"/>
  <c r="AA17" i="39"/>
  <c r="AA34" i="39"/>
  <c r="AA31" i="39"/>
  <c r="AA27" i="39"/>
  <c r="AA30" i="39"/>
  <c r="AA18" i="39"/>
  <c r="AA19" i="39"/>
  <c r="AA21" i="39"/>
  <c r="AA29" i="39"/>
  <c r="AA26" i="39"/>
  <c r="C27" i="39"/>
  <c r="I21" i="39" s="1"/>
  <c r="C14" i="39"/>
  <c r="I17" i="39" s="1"/>
  <c r="S15" i="39" s="1"/>
  <c r="T15" i="39" s="1"/>
  <c r="V15" i="39" s="1"/>
  <c r="X15" i="39" s="1"/>
  <c r="Z14" i="39"/>
  <c r="AD32" i="39"/>
  <c r="AA25" i="39"/>
  <c r="C23" i="39"/>
  <c r="I12" i="39" s="1"/>
  <c r="S24" i="39" s="1"/>
  <c r="T24" i="39" s="1"/>
  <c r="V24" i="39" s="1"/>
  <c r="X24" i="39" s="1"/>
  <c r="C21" i="39"/>
  <c r="I9" i="39" s="1"/>
  <c r="S22" i="39" s="1"/>
  <c r="T22" i="39" s="1"/>
  <c r="V22" i="39" s="1"/>
  <c r="X22" i="39" s="1"/>
  <c r="C18" i="39"/>
  <c r="I26" i="39" s="1"/>
  <c r="S19" i="39" s="1"/>
  <c r="T19" i="39" s="1"/>
  <c r="V19" i="39" s="1"/>
  <c r="X19" i="39" s="1"/>
  <c r="AA24" i="39"/>
  <c r="AD8" i="39"/>
  <c r="AA36" i="39"/>
  <c r="C29" i="39"/>
  <c r="I30" i="39" s="1"/>
  <c r="Y14" i="39"/>
  <c r="AD25" i="39"/>
  <c r="AD15" i="39"/>
  <c r="C20" i="39"/>
  <c r="I27" i="39" s="1"/>
  <c r="S21" i="39" s="1"/>
  <c r="T21" i="39" s="1"/>
  <c r="V21" i="39" s="1"/>
  <c r="X21" i="39" s="1"/>
  <c r="Z13" i="39"/>
  <c r="Y13" i="39"/>
  <c r="C24" i="39"/>
  <c r="I16" i="39" s="1"/>
  <c r="S25" i="39" s="1"/>
  <c r="T25" i="39" s="1"/>
  <c r="V25" i="39" s="1"/>
  <c r="X25" i="39" s="1"/>
  <c r="AA35" i="39"/>
  <c r="AA22" i="39"/>
  <c r="AA32" i="39"/>
  <c r="AD10" i="39"/>
  <c r="C15" i="39"/>
  <c r="I15" i="39" s="1"/>
  <c r="S16" i="39" s="1"/>
  <c r="T16" i="39" s="1"/>
  <c r="V16" i="39" s="1"/>
  <c r="X16" i="39" s="1"/>
  <c r="C28" i="39"/>
  <c r="I10" i="39" s="1"/>
  <c r="S29" i="39" s="1"/>
  <c r="T29" i="39" s="1"/>
  <c r="V29" i="39" s="1"/>
  <c r="X29" i="39" s="1"/>
  <c r="AD9" i="39"/>
  <c r="AA20" i="39"/>
  <c r="AA16" i="39"/>
  <c r="AA28" i="39"/>
  <c r="AA33" i="39"/>
  <c r="AD20" i="39"/>
  <c r="C32" i="39"/>
  <c r="I20" i="39" s="1"/>
  <c r="S33" i="39" s="1"/>
  <c r="T33" i="39" s="1"/>
  <c r="V33" i="39" s="1"/>
  <c r="X33" i="39" s="1"/>
  <c r="AD4" i="39"/>
  <c r="C26" i="39"/>
  <c r="I35" i="39" s="1"/>
  <c r="S27" i="39" s="1"/>
  <c r="T27" i="39" s="1"/>
  <c r="V27" i="39" s="1"/>
  <c r="X27" i="39" s="1"/>
  <c r="C17" i="39"/>
  <c r="I23" i="39" s="1"/>
  <c r="S18" i="39" s="1"/>
  <c r="T18" i="39" s="1"/>
  <c r="V18" i="39" s="1"/>
  <c r="X18" i="39" s="1"/>
  <c r="C31" i="39"/>
  <c r="I13" i="39" s="1"/>
  <c r="S32" i="39" s="1"/>
  <c r="T32" i="39" s="1"/>
  <c r="V32" i="39" s="1"/>
  <c r="X32" i="39" s="1"/>
  <c r="C35" i="39"/>
  <c r="I33" i="39" s="1"/>
  <c r="S36" i="39" s="1"/>
  <c r="T36" i="39" s="1"/>
  <c r="V36" i="39" s="1"/>
  <c r="X36" i="39" s="1"/>
  <c r="C30" i="39"/>
  <c r="I25" i="39" s="1"/>
  <c r="S31" i="39" s="1"/>
  <c r="T31" i="39" s="1"/>
  <c r="V31" i="39" s="1"/>
  <c r="X31" i="39" s="1"/>
  <c r="AA23" i="39"/>
  <c r="C19" i="39"/>
  <c r="I19" i="39" s="1"/>
  <c r="S20" i="39" s="1"/>
  <c r="T20" i="39" s="1"/>
  <c r="V20" i="39" s="1"/>
  <c r="X20" i="39" s="1"/>
  <c r="C25" i="39"/>
  <c r="I31" i="39" s="1"/>
  <c r="S26" i="39" s="1"/>
  <c r="T26" i="39" s="1"/>
  <c r="V26" i="39" s="1"/>
  <c r="X26" i="39" s="1"/>
  <c r="C22" i="39"/>
  <c r="I6" i="39" s="1"/>
  <c r="S23" i="39" s="1"/>
  <c r="T23" i="39" s="1"/>
  <c r="V23" i="39" s="1"/>
  <c r="X23" i="39" s="1"/>
  <c r="AE17" i="39" l="1"/>
  <c r="AA6" i="39"/>
  <c r="AE6" i="39" s="1"/>
  <c r="AA5" i="39"/>
  <c r="AE5" i="39" s="1"/>
  <c r="AA7" i="39"/>
  <c r="AE7" i="39" s="1"/>
  <c r="AA4" i="39"/>
  <c r="AE4" i="39" s="1"/>
  <c r="AE37" i="39" s="1"/>
  <c r="AE10" i="39"/>
  <c r="AA8" i="39"/>
  <c r="X37" i="39"/>
  <c r="AA15" i="39"/>
  <c r="AE15" i="39" s="1"/>
  <c r="AE36" i="39"/>
  <c r="AE21" i="39"/>
  <c r="AE27" i="39"/>
  <c r="AE25" i="39"/>
  <c r="AE31" i="39"/>
  <c r="AE33" i="39"/>
  <c r="AE32" i="39"/>
  <c r="AE18" i="39"/>
  <c r="AE19" i="39"/>
  <c r="AE30" i="39"/>
  <c r="AE16" i="39"/>
  <c r="AE23" i="39"/>
  <c r="AE26" i="39"/>
  <c r="AA14" i="39"/>
  <c r="AE14" i="39" s="1"/>
  <c r="AD12" i="39"/>
  <c r="AE12" i="39" s="1"/>
  <c r="AA13" i="39"/>
  <c r="AD29" i="39"/>
  <c r="AE29" i="39" s="1"/>
  <c r="AE20" i="39"/>
  <c r="AE28" i="39"/>
  <c r="AD24" i="39"/>
  <c r="AE24" i="39" s="1"/>
  <c r="AD11" i="39"/>
  <c r="AE11" i="39" s="1"/>
  <c r="AE22" i="39"/>
  <c r="AA37" i="39" l="1"/>
  <c r="AE13" i="39"/>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<sst xmlns="http://schemas.openxmlformats.org/spreadsheetml/2006/main" count="2189" uniqueCount="474">
  <si>
    <t>SEXE</t>
  </si>
  <si>
    <t>BAREME COTATION / NIVEAU ATTEINT</t>
  </si>
  <si>
    <t>NOMS / PRENOMS</t>
  </si>
  <si>
    <t>Noms</t>
  </si>
  <si>
    <t>Sexe</t>
  </si>
  <si>
    <t>F</t>
  </si>
  <si>
    <t>G</t>
  </si>
  <si>
    <t>Sommet</t>
  </si>
  <si>
    <t>Camembert</t>
  </si>
  <si>
    <t>5A</t>
  </si>
  <si>
    <t>AYRAULT Victoria</t>
  </si>
  <si>
    <t>BAILLY Marine</t>
  </si>
  <si>
    <t>BAZANTAY Marion</t>
  </si>
  <si>
    <t>BEAUCHAMP Fanny</t>
  </si>
  <si>
    <t>BERTHELOT Estéban</t>
  </si>
  <si>
    <t>BICHOT Mélissa</t>
  </si>
  <si>
    <t>BISSELER Lilas</t>
  </si>
  <si>
    <t>BROUSSEAU Marie</t>
  </si>
  <si>
    <t>BUCAMP Mathéo</t>
  </si>
  <si>
    <t>CHARRIER Thiven</t>
  </si>
  <si>
    <t>DA CRUZ Gonçalo</t>
  </si>
  <si>
    <t>DE FREITAS Lindsay</t>
  </si>
  <si>
    <t>DOUBLET Léna</t>
  </si>
  <si>
    <t>FICHET Angeline</t>
  </si>
  <si>
    <t>FURTADO Ilaïs</t>
  </si>
  <si>
    <t>GONORD Arthur</t>
  </si>
  <si>
    <t>GUILLOTEAU Nathan</t>
  </si>
  <si>
    <t>HAY Manon</t>
  </si>
  <si>
    <t>INGREMEAU Evie</t>
  </si>
  <si>
    <t>JOURDAIN Alban</t>
  </si>
  <si>
    <t>JOURDAIN Lucas</t>
  </si>
  <si>
    <t>LHOMMEDET Maxime</t>
  </si>
  <si>
    <t>MADERN Fanny</t>
  </si>
  <si>
    <t>MEDINA Maxime</t>
  </si>
  <si>
    <t>MERCERON Laura</t>
  </si>
  <si>
    <t>MIGUEL Marie</t>
  </si>
  <si>
    <t>MORINIERE Léna</t>
  </si>
  <si>
    <t>NIORT Baptiste</t>
  </si>
  <si>
    <t>NIVET Emma</t>
  </si>
  <si>
    <t>NORMAND Quentin</t>
  </si>
  <si>
    <t>PELLETIER Jules</t>
  </si>
  <si>
    <t>PIRES SA Noah-Mathéo</t>
  </si>
  <si>
    <t>VIGINIER Pierre-Louis</t>
  </si>
  <si>
    <t>TOTAL /8</t>
  </si>
  <si>
    <t>3A_2/3</t>
  </si>
  <si>
    <t>3B_2/3</t>
  </si>
  <si>
    <t>4A</t>
  </si>
  <si>
    <t>4B</t>
  </si>
  <si>
    <t>4C</t>
  </si>
  <si>
    <t>5B</t>
  </si>
  <si>
    <t>5C</t>
  </si>
  <si>
    <t>5C+</t>
  </si>
  <si>
    <t>5B+</t>
  </si>
  <si>
    <t>6A</t>
  </si>
  <si>
    <t>6A+</t>
  </si>
  <si>
    <t>6B</t>
  </si>
  <si>
    <t>6B+</t>
  </si>
  <si>
    <t>6C</t>
  </si>
  <si>
    <t>6C+</t>
  </si>
  <si>
    <t>7A</t>
  </si>
  <si>
    <t>7A+</t>
  </si>
  <si>
    <t>7B</t>
  </si>
  <si>
    <t>7B+</t>
  </si>
  <si>
    <t>7C</t>
  </si>
  <si>
    <t>7C+</t>
  </si>
  <si>
    <t>3C_2/3</t>
  </si>
  <si>
    <t>V02_5B_Violette</t>
  </si>
  <si>
    <t>V09_5B_Bleue</t>
  </si>
  <si>
    <t>Barème G</t>
  </si>
  <si>
    <t>Barème F</t>
  </si>
  <si>
    <t>Barème Voies</t>
  </si>
  <si>
    <t>Barème Blocs</t>
  </si>
  <si>
    <t>Cotations</t>
  </si>
  <si>
    <t>Noms prénoms</t>
  </si>
  <si>
    <t>Voie à grimper</t>
  </si>
  <si>
    <t>Assureur</t>
  </si>
  <si>
    <t>Passage</t>
  </si>
  <si>
    <t>1-1</t>
  </si>
  <si>
    <t>1-2</t>
  </si>
  <si>
    <t>2-1</t>
  </si>
  <si>
    <t>2-2</t>
  </si>
  <si>
    <t>3-1</t>
  </si>
  <si>
    <t>3-2</t>
  </si>
  <si>
    <t>4-1</t>
  </si>
  <si>
    <t>4-2</t>
  </si>
  <si>
    <t>5-1</t>
  </si>
  <si>
    <t>5-2</t>
  </si>
  <si>
    <t>6-1</t>
  </si>
  <si>
    <t>6-2</t>
  </si>
  <si>
    <t>7-1</t>
  </si>
  <si>
    <t>8-2</t>
  </si>
  <si>
    <t>9-1</t>
  </si>
  <si>
    <t>9-2</t>
  </si>
  <si>
    <t>10-1</t>
  </si>
  <si>
    <t>10-2</t>
  </si>
  <si>
    <t>11-1</t>
  </si>
  <si>
    <t>11-2</t>
  </si>
  <si>
    <t>12-1</t>
  </si>
  <si>
    <t>12-2</t>
  </si>
  <si>
    <t>13-1</t>
  </si>
  <si>
    <t>14-1</t>
  </si>
  <si>
    <t>14-2</t>
  </si>
  <si>
    <t>15-1</t>
  </si>
  <si>
    <t>15-2</t>
  </si>
  <si>
    <t>16-1</t>
  </si>
  <si>
    <t>16-2</t>
  </si>
  <si>
    <t>17-1</t>
  </si>
  <si>
    <t>17-2</t>
  </si>
  <si>
    <t>18-1</t>
  </si>
  <si>
    <t>7-2</t>
  </si>
  <si>
    <t>8-1</t>
  </si>
  <si>
    <t>13-2</t>
  </si>
  <si>
    <t>18-2</t>
  </si>
  <si>
    <t>PIRES SA Noah</t>
  </si>
  <si>
    <t>Contre-Assureur</t>
  </si>
  <si>
    <t>PASSAGES SUR VOIES</t>
  </si>
  <si>
    <t>PASSAGES SUR TRAVERSEE</t>
  </si>
  <si>
    <t>Meilleur bloc validé sur la dalle</t>
  </si>
  <si>
    <t>Meilleur bloc validé hors dalle</t>
  </si>
  <si>
    <t>Note Savoir s'entraîner</t>
  </si>
  <si>
    <t>AFL1</t>
  </si>
  <si>
    <t>AFL2</t>
  </si>
  <si>
    <t>AFL3</t>
  </si>
  <si>
    <t>Zone atteinte traversée</t>
  </si>
  <si>
    <t>Note /20</t>
  </si>
  <si>
    <t>Note bloc
/4</t>
  </si>
  <si>
    <t>Pénalités permis de grimper</t>
  </si>
  <si>
    <t>Voie validée</t>
  </si>
  <si>
    <t>Barème /8</t>
  </si>
  <si>
    <t>Niveau atteint</t>
  </si>
  <si>
    <t>Autres prises ?</t>
  </si>
  <si>
    <t xml:space="preserve">Points rapportés par situation </t>
  </si>
  <si>
    <t>Voies par ordre de difficulté</t>
  </si>
  <si>
    <t/>
  </si>
  <si>
    <t>v1</t>
  </si>
  <si>
    <t>v2</t>
  </si>
  <si>
    <t>v3</t>
  </si>
  <si>
    <t>v4</t>
  </si>
  <si>
    <t>v5</t>
  </si>
  <si>
    <t>v6</t>
  </si>
  <si>
    <t>v7</t>
  </si>
  <si>
    <t>v8</t>
  </si>
  <si>
    <t>v9</t>
  </si>
  <si>
    <t>v10</t>
  </si>
  <si>
    <t>v12</t>
  </si>
  <si>
    <t>v11</t>
  </si>
  <si>
    <t>v13</t>
  </si>
  <si>
    <t>v14</t>
  </si>
  <si>
    <t>v15</t>
  </si>
  <si>
    <t>v16</t>
  </si>
  <si>
    <t>v17</t>
  </si>
  <si>
    <t>v18</t>
  </si>
  <si>
    <t>v19</t>
  </si>
  <si>
    <t>v20</t>
  </si>
  <si>
    <t>v21</t>
  </si>
  <si>
    <t>v22</t>
  </si>
  <si>
    <t>v23</t>
  </si>
  <si>
    <t>V_01</t>
  </si>
  <si>
    <t>V_02</t>
  </si>
  <si>
    <t>V_03</t>
  </si>
  <si>
    <t>V_04</t>
  </si>
  <si>
    <t>V_05</t>
  </si>
  <si>
    <t>V_06</t>
  </si>
  <si>
    <t>V_07</t>
  </si>
  <si>
    <t>V_08</t>
  </si>
  <si>
    <t>V_09</t>
  </si>
  <si>
    <t>V_10</t>
  </si>
  <si>
    <t>V_11</t>
  </si>
  <si>
    <t>V_12</t>
  </si>
  <si>
    <t>V_13</t>
  </si>
  <si>
    <t>V_14</t>
  </si>
  <si>
    <t>V_15</t>
  </si>
  <si>
    <t>V_16</t>
  </si>
  <si>
    <t>V_17</t>
  </si>
  <si>
    <t>V_18</t>
  </si>
  <si>
    <t>V_19</t>
  </si>
  <si>
    <t>V_20</t>
  </si>
  <si>
    <t>V_21</t>
  </si>
  <si>
    <t>V_22</t>
  </si>
  <si>
    <t>V_23</t>
  </si>
  <si>
    <t>V_20_5B_jaune</t>
  </si>
  <si>
    <t>V_02_4C_TP</t>
  </si>
  <si>
    <t>4C_TP_V_02</t>
  </si>
  <si>
    <t>5B_jaune_V_20</t>
  </si>
  <si>
    <t>Nb de pts à atteindre</t>
  </si>
  <si>
    <t>Pts atteints</t>
  </si>
  <si>
    <t>ALVAREZ Léa</t>
  </si>
  <si>
    <t>BILLY Xaveline</t>
  </si>
  <si>
    <t>BLIN Pierre</t>
  </si>
  <si>
    <t>BOLZER Eddy</t>
  </si>
  <si>
    <t>CHESSÉ Nolhan</t>
  </si>
  <si>
    <t>CIMEN Manon</t>
  </si>
  <si>
    <t>DAMERGI Malcolm</t>
  </si>
  <si>
    <t>DESAIVRE Flavie</t>
  </si>
  <si>
    <t>GEFFARD Mathis</t>
  </si>
  <si>
    <t>GIRAUD--GOURSAUD Gabin</t>
  </si>
  <si>
    <t>GONNORD Nolan</t>
  </si>
  <si>
    <t>LUCAS Nolan</t>
  </si>
  <si>
    <t>LUCHAA ABDAL-LAHE Malainin</t>
  </si>
  <si>
    <t>MACHADO RIBEIRO Joel</t>
  </si>
  <si>
    <t>MARIE Pierre</t>
  </si>
  <si>
    <t>MAUILLON Arthur</t>
  </si>
  <si>
    <t>MERCERON Tom</t>
  </si>
  <si>
    <t>PALLARD Maxime</t>
  </si>
  <si>
    <t>QUASIMODO Ludmila</t>
  </si>
  <si>
    <t>REVEAU Hugo</t>
  </si>
  <si>
    <t>SANTOS ROCHA Lara Caroline</t>
  </si>
  <si>
    <t>SOUCHEZ Coraline</t>
  </si>
  <si>
    <t>TATESAUSSE Arthur</t>
  </si>
  <si>
    <t>THIBAUD--FALCHI Noah</t>
  </si>
  <si>
    <t>TIMALAMACOME Sohan</t>
  </si>
  <si>
    <t>B3_VERT</t>
  </si>
  <si>
    <t>R5_BLEU</t>
  </si>
  <si>
    <t>Cordée</t>
  </si>
  <si>
    <t>Nom</t>
  </si>
  <si>
    <t>Nbre de dégaines franchies</t>
  </si>
  <si>
    <t>Bloc 1 Noir</t>
  </si>
  <si>
    <t>Bloc 2 rouge</t>
  </si>
  <si>
    <t>Bloc 3 rose</t>
  </si>
  <si>
    <t>Bloc 4 rose</t>
  </si>
  <si>
    <t>Bloc 5 rouge</t>
  </si>
  <si>
    <t>Bloc 6 jaune</t>
  </si>
  <si>
    <t>Bloc 7 bleu</t>
  </si>
  <si>
    <t>Bloc 8 vert</t>
  </si>
  <si>
    <t>Bloc 9 jaune</t>
  </si>
  <si>
    <t>Bloc 10 bleu</t>
  </si>
  <si>
    <t>Bloc 11 jaune</t>
  </si>
  <si>
    <t>Bloc 12 vert</t>
  </si>
  <si>
    <t>Bloc 13 noir</t>
  </si>
  <si>
    <t>Bloc 14 bleu</t>
  </si>
  <si>
    <t>Bloc 15 bleu</t>
  </si>
  <si>
    <t>bloc 16 vert</t>
  </si>
  <si>
    <t xml:space="preserve">bloc 17 jaune </t>
  </si>
  <si>
    <t>bloc 18 jaune</t>
  </si>
  <si>
    <t>bloc 19 bleu &amp; blanc</t>
  </si>
  <si>
    <t>Score final</t>
  </si>
  <si>
    <t>score</t>
  </si>
  <si>
    <t>Louis L'Hoir</t>
  </si>
  <si>
    <t>Lucas</t>
  </si>
  <si>
    <t>T</t>
  </si>
  <si>
    <t>BERTEAU Juliette</t>
  </si>
  <si>
    <t>BOURDIN Flavie</t>
  </si>
  <si>
    <t>BOUTZEGUART  Hakim</t>
  </si>
  <si>
    <t>BOVIN Marion</t>
  </si>
  <si>
    <t>BREC Romane</t>
  </si>
  <si>
    <t>BROQUA Léa</t>
  </si>
  <si>
    <t>CADU Audrey</t>
  </si>
  <si>
    <t>CARVALHO Inès</t>
  </si>
  <si>
    <t>CHAUVIERE Eléana</t>
  </si>
  <si>
    <t>CORNIC Lucie</t>
  </si>
  <si>
    <t>CRETIN Romane</t>
  </si>
  <si>
    <t>DEBORDE Julie</t>
  </si>
  <si>
    <t>DOS SANTOS Eline</t>
  </si>
  <si>
    <t>DURAND Océane</t>
  </si>
  <si>
    <t>DURET Luna</t>
  </si>
  <si>
    <t>FUZEAU Anaïs</t>
  </si>
  <si>
    <t>Garault Arthur</t>
  </si>
  <si>
    <t>GATARD Auréa</t>
  </si>
  <si>
    <t>GENDRONNEAU Agathe</t>
  </si>
  <si>
    <t>GOYEAU Emilie</t>
  </si>
  <si>
    <t>GRAIZEAU Tiffanie</t>
  </si>
  <si>
    <t>IZAMBARD Charlotte</t>
  </si>
  <si>
    <t>MACHADO Laeticia</t>
  </si>
  <si>
    <t>PANNETIER Jade</t>
  </si>
  <si>
    <t>RIVALLEAU Elisa</t>
  </si>
  <si>
    <t>SOUBEYROUX-DUPUIS Eve</t>
  </si>
  <si>
    <t>SOURISSEAU Nell</t>
  </si>
  <si>
    <t>TRICOT Arron</t>
  </si>
  <si>
    <t>V_07_6a_blanc</t>
  </si>
  <si>
    <t>V_07_5c_jaune</t>
  </si>
  <si>
    <t>répart AFL2/AFL3</t>
  </si>
  <si>
    <t>NOTE/20</t>
  </si>
  <si>
    <t>Genre</t>
  </si>
  <si>
    <t>modalité cotation</t>
  </si>
  <si>
    <t>degré atteint</t>
  </si>
  <si>
    <t>NOTE/ 8</t>
  </si>
  <si>
    <t>NIVEAU BLOC/4</t>
  </si>
  <si>
    <t xml:space="preserve">cahier/2 </t>
  </si>
  <si>
    <t>Bataille /2</t>
  </si>
  <si>
    <t>NOTE/4</t>
  </si>
  <si>
    <t>Note AFL2</t>
  </si>
  <si>
    <t>assureur</t>
  </si>
  <si>
    <t>Note /AFL3</t>
  </si>
  <si>
    <t>5b T</t>
  </si>
  <si>
    <t>6pts/2pts</t>
  </si>
  <si>
    <t>4pts/4pts</t>
  </si>
  <si>
    <t>4c T</t>
  </si>
  <si>
    <t>5aT</t>
  </si>
  <si>
    <t>6a T</t>
  </si>
  <si>
    <t>5c T</t>
  </si>
  <si>
    <t>2pts/6pts</t>
  </si>
  <si>
    <t>moyenne F</t>
  </si>
  <si>
    <t>Degré 1</t>
  </si>
  <si>
    <t>Degré 2</t>
  </si>
  <si>
    <t>3c T</t>
  </si>
  <si>
    <t>4a T</t>
  </si>
  <si>
    <t>4a MT</t>
  </si>
  <si>
    <t>4b T</t>
  </si>
  <si>
    <t>4b MT</t>
  </si>
  <si>
    <t>4c MT</t>
  </si>
  <si>
    <t>5a MT</t>
  </si>
  <si>
    <t>5b MT</t>
  </si>
  <si>
    <t>5c MT</t>
  </si>
  <si>
    <t>Degré 3</t>
  </si>
  <si>
    <t>Degré 4</t>
  </si>
  <si>
    <t>6a MT</t>
  </si>
  <si>
    <t>NIVEAU grimpe/4</t>
  </si>
  <si>
    <t>moyenne G</t>
  </si>
  <si>
    <t>coach/4</t>
  </si>
  <si>
    <t>NOTE COACH/4</t>
  </si>
  <si>
    <t>V1_ROSE</t>
  </si>
  <si>
    <t>V2_JAUNE</t>
  </si>
  <si>
    <t>V3_BLEU</t>
  </si>
  <si>
    <t>V4_NOIR</t>
  </si>
  <si>
    <t>V5_BLANC</t>
  </si>
  <si>
    <t>V6_JAUNE</t>
  </si>
  <si>
    <t>B1_VERT</t>
  </si>
  <si>
    <t>B2_VERT</t>
  </si>
  <si>
    <t>B4_NOIR</t>
  </si>
  <si>
    <t>B5_ROSE</t>
  </si>
  <si>
    <t>B6_ROSE</t>
  </si>
  <si>
    <t>R1_ORANGE</t>
  </si>
  <si>
    <t>R2_JAUNE</t>
  </si>
  <si>
    <t>R3_JAUNE</t>
  </si>
  <si>
    <t>R4_ROUGE</t>
  </si>
  <si>
    <t>N1_BLEU</t>
  </si>
  <si>
    <t>N2_BLEU</t>
  </si>
  <si>
    <t>N3_VIOLET</t>
  </si>
  <si>
    <t>N4_VERT</t>
  </si>
  <si>
    <t>N5_ROSE</t>
  </si>
  <si>
    <t>V_01_5A_grise</t>
  </si>
  <si>
    <t>V_01_6a+_blanche</t>
  </si>
  <si>
    <t>V_02_5a _rose</t>
  </si>
  <si>
    <t>V_03_6A_rouge</t>
  </si>
  <si>
    <t>V_03_5B_jaune</t>
  </si>
  <si>
    <t>V_05_5C_vert</t>
  </si>
  <si>
    <t>V_06_4C_TP</t>
  </si>
  <si>
    <t>V_06_5A_beige</t>
  </si>
  <si>
    <t>V_06_5B+_bleu</t>
  </si>
  <si>
    <t>V_06_6A_rose</t>
  </si>
  <si>
    <t>V_08_4C_TP</t>
  </si>
  <si>
    <t>V_08_5A_rose</t>
  </si>
  <si>
    <t>V_08_5C+_rouge</t>
  </si>
  <si>
    <t>V_08_5B_beige</t>
  </si>
  <si>
    <t>V_09_5B_vert</t>
  </si>
  <si>
    <t>V_10_5C_bleu</t>
  </si>
  <si>
    <t>V_11_5C_orange</t>
  </si>
  <si>
    <t>V_11_5c_Vert</t>
  </si>
  <si>
    <t>V_12_6a_rouge</t>
  </si>
  <si>
    <t>V_12_5c_bleu</t>
  </si>
  <si>
    <t>V_13_5B_vert</t>
  </si>
  <si>
    <t>V_14_6a_Rose</t>
  </si>
  <si>
    <t>V_18_6a_jaune</t>
  </si>
  <si>
    <t>V_19_6a_blanc</t>
  </si>
  <si>
    <t>V_21_3c_2/3_Jaune</t>
  </si>
  <si>
    <t>V_21_4b_2/3_rouge</t>
  </si>
  <si>
    <t>V_23_4a_2/3_Jaune</t>
  </si>
  <si>
    <t>5A_grise_V_01</t>
  </si>
  <si>
    <t>6a+_blanche_V_01</t>
  </si>
  <si>
    <t>5a _rose_V_02</t>
  </si>
  <si>
    <t>5B_jaune_V_03</t>
  </si>
  <si>
    <t>6A_rouge_V_03</t>
  </si>
  <si>
    <t>5C_vert_V_05</t>
  </si>
  <si>
    <t>4C_TP_V_06</t>
  </si>
  <si>
    <t>5A_beige_V_06</t>
  </si>
  <si>
    <t>5B+_bleu_V_06</t>
  </si>
  <si>
    <t>6A_rose_V_06</t>
  </si>
  <si>
    <t>6a_blanc_V_07</t>
  </si>
  <si>
    <t>5c_jaune_V_07</t>
  </si>
  <si>
    <t>5A_rose_V_08</t>
  </si>
  <si>
    <t>5C+_rouge_V_08</t>
  </si>
  <si>
    <t>4C_TP_V_08</t>
  </si>
  <si>
    <t>5B_beige_V_08</t>
  </si>
  <si>
    <t>5B_vert_V_09</t>
  </si>
  <si>
    <t>5C_bleu_V_10</t>
  </si>
  <si>
    <t>5C_orange_V_11</t>
  </si>
  <si>
    <t>5c_Vert_V_11</t>
  </si>
  <si>
    <t>6a_rouge_V_12</t>
  </si>
  <si>
    <t>5c_bleu_V_12</t>
  </si>
  <si>
    <t>5B_vert_V_13</t>
  </si>
  <si>
    <t>6a_Rose_V_14</t>
  </si>
  <si>
    <t>6a_jaune_V_18</t>
  </si>
  <si>
    <t>6a_blanc_V_19</t>
  </si>
  <si>
    <t>3c_2/3_Jaune_V_21</t>
  </si>
  <si>
    <t>4b_2/3_rouge_V_22</t>
  </si>
  <si>
    <t>4a_2/3_Jaune_V_23</t>
  </si>
  <si>
    <t>V_16_5c+_Jaune</t>
  </si>
  <si>
    <t>5c+_Jaune_V_16</t>
  </si>
  <si>
    <t>V_09_4C_Jaune</t>
  </si>
  <si>
    <t>4C_Jaune_V_09</t>
  </si>
  <si>
    <t>Note Savoir AFL2</t>
  </si>
  <si>
    <t>Carnet de suivi Leçon 4</t>
  </si>
  <si>
    <t>Carnet de suivi Leçon 3</t>
  </si>
  <si>
    <t>Situations</t>
  </si>
  <si>
    <t>Situation(s) réalisée(s) :</t>
  </si>
  <si>
    <t>Aiguille</t>
  </si>
  <si>
    <t>Choix 1</t>
  </si>
  <si>
    <t>Choix 2</t>
  </si>
  <si>
    <t>Notation</t>
  </si>
  <si>
    <t>Colonne1</t>
  </si>
  <si>
    <t>Carnet de suivi Leçon 5</t>
  </si>
  <si>
    <t>Carnet de suivi Leçon 6</t>
  </si>
  <si>
    <t>Carnet de suivi Leçon 1</t>
  </si>
  <si>
    <t>Carnet de suivi Leçon 2</t>
  </si>
  <si>
    <t>Carnet de suivi Leçon 7</t>
  </si>
  <si>
    <t>Carnet de suivi Leçon 8</t>
  </si>
  <si>
    <t>Carnet de suivi Leçon 9</t>
  </si>
  <si>
    <t>Carnet de suivi Leçon 10</t>
  </si>
  <si>
    <t>Choix 3</t>
  </si>
  <si>
    <t>D1</t>
  </si>
  <si>
    <t>D4</t>
  </si>
  <si>
    <t>D2</t>
  </si>
  <si>
    <t>L1</t>
  </si>
  <si>
    <t>L2</t>
  </si>
  <si>
    <t>L3</t>
  </si>
  <si>
    <t>L4</t>
  </si>
  <si>
    <t>L5</t>
  </si>
  <si>
    <t>L6</t>
  </si>
  <si>
    <t>L7</t>
  </si>
  <si>
    <t>L8</t>
  </si>
  <si>
    <t>L9</t>
  </si>
  <si>
    <t>L10</t>
  </si>
  <si>
    <t>NA</t>
  </si>
  <si>
    <t>ECA</t>
  </si>
  <si>
    <t>A</t>
  </si>
  <si>
    <t>Choix 4</t>
  </si>
  <si>
    <t>BILAN TOTAL DE LA SEQUENCE</t>
  </si>
  <si>
    <t>Nb de pts TOTAL à atteindre</t>
  </si>
  <si>
    <t>Degré d'acquisition attendu de fin de cycle (AFC, AFL, AFLP)</t>
  </si>
  <si>
    <t>Elève 1</t>
  </si>
  <si>
    <t>Elève 2</t>
  </si>
  <si>
    <t>Elève 3</t>
  </si>
  <si>
    <t>Elève 4</t>
  </si>
  <si>
    <t>Elève 5</t>
  </si>
  <si>
    <t>Elève 6</t>
  </si>
  <si>
    <t>Elève 7</t>
  </si>
  <si>
    <t>Elève 8</t>
  </si>
  <si>
    <t>Elève 9</t>
  </si>
  <si>
    <t>Elève 10</t>
  </si>
  <si>
    <t>Elève 11</t>
  </si>
  <si>
    <t>Elève 12</t>
  </si>
  <si>
    <t>Elève 13</t>
  </si>
  <si>
    <t>Elève 14</t>
  </si>
  <si>
    <t>Elève 15</t>
  </si>
  <si>
    <t>Elève 16</t>
  </si>
  <si>
    <t>Elève 17</t>
  </si>
  <si>
    <t>Elève 18</t>
  </si>
  <si>
    <t>Elève 19</t>
  </si>
  <si>
    <t>Elève 20</t>
  </si>
  <si>
    <t>Elève 21</t>
  </si>
  <si>
    <t>Elève 22</t>
  </si>
  <si>
    <t>Elève 23</t>
  </si>
  <si>
    <t>Elève 24</t>
  </si>
  <si>
    <t>Elève 25</t>
  </si>
  <si>
    <t>Elève 26</t>
  </si>
  <si>
    <t>Elève 27</t>
  </si>
  <si>
    <t>Elève 28</t>
  </si>
  <si>
    <t>Elève 29</t>
  </si>
  <si>
    <t>Elève 30</t>
  </si>
  <si>
    <t>Elève 31</t>
  </si>
  <si>
    <t>Un tutoriel vidéo est disponible ici</t>
  </si>
  <si>
    <t>Pour plus de renseignements : guillaume.hubert@ac-poitiers.fr</t>
  </si>
  <si>
    <t>Il est complètement personnalisable et adaptable à tout type de fonctionnement.</t>
  </si>
  <si>
    <t>CARNET DE SUIVI AFL - AFC -AFLP</t>
  </si>
  <si>
    <t>D3</t>
  </si>
  <si>
    <t>TBA</t>
  </si>
  <si>
    <t>Ce carnet permet de gérer et d'évaluer les compétences des élèves, notamment sur les dimensions méthodologiques et sociales telles que le savoir-s'entraîner ou les savoir-faire sociaux.</t>
  </si>
  <si>
    <t>10 touches avec 2 élèves</t>
  </si>
  <si>
    <t>10 touches avec 3 élèves</t>
  </si>
  <si>
    <t>10 touches avec 4 élèves</t>
  </si>
  <si>
    <t>10 touches avec 5 élèves ou plus</t>
  </si>
  <si>
    <t>X</t>
  </si>
  <si>
    <t>Degré / Niveau de compétence atteint</t>
  </si>
  <si>
    <t>BILAN DE CHACUNE DES LECONS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</si>
</sst>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66" x14ac:knownFonts="1">
    <font>
      <sz val="11"/>
      <color theme="1"/>
      <name val="Calibri"/>
      <family val="2"/>
      <scheme val="minor"/>
    </font>
    <font>
      <sz val="11"/>
      <color rgb="FF000000"/>
      <name val="Times New Roman"/>
      <family val="1"/>
    </font>
    <font>
      <sz val="11"/>
      <name val="Calibri"/>
      <family val="2"/>
    </font>
    <font>
      <sz val="15"/>
      <name val="Arial"/>
      <family val="2"/>
    </font>
    <font>
      <sz val="15"/>
      <name val="Times New Roman"/>
      <family val="1"/>
    </font>
    <font>
      <sz val="15"/>
      <color rgb="FF00B0F0"/>
      <name val="Times New Roman"/>
      <family val="1"/>
    </font>
    <font>
      <sz val="15"/>
      <color rgb="FFFF9999"/>
      <name val="Times New Roman"/>
      <family val="1"/>
    </font>
    <font>
      <sz val="11"/>
      <color theme="6" tint="-0.499984740745262"/>
      <name val="Calibri"/>
      <family val="2"/>
      <scheme val="minor"/>
    </font>
    <font>
      <sz val="11"/>
      <color theme="4" tint="-0.499984740745262"/>
      <name val="Calibri"/>
      <family val="2"/>
      <scheme val="minor"/>
    </font>
    <font>
      <sz val="10"/>
      <name val="Times New Roman"/>
      <family val="1"/>
    </font>
    <font>
      <sz val="10"/>
      <color theme="1"/>
      <name val="Calibri"/>
      <family val="2"/>
      <scheme val="minor"/>
    </font>
    <font>
      <b/>
      <sz val="11"/>
      <color theme="1"/>
      <name val="Calibri"/>
      <family val="2"/>
      <scheme val="minor"/>
    </font>
    <font>
      <b/>
      <sz val="10"/>
      <color theme="1"/>
      <name val="Calibri"/>
      <family val="2"/>
      <scheme val="minor"/>
    </font>
    <font>
      <sz val="9"/>
      <color theme="1"/>
      <name val="Comic Sans MS"/>
      <family val="4"/>
    </font>
    <font>
      <sz val="11"/>
      <color theme="1"/>
      <name val="Comic Sans MS"/>
      <family val="4"/>
    </font>
    <font>
      <b/>
      <sz val="13"/>
      <color theme="1"/>
      <name val="Comic Sans MS"/>
      <family val="4"/>
    </font>
    <font>
      <b/>
      <sz val="16"/>
      <color rgb="FFC00000"/>
      <name val="Comic Sans MS"/>
      <family val="4"/>
    </font>
    <font>
      <b/>
      <sz val="8"/>
      <color theme="1"/>
      <name val="Comic Sans MS"/>
      <family val="4"/>
    </font>
    <font>
      <sz val="11"/>
      <color theme="0"/>
      <name val="Calibri"/>
      <family val="2"/>
      <scheme val="minor"/>
    </font>
    <font>
      <sz val="10"/>
      <name val="Arial"/>
      <family val="2"/>
    </font>
    <font>
      <sz val="10"/>
      <name val="Calibri"/>
      <family val="2"/>
      <scheme val="minor"/>
    </font>
    <font>
      <sz val="8"/>
      <name val="Calibri"/>
      <family val="2"/>
      <scheme val="minor"/>
    </font>
    <font>
      <sz val="11"/>
      <name val="Times New Roman"/>
      <family val="1"/>
    </font>
    <font>
      <sz val="11"/>
      <name val="Arial"/>
      <family val="2"/>
    </font>
    <font>
      <sz val="11"/>
      <name val="Calibri"/>
      <family val="2"/>
      <scheme val="minor"/>
    </font>
    <font>
      <b/>
      <sz val="15"/>
      <name val="Times New Roman"/>
      <family val="1"/>
    </font>
    <font>
      <sz val="11"/>
      <color rgb="FFFF0000"/>
      <name val="Calibri"/>
      <family val="2"/>
      <scheme val="minor"/>
    </font>
    <font>
      <b/>
      <sz val="15"/>
      <color theme="1"/>
      <name val="Calibri"/>
      <family val="2"/>
      <scheme val="minor"/>
    </font>
    <font>
      <sz val="9"/>
      <color theme="1"/>
      <name val="Calibri"/>
      <family val="2"/>
      <scheme val="minor"/>
    </font>
    <font>
      <b/>
      <sz val="9"/>
      <color theme="1"/>
      <name val="Calibri"/>
      <family val="2"/>
      <scheme val="minor"/>
    </font>
    <font>
      <b/>
      <sz val="9"/>
      <color theme="8" tint="0.79998168889431442"/>
      <name val="Calibri"/>
      <family val="2"/>
      <scheme val="minor"/>
    </font>
    <font>
      <sz val="9"/>
      <color theme="8" tint="-0.499984740745262"/>
      <name val="Calibri"/>
      <family val="2"/>
      <scheme val="minor"/>
    </font>
    <font>
      <sz val="9"/>
      <color theme="7" tint="0.79998168889431442"/>
      <name val="Calibri"/>
      <family val="2"/>
      <scheme val="minor"/>
    </font>
    <font>
      <sz val="9"/>
      <color theme="2" tint="-9.9948118533890809E-2"/>
      <name val="Calibri"/>
      <family val="2"/>
      <scheme val="minor"/>
    </font>
    <font>
      <sz val="9"/>
      <color theme="2" tint="-0.89996032593768116"/>
      <name val="Calibri"/>
      <family val="2"/>
      <scheme val="minor"/>
    </font>
    <font>
      <sz val="11"/>
      <color theme="5" tint="0.79998168889431442"/>
      <name val="Calibri"/>
      <family val="2"/>
      <scheme val="minor"/>
    </font>
    <font>
      <b/>
      <sz val="15"/>
      <color theme="8" tint="0.79998168889431442"/>
      <name val="Calibri"/>
      <family val="2"/>
      <scheme val="minor"/>
    </font>
    <font>
      <b/>
      <sz val="9"/>
      <color theme="7" tint="0.79998168889431442"/>
      <name val="Calibri"/>
      <family val="2"/>
      <scheme val="minor"/>
    </font>
    <font>
      <b/>
      <sz val="15"/>
      <color theme="7" tint="0.79998168889431442"/>
      <name val="Calibri"/>
      <family val="2"/>
      <scheme val="minor"/>
    </font>
    <font>
      <b/>
      <sz val="9"/>
      <color theme="2" tint="-9.9948118533890809E-2"/>
      <name val="Calibri"/>
      <family val="2"/>
      <scheme val="minor"/>
    </font>
    <font>
      <b/>
      <sz val="15"/>
      <color theme="2" tint="-9.9948118533890809E-2"/>
      <name val="Calibri"/>
      <family val="2"/>
      <scheme val="minor"/>
    </font>
    <font>
      <b/>
      <sz val="10"/>
      <color theme="5" tint="0.79998168889431442"/>
      <name val="Calibri"/>
      <family val="2"/>
      <scheme val="minor"/>
    </font>
    <font>
      <sz val="8"/>
      <color theme="1"/>
      <name val="Comic Sans MS"/>
      <family val="4"/>
    </font>
    <font>
      <sz val="9"/>
      <name val="Times New Roman"/>
      <family val="1"/>
    </font>
    <font>
      <sz val="11"/>
      <color rgb="FF000000"/>
      <name val="Calibri"/>
      <family val="2"/>
      <scheme val="minor"/>
    </font>
    <font>
      <sz val="10"/>
      <color rgb="FF000000"/>
      <name val="Calibri"/>
      <family val="2"/>
      <scheme val="minor"/>
    </font>
    <font>
      <sz val="10"/>
      <color theme="0"/>
      <name val="Calibri"/>
      <family val="2"/>
      <scheme val="minor"/>
    </font>
    <font>
      <b/>
      <sz val="9"/>
      <color theme="1"/>
      <name val="Comic Sans MS"/>
      <family val="4"/>
    </font>
    <font>
      <b/>
      <sz val="8"/>
      <color theme="0"/>
      <name val="Comic Sans MS"/>
      <family val="4"/>
    </font>
    <font>
      <sz val="11"/>
      <color theme="0"/>
      <name val="Comic Sans MS"/>
      <family val="4"/>
    </font>
    <font>
      <sz val="11"/>
      <color rgb="FF740000"/>
      <name val="Comic Sans MS"/>
      <family val="4"/>
    </font>
    <font>
      <b/>
      <sz val="15"/>
      <color theme="0"/>
      <name val="Calibri"/>
      <family val="2"/>
      <scheme val="minor"/>
    </font>
    <font>
      <b/>
      <sz val="14"/>
      <color theme="0"/>
      <name val="Calibri"/>
      <family val="2"/>
      <scheme val="minor"/>
    </font>
    <font>
      <sz val="20"/>
      <color rgb="FF740000"/>
      <name val="Calibri"/>
      <family val="2"/>
      <scheme val="minor"/>
    </font>
    <font>
      <b/>
      <sz val="18"/>
      <color rgb="FF740000"/>
      <name val="Calibri"/>
      <family val="2"/>
      <scheme val="minor"/>
    </font>
    <font>
      <b/>
      <sz val="15"/>
      <color theme="1"/>
      <name val="Comic Sans MS"/>
      <family val="4"/>
    </font>
    <font>
      <sz val="13"/>
      <color theme="1"/>
      <name val="Calibri"/>
      <family val="2"/>
      <scheme val="minor"/>
    </font>
    <font>
      <b/>
      <sz val="13"/>
      <color theme="1"/>
      <name val="Calibri"/>
      <family val="2"/>
      <scheme val="minor"/>
    </font>
    <font>
      <b/>
      <sz val="13"/>
      <color theme="0"/>
      <name val="Calibri"/>
      <family val="2"/>
      <scheme val="minor"/>
    </font>
    <font>
      <b/>
      <sz val="15"/>
      <color rgb="FFC00000"/>
      <name val="Calibri"/>
      <family val="2"/>
      <scheme val="minor"/>
    </font>
    <font>
      <b/>
      <sz val="15"/>
      <color theme="9" tint="-0.249977111117893"/>
      <name val="Calibri"/>
      <family val="2"/>
      <scheme val="minor"/>
    </font>
    <font>
      <b/>
      <sz val="15"/>
      <color rgb="FF92D050"/>
      <name val="Calibri"/>
      <family val="2"/>
      <scheme val="minor"/>
    </font>
    <font>
      <b/>
      <sz val="15"/>
      <color rgb="FF00B050"/>
      <name val="Calibri"/>
      <family val="2"/>
      <scheme val="minor"/>
    </font>
    <font>
      <sz val="20"/>
      <color theme="1"/>
      <name val="Calibri"/>
      <family val="2"/>
      <scheme val="minor"/>
    </font>
    <font>
      <sz val="15"/>
      <color theme="1"/>
      <name val="Calibri"/>
      <family val="2"/>
      <scheme val="minor"/>
    </font>
    <font>
      <sz val="20"/>
      <color theme="7" tint="-0.499984740745262"/>
      <name val="Calibri"/>
      <family val="2"/>
      <scheme val="minor"/>
    </font>
  </fonts>
  <fills count="41">
    <fill>
      <patternFill patternType="none"/>
    </fill>
    <fill>
      <patternFill patternType="gray125"/>
    </fill>
    <fill>
      <patternFill patternType="solid">
        <fgColor theme="9" tint="0.39997558519241921"/>
        <bgColor indexed="64"/>
      </patternFill>
    </fill>
    <fill>
      <patternFill patternType="solid">
        <fgColor theme="6" tint="0.79998168889431442"/>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indexed="65"/>
        <bgColor indexed="64"/>
      </patternFill>
    </fill>
    <fill>
      <patternFill patternType="solid">
        <fgColor theme="0"/>
        <bgColor indexed="64"/>
      </patternFill>
    </fill>
    <fill>
      <patternFill patternType="solid">
        <fgColor rgb="FFE5FFFA"/>
        <bgColor indexed="64"/>
      </patternFill>
    </fill>
    <fill>
      <patternFill patternType="solid">
        <fgColor theme="1"/>
        <bgColor indexed="64"/>
      </patternFill>
    </fill>
    <fill>
      <patternFill patternType="solid">
        <fgColor theme="5" tint="0.79998168889431442"/>
        <bgColor indexed="64"/>
      </patternFill>
    </fill>
    <fill>
      <patternFill patternType="solid">
        <fgColor theme="8" tint="0.79998168889431442"/>
        <bgColor indexed="64"/>
      </patternFill>
    </fill>
    <fill>
      <patternFill patternType="solid">
        <fgColor theme="0" tint="-0.249977111117893"/>
        <bgColor indexed="64"/>
      </patternFill>
    </fill>
    <fill>
      <patternFill patternType="solid">
        <fgColor theme="8" tint="-0.499984740745262"/>
        <bgColor indexed="64"/>
      </patternFill>
    </fill>
    <fill>
      <patternFill patternType="solid">
        <fgColor theme="7" tint="-0.499984740745262"/>
        <bgColor indexed="64"/>
      </patternFill>
    </fill>
    <fill>
      <patternFill patternType="solid">
        <fgColor theme="2" tint="-0.89996032593768116"/>
        <bgColor indexed="64"/>
      </patternFill>
    </fill>
    <fill>
      <patternFill patternType="solid">
        <fgColor theme="2" tint="-9.9948118533890809E-2"/>
        <bgColor indexed="64"/>
      </patternFill>
    </fill>
    <fill>
      <patternFill patternType="solid">
        <fgColor theme="5" tint="-0.499984740745262"/>
        <bgColor indexed="64"/>
      </patternFill>
    </fill>
    <fill>
      <patternFill patternType="solid">
        <fgColor theme="2" tint="-0.89999084444715716"/>
        <bgColor indexed="64"/>
      </patternFill>
    </fill>
    <fill>
      <patternFill patternType="solid">
        <fgColor rgb="FFFFFF00"/>
        <bgColor indexed="64"/>
      </patternFill>
    </fill>
    <fill>
      <patternFill patternType="solid">
        <fgColor rgb="FF92D050"/>
        <bgColor indexed="64"/>
      </patternFill>
    </fill>
    <fill>
      <patternFill patternType="solid">
        <fgColor theme="8" tint="0.39997558519241921"/>
        <bgColor indexed="64"/>
      </patternFill>
    </fill>
    <fill>
      <patternFill patternType="solid">
        <fgColor rgb="FFFF0000"/>
        <bgColor indexed="64"/>
      </patternFill>
    </fill>
    <fill>
      <patternFill patternType="solid">
        <fgColor theme="9" tint="0.59999389629810485"/>
        <bgColor indexed="64"/>
      </patternFill>
    </fill>
    <fill>
      <patternFill patternType="solid">
        <fgColor theme="0" tint="-4.9989318521683403E-2"/>
        <bgColor indexed="64"/>
      </patternFill>
    </fill>
    <fill>
      <patternFill patternType="solid">
        <fgColor rgb="FFFFC000"/>
        <bgColor indexed="64"/>
      </patternFill>
    </fill>
    <fill>
      <patternFill patternType="solid">
        <fgColor rgb="FF00B050"/>
        <bgColor indexed="64"/>
      </patternFill>
    </fill>
    <fill>
      <patternFill patternType="solid">
        <fgColor rgb="FFFFCCFF"/>
        <bgColor indexed="64"/>
      </patternFill>
    </fill>
    <fill>
      <patternFill patternType="solid">
        <fgColor rgb="FF00B0F0"/>
        <bgColor indexed="64"/>
      </patternFill>
    </fill>
    <fill>
      <patternFill patternType="solid">
        <fgColor rgb="FF740000"/>
        <bgColor indexed="64"/>
      </patternFill>
    </fill>
    <fill>
      <patternFill patternType="solid">
        <fgColor rgb="FFFFFFCC"/>
        <bgColor indexed="64"/>
      </patternFill>
    </fill>
    <fill>
      <patternFill patternType="solid">
        <fgColor rgb="FFCCFFCC"/>
        <bgColor indexed="64"/>
      </patternFill>
    </fill>
    <fill>
      <patternFill patternType="solid">
        <fgColor rgb="FFFFF7FF"/>
        <bgColor indexed="64"/>
      </patternFill>
    </fill>
    <fill>
      <patternFill patternType="solid">
        <fgColor rgb="FFF1EFE7"/>
        <bgColor indexed="64"/>
      </patternFill>
    </fill>
    <fill>
      <patternFill patternType="solid">
        <fgColor rgb="FFFFD9D9"/>
        <bgColor indexed="64"/>
      </patternFill>
    </fill>
    <fill>
      <patternFill patternType="solid">
        <fgColor rgb="FFF1F5F9"/>
        <bgColor indexed="64"/>
      </patternFill>
    </fill>
    <fill>
      <patternFill patternType="solid">
        <fgColor rgb="FFFFFFE5"/>
        <bgColor indexed="64"/>
      </patternFill>
    </fill>
    <fill>
      <patternFill patternType="solid">
        <fgColor rgb="FF800000"/>
        <bgColor indexed="64"/>
      </patternFill>
    </fill>
    <fill>
      <patternFill patternType="solid">
        <fgColor theme="6" tint="0.59999389629810485"/>
        <bgColor indexed="64"/>
      </patternFill>
    </fill>
    <fill>
      <patternFill patternType="solid">
        <fgColor theme="8" tint="0.59999389629810485"/>
        <bgColor indexed="64"/>
      </patternFill>
    </fill>
    <fill>
      <patternFill patternType="solid">
        <fgColor theme="5" tint="0.59999389629810485"/>
        <bgColor indexed="64"/>
      </patternFill>
    </fill>
  </fills>
  <borders count="63">
    <border>
      <left/>
      <right/>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medium">
        <color auto="1"/>
      </bottom>
      <diagonal/>
    </border>
    <border>
      <left style="medium">
        <color auto="1"/>
      </left>
      <right style="medium">
        <color auto="1"/>
      </right>
      <top style="medium">
        <color auto="1"/>
      </top>
      <bottom style="medium">
        <color auto="1"/>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auto="1"/>
      </left>
      <right style="thin">
        <color auto="1"/>
      </right>
      <top style="medium">
        <color auto="1"/>
      </top>
      <bottom style="medium">
        <color auto="1"/>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medium">
        <color auto="1"/>
      </top>
      <bottom style="thin">
        <color indexed="64"/>
      </bottom>
      <diagonal/>
    </border>
    <border>
      <left style="medium">
        <color indexed="64"/>
      </left>
      <right style="medium">
        <color indexed="64"/>
      </right>
      <top style="thin">
        <color indexed="64"/>
      </top>
      <bottom style="medium">
        <color indexed="64"/>
      </bottom>
      <diagonal/>
    </border>
    <border>
      <left/>
      <right style="medium">
        <color auto="1"/>
      </right>
      <top style="medium">
        <color auto="1"/>
      </top>
      <bottom style="medium">
        <color auto="1"/>
      </bottom>
      <diagonal/>
    </border>
    <border>
      <left style="medium">
        <color indexed="64"/>
      </left>
      <right style="thin">
        <color auto="1"/>
      </right>
      <top style="medium">
        <color indexed="64"/>
      </top>
      <bottom/>
      <diagonal/>
    </border>
    <border>
      <left style="medium">
        <color indexed="64"/>
      </left>
      <right style="medium">
        <color indexed="64"/>
      </right>
      <top style="medium">
        <color auto="1"/>
      </top>
      <bottom/>
      <diagonal/>
    </border>
    <border>
      <left style="thin">
        <color auto="1"/>
      </left>
      <right style="thin">
        <color auto="1"/>
      </right>
      <top style="medium">
        <color auto="1"/>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top/>
      <bottom/>
      <diagonal/>
    </border>
    <border>
      <left style="thin">
        <color auto="1"/>
      </left>
      <right/>
      <top style="thin">
        <color auto="1"/>
      </top>
      <bottom style="thin">
        <color auto="1"/>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style="medium">
        <color indexed="64"/>
      </left>
      <right/>
      <top style="medium">
        <color indexed="64"/>
      </top>
      <bottom/>
      <diagonal/>
    </border>
    <border>
      <left/>
      <right/>
      <top style="thin">
        <color indexed="64"/>
      </top>
      <bottom style="thin">
        <color indexed="64"/>
      </bottom>
      <diagonal/>
    </border>
    <border>
      <left/>
      <right/>
      <top style="thin">
        <color indexed="64"/>
      </top>
      <bottom style="medium">
        <color indexed="64"/>
      </bottom>
      <diagonal/>
    </border>
    <border>
      <left style="thin">
        <color auto="1"/>
      </left>
      <right style="thin">
        <color auto="1"/>
      </right>
      <top/>
      <bottom style="thin">
        <color auto="1"/>
      </bottom>
      <diagonal/>
    </border>
    <border>
      <left/>
      <right/>
      <top style="medium">
        <color auto="1"/>
      </top>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bottom style="medium">
        <color auto="1"/>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thin">
        <color auto="1"/>
      </left>
      <right/>
      <top style="thin">
        <color auto="1"/>
      </top>
      <bottom style="medium">
        <color auto="1"/>
      </bottom>
      <diagonal/>
    </border>
    <border>
      <left style="thin">
        <color auto="1"/>
      </left>
      <right style="medium">
        <color auto="1"/>
      </right>
      <top/>
      <bottom style="thin">
        <color auto="1"/>
      </bottom>
      <diagonal/>
    </border>
    <border>
      <left style="medium">
        <color auto="1"/>
      </left>
      <right style="thin">
        <color auto="1"/>
      </right>
      <top/>
      <bottom style="thin">
        <color auto="1"/>
      </bottom>
      <diagonal/>
    </border>
    <border>
      <left style="medium">
        <color indexed="64"/>
      </left>
      <right style="medium">
        <color indexed="64"/>
      </right>
      <top style="thin">
        <color indexed="64"/>
      </top>
      <bottom/>
      <diagonal/>
    </border>
    <border>
      <left style="thin">
        <color auto="1"/>
      </left>
      <right style="medium">
        <color auto="1"/>
      </right>
      <top/>
      <bottom style="medium">
        <color auto="1"/>
      </bottom>
      <diagonal/>
    </border>
    <border>
      <left/>
      <right style="medium">
        <color auto="1"/>
      </right>
      <top/>
      <bottom style="medium">
        <color auto="1"/>
      </bottom>
      <diagonal/>
    </border>
    <border>
      <left style="thin">
        <color auto="1"/>
      </left>
      <right style="thin">
        <color auto="1"/>
      </right>
      <top style="thin">
        <color auto="1"/>
      </top>
      <bottom/>
      <diagonal/>
    </border>
    <border>
      <left style="thin">
        <color indexed="64"/>
      </left>
      <right style="thin">
        <color indexed="64"/>
      </right>
      <top/>
      <bottom style="medium">
        <color indexed="64"/>
      </bottom>
      <diagonal/>
    </border>
    <border>
      <left style="thin">
        <color auto="1"/>
      </left>
      <right style="medium">
        <color auto="1"/>
      </right>
      <top style="medium">
        <color auto="1"/>
      </top>
      <bottom/>
      <diagonal/>
    </border>
    <border>
      <left style="medium">
        <color auto="1"/>
      </left>
      <right style="thin">
        <color auto="1"/>
      </right>
      <top/>
      <bottom style="medium">
        <color indexed="64"/>
      </bottom>
      <diagonal/>
    </border>
    <border>
      <left/>
      <right/>
      <top style="medium">
        <color auto="1"/>
      </top>
      <bottom style="thin">
        <color auto="1"/>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thin">
        <color auto="1"/>
      </right>
      <top style="thin">
        <color auto="1"/>
      </top>
      <bottom style="thin">
        <color auto="1"/>
      </bottom>
      <diagonal/>
    </border>
    <border>
      <left style="thin">
        <color indexed="64"/>
      </left>
      <right style="thin">
        <color indexed="64"/>
      </right>
      <top/>
      <bottom/>
      <diagonal/>
    </border>
    <border>
      <left style="thin">
        <color indexed="64"/>
      </left>
      <right/>
      <top style="medium">
        <color indexed="64"/>
      </top>
      <bottom style="thin">
        <color indexed="64"/>
      </bottom>
      <diagonal/>
    </border>
    <border>
      <left style="thin">
        <color indexed="64"/>
      </left>
      <right/>
      <top style="thin">
        <color indexed="64"/>
      </top>
      <bottom/>
      <diagonal/>
    </border>
    <border>
      <left/>
      <right/>
      <top/>
      <bottom style="thin">
        <color indexed="64"/>
      </bottom>
      <diagonal/>
    </border>
    <border>
      <left style="thin">
        <color indexed="64"/>
      </left>
      <right/>
      <top/>
      <bottom style="thin">
        <color indexed="64"/>
      </bottom>
      <diagonal/>
    </border>
    <border>
      <left style="medium">
        <color rgb="FF740000"/>
      </left>
      <right/>
      <top style="medium">
        <color rgb="FF740000"/>
      </top>
      <bottom style="medium">
        <color rgb="FF740000"/>
      </bottom>
      <diagonal/>
    </border>
    <border>
      <left style="medium">
        <color rgb="FF800000"/>
      </left>
      <right/>
      <top style="medium">
        <color rgb="FF800000"/>
      </top>
      <bottom style="medium">
        <color rgb="FF800000"/>
      </bottom>
      <diagonal/>
    </border>
    <border>
      <left/>
      <right style="medium">
        <color rgb="FF800000"/>
      </right>
      <top style="medium">
        <color rgb="FF800000"/>
      </top>
      <bottom style="medium">
        <color rgb="FF800000"/>
      </bottom>
      <diagonal/>
    </border>
  </borders>
  <cellStyleXfs count="2">
    <xf numFmtId="0" fontId="0" fillId="0" borderId="0"/>
    <xf numFmtId="0" fontId="2" fillId="0" borderId="0">
      <alignment vertical="center"/>
    </xf>
  </cellStyleXfs>
  <cellXfs count="535">
    <xf numFmtId="0" fontId="0" fillId="0" borderId="0" xfId="0"/>
    <xf numFmtId="0" fontId="4" fillId="0" borderId="1" xfId="0" applyFont="1" applyBorder="1" applyAlignment="1">
      <alignment horizontal="center"/>
    </xf>
    <xf numFmtId="0" fontId="4" fillId="0" borderId="3" xfId="0" applyFont="1" applyBorder="1" applyAlignment="1">
      <alignment horizontal="center"/>
    </xf>
    <xf numFmtId="0" fontId="4" fillId="0" borderId="0" xfId="0" applyFont="1" applyAlignment="1">
      <alignment horizontal="center"/>
    </xf>
    <xf numFmtId="0" fontId="14" fillId="0" borderId="0" xfId="0" applyFont="1" applyAlignment="1">
      <alignment horizontal="center" vertical="center"/>
    </xf>
    <xf numFmtId="0" fontId="14" fillId="0" borderId="0" xfId="0" applyFont="1" applyAlignment="1">
      <alignment horizontal="center" vertical="center" wrapText="1"/>
    </xf>
    <xf numFmtId="2" fontId="14" fillId="0" borderId="0" xfId="0" applyNumberFormat="1" applyFont="1" applyAlignment="1">
      <alignment horizontal="center" vertical="center"/>
    </xf>
    <xf numFmtId="0" fontId="17" fillId="8" borderId="6" xfId="0" applyFont="1" applyFill="1" applyBorder="1" applyAlignment="1">
      <alignment horizontal="center" vertical="center" wrapText="1"/>
    </xf>
    <xf numFmtId="0" fontId="13" fillId="0" borderId="15" xfId="0" applyFont="1" applyBorder="1" applyAlignment="1">
      <alignment horizontal="center" vertical="center"/>
    </xf>
    <xf numFmtId="0" fontId="13" fillId="0" borderId="5" xfId="0" applyFont="1" applyBorder="1" applyAlignment="1">
      <alignment horizontal="center" vertical="center" wrapText="1"/>
    </xf>
    <xf numFmtId="0" fontId="13" fillId="0" borderId="6" xfId="0" applyFont="1" applyBorder="1" applyAlignment="1">
      <alignment horizontal="center" vertical="center" wrapText="1"/>
    </xf>
    <xf numFmtId="0" fontId="4" fillId="0" borderId="0" xfId="0" applyFont="1" applyAlignment="1">
      <alignment horizontal="center" vertical="center"/>
    </xf>
    <xf numFmtId="0" fontId="5" fillId="0" borderId="0" xfId="0" applyFont="1" applyAlignment="1">
      <alignment horizontal="center"/>
    </xf>
    <xf numFmtId="0" fontId="6" fillId="0" borderId="0" xfId="0" applyFont="1" applyAlignment="1">
      <alignment horizontal="center"/>
    </xf>
    <xf numFmtId="0" fontId="9" fillId="0" borderId="27" xfId="0" applyFont="1" applyBorder="1" applyAlignment="1">
      <alignment horizontal="center" vertical="center"/>
    </xf>
    <xf numFmtId="0" fontId="4" fillId="0" borderId="10" xfId="0" applyFont="1" applyBorder="1" applyAlignment="1">
      <alignment horizontal="center" vertical="center"/>
    </xf>
    <xf numFmtId="0" fontId="4" fillId="0" borderId="11" xfId="0" applyFont="1" applyBorder="1" applyAlignment="1">
      <alignment horizontal="center" vertical="center"/>
    </xf>
    <xf numFmtId="0" fontId="19" fillId="0" borderId="0" xfId="0" applyFont="1" applyAlignment="1">
      <alignment horizontal="center" vertical="center"/>
    </xf>
    <xf numFmtId="0" fontId="20" fillId="0" borderId="0" xfId="0" applyFont="1" applyAlignment="1">
      <alignment horizontal="center" vertical="center"/>
    </xf>
    <xf numFmtId="0" fontId="10" fillId="0" borderId="0" xfId="0" applyFont="1" applyAlignment="1">
      <alignment horizontal="center" vertical="center"/>
    </xf>
    <xf numFmtId="0" fontId="19" fillId="0" borderId="7" xfId="0" applyFont="1" applyBorder="1" applyAlignment="1">
      <alignment horizontal="center" vertical="center"/>
    </xf>
    <xf numFmtId="0" fontId="19" fillId="0" borderId="8" xfId="0" applyFont="1" applyBorder="1" applyAlignment="1">
      <alignment horizontal="center" vertical="center"/>
    </xf>
    <xf numFmtId="0" fontId="20" fillId="0" borderId="8" xfId="0" applyFont="1" applyBorder="1" applyAlignment="1">
      <alignment horizontal="center" vertical="center"/>
    </xf>
    <xf numFmtId="0" fontId="19" fillId="0" borderId="1" xfId="0" applyFont="1" applyBorder="1" applyAlignment="1">
      <alignment horizontal="center" vertical="center"/>
    </xf>
    <xf numFmtId="0" fontId="20" fillId="0" borderId="10" xfId="0" applyFont="1" applyBorder="1" applyAlignment="1">
      <alignment horizontal="center" vertical="center"/>
    </xf>
    <xf numFmtId="0" fontId="19" fillId="0" borderId="10" xfId="0" applyFont="1" applyBorder="1" applyAlignment="1">
      <alignment horizontal="center" vertical="center"/>
    </xf>
    <xf numFmtId="0" fontId="20" fillId="0" borderId="32" xfId="0" applyFont="1" applyBorder="1" applyAlignment="1">
      <alignment horizontal="center" vertical="center"/>
    </xf>
    <xf numFmtId="0" fontId="20" fillId="0" borderId="47" xfId="0" applyFont="1" applyBorder="1" applyAlignment="1">
      <alignment horizontal="center" vertical="center"/>
    </xf>
    <xf numFmtId="0" fontId="19" fillId="0" borderId="47" xfId="0" applyFont="1" applyBorder="1" applyAlignment="1">
      <alignment horizontal="center" vertical="center"/>
    </xf>
    <xf numFmtId="0" fontId="20" fillId="0" borderId="3" xfId="0" applyFont="1" applyBorder="1" applyAlignment="1">
      <alignment horizontal="center" vertical="center"/>
    </xf>
    <xf numFmtId="0" fontId="20" fillId="0" borderId="11" xfId="0" applyFont="1" applyBorder="1" applyAlignment="1">
      <alignment horizontal="center" vertical="center"/>
    </xf>
    <xf numFmtId="0" fontId="20" fillId="0" borderId="33" xfId="0" applyFont="1" applyBorder="1" applyAlignment="1">
      <alignment horizontal="center" vertical="center"/>
    </xf>
    <xf numFmtId="0" fontId="19" fillId="0" borderId="11" xfId="0" applyFont="1" applyBorder="1" applyAlignment="1">
      <alignment horizontal="center" vertical="center"/>
    </xf>
    <xf numFmtId="0" fontId="4" fillId="0" borderId="2" xfId="0" applyFont="1" applyBorder="1" applyAlignment="1">
      <alignment horizontal="center" vertical="center"/>
    </xf>
    <xf numFmtId="0" fontId="22" fillId="0" borderId="0" xfId="0" applyFont="1" applyAlignment="1">
      <alignment horizontal="center" vertical="center"/>
    </xf>
    <xf numFmtId="0" fontId="23" fillId="0" borderId="0" xfId="0" applyFont="1" applyAlignment="1">
      <alignment horizontal="center" vertical="center"/>
    </xf>
    <xf numFmtId="0" fontId="24" fillId="0" borderId="0" xfId="0" applyFont="1" applyAlignment="1">
      <alignment horizontal="center" vertical="center"/>
    </xf>
    <xf numFmtId="0" fontId="25" fillId="0" borderId="0" xfId="0" applyFont="1" applyAlignment="1">
      <alignment horizontal="center"/>
    </xf>
    <xf numFmtId="0" fontId="24" fillId="0" borderId="0" xfId="0" applyFont="1"/>
    <xf numFmtId="0" fontId="25" fillId="0" borderId="1" xfId="0" applyFont="1" applyBorder="1" applyAlignment="1">
      <alignment horizontal="center"/>
    </xf>
    <xf numFmtId="0" fontId="25" fillId="0" borderId="10" xfId="0" applyFont="1" applyBorder="1" applyAlignment="1">
      <alignment horizontal="center"/>
    </xf>
    <xf numFmtId="0" fontId="25" fillId="0" borderId="2" xfId="0" applyFont="1" applyBorder="1" applyAlignment="1">
      <alignment horizontal="center"/>
    </xf>
    <xf numFmtId="0" fontId="4" fillId="0" borderId="10" xfId="0" applyFont="1" applyBorder="1" applyAlignment="1">
      <alignment horizontal="center"/>
    </xf>
    <xf numFmtId="0" fontId="4" fillId="0" borderId="2" xfId="0" applyFont="1" applyBorder="1" applyAlignment="1">
      <alignment horizontal="center"/>
    </xf>
    <xf numFmtId="0" fontId="4" fillId="0" borderId="4" xfId="0" applyFont="1" applyBorder="1" applyAlignment="1">
      <alignment horizontal="center" vertical="center"/>
    </xf>
    <xf numFmtId="0" fontId="7" fillId="3" borderId="1" xfId="0" applyFont="1" applyFill="1" applyBorder="1" applyAlignment="1">
      <alignment horizontal="center"/>
    </xf>
    <xf numFmtId="0" fontId="0" fillId="0" borderId="2" xfId="0" applyBorder="1" applyAlignment="1">
      <alignment horizontal="center"/>
    </xf>
    <xf numFmtId="0" fontId="8" fillId="2" borderId="1" xfId="0" applyFont="1" applyFill="1" applyBorder="1" applyAlignment="1">
      <alignment horizontal="center"/>
    </xf>
    <xf numFmtId="0" fontId="18" fillId="9" borderId="1" xfId="0" applyFont="1" applyFill="1" applyBorder="1" applyAlignment="1">
      <alignment horizontal="center"/>
    </xf>
    <xf numFmtId="0" fontId="18" fillId="9" borderId="3" xfId="0" applyFont="1" applyFill="1" applyBorder="1" applyAlignment="1">
      <alignment horizontal="center"/>
    </xf>
    <xf numFmtId="0" fontId="0" fillId="0" borderId="0" xfId="0" applyAlignment="1">
      <alignment horizontal="center" vertical="center"/>
    </xf>
    <xf numFmtId="49" fontId="0" fillId="0" borderId="0" xfId="0" applyNumberFormat="1" applyAlignment="1">
      <alignment horizontal="center" vertical="center"/>
    </xf>
    <xf numFmtId="0" fontId="26" fillId="0" borderId="0" xfId="0" applyFont="1" applyAlignment="1">
      <alignment horizontal="center" vertical="center"/>
    </xf>
    <xf numFmtId="0" fontId="11" fillId="0" borderId="0" xfId="0" applyFont="1" applyAlignment="1">
      <alignment horizontal="center" vertical="center"/>
    </xf>
    <xf numFmtId="0" fontId="10" fillId="0" borderId="8" xfId="0" applyFont="1" applyBorder="1" applyAlignment="1">
      <alignment horizontal="center" vertical="center"/>
    </xf>
    <xf numFmtId="0" fontId="10" fillId="0" borderId="9" xfId="0" applyFont="1" applyBorder="1" applyAlignment="1">
      <alignment horizontal="center" vertical="center"/>
    </xf>
    <xf numFmtId="0" fontId="10" fillId="0" borderId="11" xfId="0" applyFont="1" applyBorder="1" applyAlignment="1">
      <alignment horizontal="center" vertical="center"/>
    </xf>
    <xf numFmtId="0" fontId="10" fillId="0" borderId="4" xfId="0" applyFont="1" applyBorder="1" applyAlignment="1">
      <alignment horizontal="center" vertical="center"/>
    </xf>
    <xf numFmtId="0" fontId="10" fillId="0" borderId="22" xfId="0" applyFont="1" applyBorder="1" applyAlignment="1">
      <alignment horizontal="center"/>
    </xf>
    <xf numFmtId="0" fontId="10" fillId="0" borderId="48" xfId="0" applyFont="1" applyBorder="1" applyAlignment="1">
      <alignment horizontal="center"/>
    </xf>
    <xf numFmtId="0" fontId="10" fillId="0" borderId="20" xfId="0" applyFont="1" applyBorder="1" applyAlignment="1">
      <alignment horizontal="center"/>
    </xf>
    <xf numFmtId="0" fontId="10" fillId="0" borderId="49" xfId="0" applyFont="1" applyBorder="1" applyAlignment="1">
      <alignment horizontal="center"/>
    </xf>
    <xf numFmtId="0" fontId="10" fillId="0" borderId="50" xfId="0" applyFont="1" applyBorder="1" applyAlignment="1">
      <alignment horizontal="center"/>
    </xf>
    <xf numFmtId="0" fontId="10" fillId="0" borderId="45" xfId="0" applyFont="1" applyBorder="1" applyAlignment="1">
      <alignment horizontal="center"/>
    </xf>
    <xf numFmtId="0" fontId="10" fillId="12" borderId="8" xfId="0" applyFont="1" applyFill="1" applyBorder="1" applyAlignment="1">
      <alignment horizontal="center" vertical="center"/>
    </xf>
    <xf numFmtId="0" fontId="10" fillId="12" borderId="9" xfId="0" applyFont="1" applyFill="1" applyBorder="1" applyAlignment="1">
      <alignment horizontal="center" vertical="center"/>
    </xf>
    <xf numFmtId="0" fontId="10" fillId="12" borderId="20" xfId="0" applyFont="1" applyFill="1" applyBorder="1" applyAlignment="1">
      <alignment horizontal="center"/>
    </xf>
    <xf numFmtId="0" fontId="10" fillId="12" borderId="22" xfId="0" applyFont="1" applyFill="1" applyBorder="1" applyAlignment="1">
      <alignment horizontal="center"/>
    </xf>
    <xf numFmtId="0" fontId="10" fillId="12" borderId="49" xfId="0" applyFont="1" applyFill="1" applyBorder="1" applyAlignment="1">
      <alignment horizontal="center"/>
    </xf>
    <xf numFmtId="0" fontId="10" fillId="12" borderId="11" xfId="0" applyFont="1" applyFill="1" applyBorder="1" applyAlignment="1">
      <alignment horizontal="center" vertical="center"/>
    </xf>
    <xf numFmtId="0" fontId="10" fillId="12" borderId="4" xfId="0" applyFont="1" applyFill="1" applyBorder="1" applyAlignment="1">
      <alignment horizontal="center" vertical="center"/>
    </xf>
    <xf numFmtId="0" fontId="10" fillId="12" borderId="50" xfId="0" applyFont="1" applyFill="1" applyBorder="1" applyAlignment="1">
      <alignment horizontal="center"/>
    </xf>
    <xf numFmtId="0" fontId="10" fillId="12" borderId="48" xfId="0" applyFont="1" applyFill="1" applyBorder="1" applyAlignment="1">
      <alignment horizontal="center"/>
    </xf>
    <xf numFmtId="0" fontId="10" fillId="12" borderId="45" xfId="0" applyFont="1" applyFill="1" applyBorder="1" applyAlignment="1">
      <alignment horizontal="center"/>
    </xf>
    <xf numFmtId="0" fontId="12" fillId="0" borderId="50" xfId="0" applyFont="1" applyBorder="1" applyAlignment="1">
      <alignment horizontal="center" vertical="center"/>
    </xf>
    <xf numFmtId="0" fontId="12" fillId="0" borderId="48" xfId="0" applyFont="1" applyBorder="1" applyAlignment="1">
      <alignment horizontal="center" vertical="center"/>
    </xf>
    <xf numFmtId="0" fontId="12" fillId="0" borderId="45" xfId="0" applyFont="1" applyBorder="1" applyAlignment="1">
      <alignment horizontal="center" vertical="center"/>
    </xf>
    <xf numFmtId="0" fontId="27" fillId="0" borderId="29" xfId="0" applyFont="1" applyBorder="1" applyAlignment="1">
      <alignment vertical="center"/>
    </xf>
    <xf numFmtId="0" fontId="28" fillId="0" borderId="0" xfId="0" applyFont="1" applyAlignment="1">
      <alignment horizontal="center" vertical="center"/>
    </xf>
    <xf numFmtId="0" fontId="31" fillId="11" borderId="7" xfId="0" applyFont="1" applyFill="1" applyBorder="1" applyAlignment="1">
      <alignment horizontal="center" vertical="center" wrapText="1"/>
    </xf>
    <xf numFmtId="0" fontId="31" fillId="11" borderId="8" xfId="0" applyFont="1" applyFill="1" applyBorder="1" applyAlignment="1">
      <alignment horizontal="center" vertical="center" wrapText="1"/>
    </xf>
    <xf numFmtId="0" fontId="31" fillId="11" borderId="1" xfId="0" applyFont="1" applyFill="1" applyBorder="1" applyAlignment="1">
      <alignment horizontal="center" vertical="center" wrapText="1"/>
    </xf>
    <xf numFmtId="0" fontId="31" fillId="11" borderId="10" xfId="0" applyFont="1" applyFill="1" applyBorder="1" applyAlignment="1">
      <alignment horizontal="center" vertical="center" wrapText="1"/>
    </xf>
    <xf numFmtId="0" fontId="34" fillId="16" borderId="17" xfId="0" applyFont="1" applyFill="1" applyBorder="1" applyAlignment="1">
      <alignment horizontal="center" vertical="center"/>
    </xf>
    <xf numFmtId="0" fontId="34" fillId="16" borderId="16" xfId="0" applyFont="1" applyFill="1" applyBorder="1" applyAlignment="1">
      <alignment horizontal="center" vertical="center"/>
    </xf>
    <xf numFmtId="0" fontId="34" fillId="16" borderId="18" xfId="0" applyFont="1" applyFill="1" applyBorder="1" applyAlignment="1">
      <alignment horizontal="center" vertical="center"/>
    </xf>
    <xf numFmtId="0" fontId="31" fillId="11" borderId="7" xfId="0" applyFont="1" applyFill="1" applyBorder="1" applyAlignment="1">
      <alignment horizontal="center" vertical="center"/>
    </xf>
    <xf numFmtId="0" fontId="31" fillId="11" borderId="8" xfId="0" applyFont="1" applyFill="1" applyBorder="1" applyAlignment="1">
      <alignment horizontal="center" vertical="center"/>
    </xf>
    <xf numFmtId="0" fontId="31" fillId="11" borderId="1" xfId="0" applyFont="1" applyFill="1" applyBorder="1" applyAlignment="1">
      <alignment horizontal="center" vertical="center"/>
    </xf>
    <xf numFmtId="0" fontId="31" fillId="11" borderId="10" xfId="0" applyFont="1" applyFill="1" applyBorder="1" applyAlignment="1">
      <alignment horizontal="center" vertical="center"/>
    </xf>
    <xf numFmtId="0" fontId="31" fillId="11" borderId="3" xfId="0" applyFont="1" applyFill="1" applyBorder="1" applyAlignment="1">
      <alignment horizontal="center" vertical="center"/>
    </xf>
    <xf numFmtId="0" fontId="31" fillId="11" borderId="11" xfId="0" applyFont="1" applyFill="1" applyBorder="1" applyAlignment="1">
      <alignment horizontal="center" vertical="center"/>
    </xf>
    <xf numFmtId="0" fontId="30" fillId="13" borderId="9" xfId="0" applyFont="1" applyFill="1" applyBorder="1" applyAlignment="1">
      <alignment horizontal="center" vertical="center" wrapText="1"/>
    </xf>
    <xf numFmtId="0" fontId="30" fillId="13" borderId="2" xfId="0" applyFont="1" applyFill="1" applyBorder="1" applyAlignment="1">
      <alignment horizontal="center" vertical="center" wrapText="1"/>
    </xf>
    <xf numFmtId="0" fontId="30" fillId="13" borderId="9" xfId="0" applyFont="1" applyFill="1" applyBorder="1" applyAlignment="1">
      <alignment horizontal="center" vertical="center"/>
    </xf>
    <xf numFmtId="0" fontId="30" fillId="13" borderId="2" xfId="0" applyFont="1" applyFill="1" applyBorder="1" applyAlignment="1">
      <alignment horizontal="center" vertical="center"/>
    </xf>
    <xf numFmtId="0" fontId="30" fillId="13" borderId="4" xfId="0" applyFont="1" applyFill="1" applyBorder="1" applyAlignment="1">
      <alignment horizontal="center" vertical="center"/>
    </xf>
    <xf numFmtId="0" fontId="28" fillId="0" borderId="17" xfId="0" applyFont="1" applyBorder="1" applyAlignment="1">
      <alignment horizontal="center" vertical="center"/>
    </xf>
    <xf numFmtId="0" fontId="28" fillId="0" borderId="16" xfId="0" applyFont="1" applyBorder="1" applyAlignment="1">
      <alignment horizontal="center" vertical="center"/>
    </xf>
    <xf numFmtId="0" fontId="28" fillId="0" borderId="18" xfId="0" applyFont="1" applyBorder="1" applyAlignment="1">
      <alignment horizontal="center" vertical="center"/>
    </xf>
    <xf numFmtId="0" fontId="31" fillId="11" borderId="3" xfId="0" applyFont="1" applyFill="1" applyBorder="1" applyAlignment="1">
      <alignment horizontal="center" vertical="center" wrapText="1"/>
    </xf>
    <xf numFmtId="0" fontId="31" fillId="11" borderId="11" xfId="0" applyFont="1" applyFill="1" applyBorder="1" applyAlignment="1">
      <alignment horizontal="center" vertical="center" wrapText="1"/>
    </xf>
    <xf numFmtId="0" fontId="30" fillId="13" borderId="4" xfId="0" applyFont="1" applyFill="1" applyBorder="1" applyAlignment="1">
      <alignment horizontal="center" vertical="center" wrapText="1"/>
    </xf>
    <xf numFmtId="0" fontId="32" fillId="14" borderId="17" xfId="0" applyFont="1" applyFill="1" applyBorder="1" applyAlignment="1">
      <alignment horizontal="center" vertical="center"/>
    </xf>
    <xf numFmtId="0" fontId="32" fillId="14" borderId="16" xfId="0" applyFont="1" applyFill="1" applyBorder="1" applyAlignment="1">
      <alignment horizontal="center" vertical="center"/>
    </xf>
    <xf numFmtId="0" fontId="32" fillId="14" borderId="18" xfId="0" applyFont="1" applyFill="1" applyBorder="1" applyAlignment="1">
      <alignment horizontal="center" vertical="center"/>
    </xf>
    <xf numFmtId="0" fontId="35" fillId="17" borderId="16" xfId="0" applyFont="1" applyFill="1" applyBorder="1" applyAlignment="1">
      <alignment horizontal="center" vertical="center"/>
    </xf>
    <xf numFmtId="0" fontId="35" fillId="17" borderId="18" xfId="0" applyFont="1" applyFill="1" applyBorder="1" applyAlignment="1">
      <alignment horizontal="center" vertical="center"/>
    </xf>
    <xf numFmtId="0" fontId="0" fillId="0" borderId="2" xfId="0" applyBorder="1"/>
    <xf numFmtId="0" fontId="0" fillId="0" borderId="9" xfId="0" applyBorder="1"/>
    <xf numFmtId="0" fontId="38" fillId="14" borderId="17" xfId="0" applyFont="1" applyFill="1" applyBorder="1" applyAlignment="1">
      <alignment horizontal="center" vertical="center"/>
    </xf>
    <xf numFmtId="0" fontId="31" fillId="11" borderId="8" xfId="0" applyFont="1" applyFill="1" applyBorder="1" applyAlignment="1" applyProtection="1">
      <alignment horizontal="center" vertical="center" wrapText="1"/>
      <protection locked="0"/>
    </xf>
    <xf numFmtId="0" fontId="31" fillId="11" borderId="10" xfId="0" applyFont="1" applyFill="1" applyBorder="1" applyAlignment="1" applyProtection="1">
      <alignment horizontal="center" vertical="center" wrapText="1"/>
      <protection locked="0"/>
    </xf>
    <xf numFmtId="0" fontId="31" fillId="11" borderId="11" xfId="0" applyFont="1" applyFill="1" applyBorder="1" applyAlignment="1" applyProtection="1">
      <alignment horizontal="center" vertical="center" wrapText="1"/>
      <protection locked="0"/>
    </xf>
    <xf numFmtId="2" fontId="31" fillId="11" borderId="8" xfId="0" applyNumberFormat="1" applyFont="1" applyFill="1" applyBorder="1" applyAlignment="1" applyProtection="1">
      <alignment horizontal="center" vertical="center" wrapText="1"/>
      <protection locked="0"/>
    </xf>
    <xf numFmtId="2" fontId="31" fillId="11" borderId="10" xfId="0" applyNumberFormat="1" applyFont="1" applyFill="1" applyBorder="1" applyAlignment="1" applyProtection="1">
      <alignment horizontal="center" vertical="center" wrapText="1"/>
      <protection locked="0"/>
    </xf>
    <xf numFmtId="2" fontId="31" fillId="11" borderId="11" xfId="0" applyNumberFormat="1" applyFont="1" applyFill="1" applyBorder="1" applyAlignment="1" applyProtection="1">
      <alignment horizontal="center" vertical="center" wrapText="1"/>
      <protection locked="0"/>
    </xf>
    <xf numFmtId="0" fontId="29" fillId="0" borderId="0" xfId="0" applyFont="1" applyAlignment="1">
      <alignment horizontal="center" vertical="center"/>
    </xf>
    <xf numFmtId="0" fontId="29" fillId="0" borderId="38" xfId="0" applyFont="1" applyBorder="1" applyAlignment="1">
      <alignment horizontal="center" vertical="center"/>
    </xf>
    <xf numFmtId="2" fontId="28" fillId="0" borderId="0" xfId="0" applyNumberFormat="1" applyFont="1" applyAlignment="1">
      <alignment horizontal="center" vertical="center"/>
    </xf>
    <xf numFmtId="2" fontId="30" fillId="13" borderId="4" xfId="0" applyNumberFormat="1" applyFont="1" applyFill="1" applyBorder="1" applyAlignment="1">
      <alignment horizontal="center" vertical="center" wrapText="1"/>
    </xf>
    <xf numFmtId="2" fontId="30" fillId="13" borderId="4" xfId="0" applyNumberFormat="1" applyFont="1" applyFill="1" applyBorder="1" applyAlignment="1">
      <alignment horizontal="center" vertical="center"/>
    </xf>
    <xf numFmtId="2" fontId="32" fillId="14" borderId="18" xfId="0" applyNumberFormat="1" applyFont="1" applyFill="1" applyBorder="1" applyAlignment="1">
      <alignment horizontal="center" vertical="center"/>
    </xf>
    <xf numFmtId="2" fontId="33" fillId="15" borderId="18" xfId="0" applyNumberFormat="1" applyFont="1" applyFill="1" applyBorder="1" applyAlignment="1" applyProtection="1">
      <alignment horizontal="center" vertical="center"/>
      <protection locked="0"/>
    </xf>
    <xf numFmtId="0" fontId="28" fillId="0" borderId="37" xfId="0" applyFont="1" applyBorder="1" applyAlignment="1">
      <alignment horizontal="center" vertical="center"/>
    </xf>
    <xf numFmtId="0" fontId="28" fillId="0" borderId="39" xfId="0" applyFont="1" applyBorder="1" applyAlignment="1">
      <alignment horizontal="center" vertical="center"/>
    </xf>
    <xf numFmtId="0" fontId="28" fillId="0" borderId="40" xfId="0" applyFont="1" applyBorder="1" applyAlignment="1">
      <alignment horizontal="center" vertical="center"/>
    </xf>
    <xf numFmtId="0" fontId="33" fillId="18" borderId="17" xfId="0" applyFont="1" applyFill="1" applyBorder="1" applyAlignment="1" applyProtection="1">
      <alignment horizontal="center" vertical="center"/>
      <protection locked="0"/>
    </xf>
    <xf numFmtId="0" fontId="33" fillId="18" borderId="16" xfId="0" applyFont="1" applyFill="1" applyBorder="1" applyAlignment="1" applyProtection="1">
      <alignment horizontal="center" vertical="center"/>
      <protection locked="0"/>
    </xf>
    <xf numFmtId="0" fontId="33" fillId="18" borderId="18" xfId="0" applyFont="1" applyFill="1" applyBorder="1" applyAlignment="1" applyProtection="1">
      <alignment horizontal="center" vertical="center"/>
      <protection locked="0"/>
    </xf>
    <xf numFmtId="0" fontId="8" fillId="5" borderId="1" xfId="0" applyFont="1" applyFill="1" applyBorder="1" applyAlignment="1">
      <alignment horizontal="center"/>
    </xf>
    <xf numFmtId="0" fontId="24" fillId="2" borderId="1" xfId="0" applyFont="1" applyFill="1" applyBorder="1" applyAlignment="1">
      <alignment horizontal="center"/>
    </xf>
    <xf numFmtId="0" fontId="0" fillId="0" borderId="10" xfId="0" applyBorder="1"/>
    <xf numFmtId="0" fontId="8" fillId="5" borderId="52" xfId="0" applyFont="1" applyFill="1" applyBorder="1" applyAlignment="1">
      <alignment horizontal="center"/>
    </xf>
    <xf numFmtId="0" fontId="0" fillId="0" borderId="53" xfId="0" applyBorder="1" applyAlignment="1">
      <alignment horizontal="center"/>
    </xf>
    <xf numFmtId="0" fontId="8" fillId="5" borderId="7" xfId="0" applyFont="1" applyFill="1" applyBorder="1" applyAlignment="1">
      <alignment horizontal="center"/>
    </xf>
    <xf numFmtId="0" fontId="0" fillId="0" borderId="9" xfId="0" applyBorder="1" applyAlignment="1">
      <alignment horizontal="center"/>
    </xf>
    <xf numFmtId="0" fontId="0" fillId="0" borderId="4" xfId="0" applyBorder="1" applyAlignment="1">
      <alignment horizontal="center"/>
    </xf>
    <xf numFmtId="0" fontId="3" fillId="0" borderId="5" xfId="0" applyFont="1" applyBorder="1" applyAlignment="1">
      <alignment horizontal="center" vertical="center"/>
    </xf>
    <xf numFmtId="0" fontId="3" fillId="0" borderId="15" xfId="0" applyFont="1" applyBorder="1" applyAlignment="1">
      <alignment horizontal="center" vertical="center"/>
    </xf>
    <xf numFmtId="0" fontId="3" fillId="0" borderId="6" xfId="0" applyFont="1" applyBorder="1" applyAlignment="1">
      <alignment horizontal="center" vertical="center"/>
    </xf>
    <xf numFmtId="0" fontId="28" fillId="0" borderId="10" xfId="0" applyFont="1" applyBorder="1" applyAlignment="1">
      <alignment vertical="center"/>
    </xf>
    <xf numFmtId="0" fontId="28" fillId="0" borderId="10" xfId="0" applyFont="1" applyBorder="1"/>
    <xf numFmtId="0" fontId="42" fillId="0" borderId="0" xfId="0" applyFont="1" applyAlignment="1">
      <alignment horizontal="left" vertical="center"/>
    </xf>
    <xf numFmtId="0" fontId="0" fillId="19" borderId="47" xfId="0" applyFill="1" applyBorder="1" applyAlignment="1">
      <alignment textRotation="45" wrapText="1"/>
    </xf>
    <xf numFmtId="0" fontId="0" fillId="20" borderId="47" xfId="0" applyFill="1" applyBorder="1" applyAlignment="1">
      <alignment textRotation="45"/>
    </xf>
    <xf numFmtId="0" fontId="0" fillId="21" borderId="47" xfId="0" applyFill="1" applyBorder="1" applyAlignment="1">
      <alignment textRotation="45"/>
    </xf>
    <xf numFmtId="0" fontId="0" fillId="22" borderId="47" xfId="0" applyFill="1" applyBorder="1" applyAlignment="1">
      <alignment textRotation="45"/>
    </xf>
    <xf numFmtId="0" fontId="0" fillId="22" borderId="0" xfId="0" applyFill="1" applyAlignment="1">
      <alignment textRotation="45"/>
    </xf>
    <xf numFmtId="0" fontId="18" fillId="9" borderId="0" xfId="0" applyFont="1" applyFill="1" applyAlignment="1">
      <alignment textRotation="45"/>
    </xf>
    <xf numFmtId="0" fontId="24" fillId="23" borderId="0" xfId="0" applyFont="1" applyFill="1" applyAlignment="1">
      <alignment textRotation="45"/>
    </xf>
    <xf numFmtId="0" fontId="0" fillId="0" borderId="27" xfId="0" applyBorder="1"/>
    <xf numFmtId="0" fontId="0" fillId="0" borderId="17" xfId="0" applyBorder="1"/>
    <xf numFmtId="0" fontId="0" fillId="0" borderId="7" xfId="0" applyBorder="1"/>
    <xf numFmtId="0" fontId="0" fillId="0" borderId="8" xfId="0" applyBorder="1"/>
    <xf numFmtId="0" fontId="0" fillId="0" borderId="16" xfId="0" applyBorder="1"/>
    <xf numFmtId="0" fontId="0" fillId="0" borderId="1" xfId="0" applyBorder="1"/>
    <xf numFmtId="0" fontId="0" fillId="23" borderId="27" xfId="0" applyFill="1" applyBorder="1"/>
    <xf numFmtId="0" fontId="0" fillId="23" borderId="16" xfId="0" applyFill="1" applyBorder="1"/>
    <xf numFmtId="0" fontId="0" fillId="23" borderId="1" xfId="0" applyFill="1" applyBorder="1"/>
    <xf numFmtId="0" fontId="0" fillId="23" borderId="10" xfId="0" applyFill="1" applyBorder="1"/>
    <xf numFmtId="0" fontId="0" fillId="23" borderId="2" xfId="0" applyFill="1" applyBorder="1"/>
    <xf numFmtId="0" fontId="0" fillId="23" borderId="18" xfId="0" applyFill="1" applyBorder="1"/>
    <xf numFmtId="0" fontId="0" fillId="0" borderId="57" xfId="0" applyBorder="1"/>
    <xf numFmtId="0" fontId="0" fillId="11" borderId="3" xfId="0" applyFill="1" applyBorder="1"/>
    <xf numFmtId="0" fontId="0" fillId="11" borderId="11" xfId="0" applyFill="1" applyBorder="1"/>
    <xf numFmtId="0" fontId="0" fillId="21" borderId="41" xfId="0" applyFill="1" applyBorder="1"/>
    <xf numFmtId="0" fontId="0" fillId="21" borderId="12" xfId="0" applyFill="1" applyBorder="1" applyAlignment="1">
      <alignment wrapText="1"/>
    </xf>
    <xf numFmtId="0" fontId="0" fillId="10" borderId="3" xfId="0" applyFill="1" applyBorder="1"/>
    <xf numFmtId="0" fontId="0" fillId="10" borderId="33" xfId="0" applyFill="1" applyBorder="1"/>
    <xf numFmtId="0" fontId="0" fillId="10" borderId="4" xfId="0" applyFill="1" applyBorder="1"/>
    <xf numFmtId="0" fontId="0" fillId="3" borderId="11" xfId="0" applyFill="1" applyBorder="1"/>
    <xf numFmtId="0" fontId="0" fillId="3" borderId="41" xfId="0" applyFill="1" applyBorder="1"/>
    <xf numFmtId="0" fontId="0" fillId="11" borderId="43" xfId="0" applyFill="1" applyBorder="1"/>
    <xf numFmtId="0" fontId="0" fillId="11" borderId="34" xfId="0" applyFill="1" applyBorder="1"/>
    <xf numFmtId="0" fontId="0" fillId="21" borderId="34" xfId="0" applyFill="1" applyBorder="1"/>
    <xf numFmtId="0" fontId="0" fillId="21" borderId="42" xfId="0" applyFill="1" applyBorder="1"/>
    <xf numFmtId="0" fontId="44" fillId="24" borderId="58" xfId="0" applyFont="1" applyFill="1" applyBorder="1" applyAlignment="1">
      <alignment vertical="center"/>
    </xf>
    <xf numFmtId="0" fontId="0" fillId="0" borderId="43" xfId="0" applyBorder="1"/>
    <xf numFmtId="0" fontId="0" fillId="0" borderId="58" xfId="0" applyBorder="1"/>
    <xf numFmtId="0" fontId="0" fillId="10" borderId="42" xfId="0" applyFill="1" applyBorder="1"/>
    <xf numFmtId="0" fontId="0" fillId="0" borderId="34" xfId="0" applyBorder="1"/>
    <xf numFmtId="0" fontId="0" fillId="3" borderId="59" xfId="0" applyFill="1" applyBorder="1"/>
    <xf numFmtId="0" fontId="0" fillId="23" borderId="36" xfId="0" applyFill="1" applyBorder="1"/>
    <xf numFmtId="0" fontId="0" fillId="11" borderId="10" xfId="0" applyFill="1" applyBorder="1"/>
    <xf numFmtId="0" fontId="0" fillId="21" borderId="10" xfId="0" applyFill="1" applyBorder="1"/>
    <xf numFmtId="0" fontId="0" fillId="21" borderId="2" xfId="0" applyFill="1" applyBorder="1"/>
    <xf numFmtId="0" fontId="44" fillId="24" borderId="32" xfId="0" applyFont="1" applyFill="1" applyBorder="1" applyAlignment="1">
      <alignment vertical="center"/>
    </xf>
    <xf numFmtId="0" fontId="0" fillId="0" borderId="32" xfId="0" applyBorder="1"/>
    <xf numFmtId="0" fontId="45" fillId="0" borderId="1" xfId="0" applyFont="1" applyBorder="1" applyAlignment="1">
      <alignment vertical="center" wrapText="1"/>
    </xf>
    <xf numFmtId="0" fontId="0" fillId="3" borderId="27" xfId="0" applyFill="1" applyBorder="1"/>
    <xf numFmtId="0" fontId="45" fillId="0" borderId="30" xfId="0" applyFont="1" applyBorder="1" applyAlignment="1">
      <alignment vertical="center" wrapText="1"/>
    </xf>
    <xf numFmtId="0" fontId="0" fillId="0" borderId="4" xfId="0" applyBorder="1"/>
    <xf numFmtId="0" fontId="0" fillId="21" borderId="11" xfId="0" applyFill="1" applyBorder="1"/>
    <xf numFmtId="0" fontId="0" fillId="21" borderId="4" xfId="0" applyFill="1" applyBorder="1"/>
    <xf numFmtId="0" fontId="0" fillId="0" borderId="3" xfId="0" applyBorder="1"/>
    <xf numFmtId="0" fontId="0" fillId="0" borderId="33" xfId="0" applyBorder="1"/>
    <xf numFmtId="0" fontId="0" fillId="0" borderId="11" xfId="0" applyBorder="1"/>
    <xf numFmtId="0" fontId="0" fillId="23" borderId="13" xfId="0" applyFill="1" applyBorder="1"/>
    <xf numFmtId="0" fontId="0" fillId="22" borderId="10" xfId="0" applyFill="1" applyBorder="1"/>
    <xf numFmtId="0" fontId="0" fillId="10" borderId="10" xfId="0" applyFill="1" applyBorder="1"/>
    <xf numFmtId="0" fontId="0" fillId="25" borderId="10" xfId="0" applyFill="1" applyBorder="1"/>
    <xf numFmtId="0" fontId="0" fillId="20" borderId="10" xfId="0" applyFill="1" applyBorder="1"/>
    <xf numFmtId="0" fontId="0" fillId="26" borderId="10" xfId="0" applyFill="1" applyBorder="1"/>
    <xf numFmtId="0" fontId="10" fillId="21" borderId="12" xfId="0" applyFont="1" applyFill="1" applyBorder="1" applyAlignment="1">
      <alignment horizontal="center" wrapText="1"/>
    </xf>
    <xf numFmtId="0" fontId="0" fillId="23" borderId="0" xfId="0" applyFill="1"/>
    <xf numFmtId="0" fontId="0" fillId="27" borderId="0" xfId="0" applyFill="1"/>
    <xf numFmtId="0" fontId="0" fillId="27" borderId="13" xfId="0" applyFill="1" applyBorder="1"/>
    <xf numFmtId="0" fontId="0" fillId="8" borderId="0" xfId="0" applyFill="1"/>
    <xf numFmtId="0" fontId="0" fillId="8" borderId="13" xfId="0" applyFill="1" applyBorder="1"/>
    <xf numFmtId="0" fontId="28" fillId="0" borderId="12" xfId="0" applyFont="1" applyBorder="1" applyAlignment="1">
      <alignment vertical="center" wrapText="1"/>
    </xf>
    <xf numFmtId="0" fontId="0" fillId="0" borderId="14" xfId="0" applyBorder="1" applyAlignment="1">
      <alignment vertical="center" wrapText="1"/>
    </xf>
    <xf numFmtId="0" fontId="28" fillId="0" borderId="14" xfId="0" applyFont="1" applyBorder="1" applyAlignment="1">
      <alignment vertical="center" wrapText="1"/>
    </xf>
    <xf numFmtId="0" fontId="0" fillId="0" borderId="13" xfId="0" applyBorder="1"/>
    <xf numFmtId="2" fontId="0" fillId="23" borderId="13" xfId="0" applyNumberFormat="1" applyFill="1" applyBorder="1"/>
    <xf numFmtId="2" fontId="0" fillId="27" borderId="13" xfId="0" applyNumberFormat="1" applyFill="1" applyBorder="1"/>
    <xf numFmtId="0" fontId="0" fillId="28" borderId="0" xfId="0" applyFill="1"/>
    <xf numFmtId="0" fontId="0" fillId="28" borderId="13" xfId="0" applyFill="1" applyBorder="1"/>
    <xf numFmtId="2" fontId="0" fillId="28" borderId="13" xfId="0" applyNumberFormat="1" applyFill="1" applyBorder="1"/>
    <xf numFmtId="0" fontId="28" fillId="3" borderId="11" xfId="0" applyFont="1" applyFill="1" applyBorder="1"/>
    <xf numFmtId="0" fontId="47" fillId="7" borderId="13" xfId="0" applyFont="1" applyFill="1" applyBorder="1" applyAlignment="1">
      <alignment horizontal="center" vertical="center" wrapText="1"/>
    </xf>
    <xf numFmtId="0" fontId="47" fillId="7" borderId="14" xfId="0" applyFont="1" applyFill="1" applyBorder="1" applyAlignment="1">
      <alignment horizontal="center" vertical="center" wrapText="1"/>
    </xf>
    <xf numFmtId="0" fontId="48" fillId="29" borderId="0" xfId="0" applyFont="1" applyFill="1" applyAlignment="1">
      <alignment horizontal="center" vertical="center" wrapText="1"/>
    </xf>
    <xf numFmtId="0" fontId="49" fillId="29" borderId="0" xfId="0" applyFont="1" applyFill="1" applyAlignment="1">
      <alignment horizontal="center" vertical="center"/>
    </xf>
    <xf numFmtId="0" fontId="49" fillId="29" borderId="0" xfId="0" applyFont="1" applyFill="1" applyAlignment="1">
      <alignment horizontal="center" vertical="center" wrapText="1"/>
    </xf>
    <xf numFmtId="0" fontId="50" fillId="0" borderId="10" xfId="0" applyFont="1" applyBorder="1" applyAlignment="1">
      <alignment horizontal="center" vertical="center"/>
    </xf>
    <xf numFmtId="0" fontId="50" fillId="0" borderId="10" xfId="0" applyFont="1" applyBorder="1" applyAlignment="1">
      <alignment horizontal="center" vertical="center" wrapText="1"/>
    </xf>
    <xf numFmtId="0" fontId="47" fillId="4" borderId="12" xfId="0" applyFont="1" applyFill="1" applyBorder="1" applyAlignment="1">
      <alignment horizontal="center" vertical="center"/>
    </xf>
    <xf numFmtId="0" fontId="47" fillId="7" borderId="21" xfId="0" applyFont="1" applyFill="1" applyBorder="1" applyAlignment="1">
      <alignment horizontal="center" vertical="center"/>
    </xf>
    <xf numFmtId="0" fontId="47" fillId="7" borderId="21" xfId="0" applyFont="1" applyFill="1" applyBorder="1" applyAlignment="1">
      <alignment horizontal="left" vertical="center"/>
    </xf>
    <xf numFmtId="0" fontId="47" fillId="7" borderId="13" xfId="0" applyFont="1" applyFill="1" applyBorder="1" applyAlignment="1">
      <alignment horizontal="center" vertical="center"/>
    </xf>
    <xf numFmtId="0" fontId="47" fillId="7" borderId="14" xfId="0" applyFont="1" applyFill="1" applyBorder="1" applyAlignment="1">
      <alignment horizontal="left" vertical="center"/>
    </xf>
    <xf numFmtId="0" fontId="14" fillId="5" borderId="0" xfId="0" applyFont="1" applyFill="1" applyAlignment="1">
      <alignment horizontal="center" vertical="center"/>
    </xf>
    <xf numFmtId="0" fontId="13" fillId="5" borderId="35" xfId="0" applyFont="1" applyFill="1" applyBorder="1" applyAlignment="1">
      <alignment vertical="center" wrapText="1"/>
    </xf>
    <xf numFmtId="0" fontId="13" fillId="5" borderId="35" xfId="0" applyFont="1" applyFill="1" applyBorder="1" applyAlignment="1">
      <alignment vertical="center"/>
    </xf>
    <xf numFmtId="0" fontId="13" fillId="5" borderId="0" xfId="0" applyFont="1" applyFill="1" applyAlignment="1">
      <alignment vertical="center" wrapText="1"/>
    </xf>
    <xf numFmtId="0" fontId="13" fillId="5" borderId="0" xfId="0" applyFont="1" applyFill="1" applyAlignment="1">
      <alignment vertical="center"/>
    </xf>
    <xf numFmtId="0" fontId="13" fillId="5" borderId="0" xfId="0" applyFont="1" applyFill="1" applyAlignment="1">
      <alignment horizontal="center" vertical="center" wrapText="1"/>
    </xf>
    <xf numFmtId="0" fontId="17" fillId="5" borderId="0" xfId="0" applyFont="1" applyFill="1" applyAlignment="1">
      <alignment horizontal="center" vertical="center"/>
    </xf>
    <xf numFmtId="0" fontId="47" fillId="5" borderId="0" xfId="0" applyFont="1" applyFill="1" applyAlignment="1">
      <alignment horizontal="center" vertical="center" wrapText="1"/>
    </xf>
    <xf numFmtId="0" fontId="47" fillId="5" borderId="0" xfId="0" applyFont="1" applyFill="1" applyAlignment="1">
      <alignment horizontal="center" vertical="center"/>
    </xf>
    <xf numFmtId="0" fontId="47" fillId="5" borderId="0" xfId="0" applyFont="1" applyFill="1" applyAlignment="1">
      <alignment horizontal="left" vertical="center"/>
    </xf>
    <xf numFmtId="0" fontId="17" fillId="5" borderId="0" xfId="0" applyFont="1" applyFill="1" applyAlignment="1">
      <alignment horizontal="center" vertical="center" wrapText="1"/>
    </xf>
    <xf numFmtId="0" fontId="0" fillId="34" borderId="0" xfId="0" applyFill="1"/>
    <xf numFmtId="0" fontId="0" fillId="34" borderId="0" xfId="0" applyFill="1" applyAlignment="1">
      <alignment horizontal="center" vertical="center"/>
    </xf>
    <xf numFmtId="0" fontId="57" fillId="34" borderId="20" xfId="0" applyFont="1" applyFill="1" applyBorder="1" applyAlignment="1">
      <alignment horizontal="center" vertical="center" wrapText="1"/>
    </xf>
    <xf numFmtId="0" fontId="58" fillId="37" borderId="8" xfId="0" applyFont="1" applyFill="1" applyBorder="1" applyAlignment="1">
      <alignment horizontal="center" vertical="center" wrapText="1"/>
    </xf>
    <xf numFmtId="0" fontId="58" fillId="37" borderId="9" xfId="0" applyFont="1" applyFill="1" applyBorder="1" applyAlignment="1">
      <alignment horizontal="center" vertical="center" wrapText="1"/>
    </xf>
    <xf numFmtId="0" fontId="56" fillId="0" borderId="1" xfId="0" applyFont="1" applyBorder="1" applyAlignment="1">
      <alignment horizontal="center" vertical="center"/>
    </xf>
    <xf numFmtId="0" fontId="56" fillId="0" borderId="3" xfId="0" applyFont="1" applyBorder="1" applyAlignment="1">
      <alignment horizontal="center" vertical="center"/>
    </xf>
    <xf numFmtId="0" fontId="0" fillId="0" borderId="0" xfId="0" applyAlignment="1">
      <alignment horizontal="center"/>
    </xf>
    <xf numFmtId="0" fontId="11" fillId="0" borderId="12" xfId="0" applyFont="1" applyBorder="1" applyAlignment="1">
      <alignment horizontal="center" vertical="center"/>
    </xf>
    <xf numFmtId="0" fontId="11" fillId="0" borderId="12" xfId="0" applyFont="1" applyBorder="1" applyAlignment="1">
      <alignment horizontal="center" vertical="center" wrapText="1"/>
    </xf>
    <xf numFmtId="164" fontId="9" fillId="0" borderId="0" xfId="0" applyNumberFormat="1" applyFont="1" applyAlignment="1">
      <alignment horizontal="center" vertical="center" wrapText="1"/>
    </xf>
    <xf numFmtId="0" fontId="52" fillId="29" borderId="60" xfId="0" applyFont="1" applyFill="1" applyBorder="1" applyAlignment="1">
      <alignment horizontal="center" vertical="center"/>
    </xf>
    <xf numFmtId="164" fontId="9" fillId="6" borderId="0" xfId="0" applyNumberFormat="1" applyFont="1" applyFill="1" applyAlignment="1">
      <alignment horizontal="center" vertical="center" wrapText="1"/>
    </xf>
    <xf numFmtId="0" fontId="0" fillId="0" borderId="0" xfId="0" applyAlignment="1">
      <alignment horizontal="right"/>
    </xf>
    <xf numFmtId="0" fontId="27" fillId="0" borderId="0" xfId="0" applyFont="1"/>
    <xf numFmtId="0" fontId="27" fillId="0" borderId="0" xfId="0" applyFont="1" applyAlignment="1">
      <alignment horizontal="center"/>
    </xf>
    <xf numFmtId="0" fontId="27" fillId="0" borderId="0" xfId="0" applyFont="1" applyAlignment="1">
      <alignment horizontal="center" vertical="top"/>
    </xf>
    <xf numFmtId="0" fontId="27" fillId="0" borderId="0" xfId="0" applyFont="1" applyAlignment="1">
      <alignment horizontal="left" vertical="center"/>
    </xf>
    <xf numFmtId="0" fontId="27" fillId="0" borderId="0" xfId="0" applyFont="1" applyAlignment="1">
      <alignment horizontal="right" vertical="center"/>
    </xf>
    <xf numFmtId="0" fontId="27" fillId="0" borderId="0" xfId="0" applyFont="1" applyAlignment="1">
      <alignment horizontal="left"/>
    </xf>
    <xf numFmtId="0" fontId="27" fillId="0" borderId="0" xfId="0" applyFont="1" applyAlignment="1">
      <alignment horizontal="right"/>
    </xf>
    <xf numFmtId="0" fontId="0" fillId="0" borderId="0" xfId="0" applyAlignment="1">
      <alignment horizontal="left"/>
    </xf>
    <xf numFmtId="0" fontId="0" fillId="0" borderId="0" xfId="0" applyAlignment="1" applyProtection="1">
      <alignment horizontal="center" vertical="center"/>
      <protection locked="0"/>
    </xf>
    <xf numFmtId="164" fontId="9" fillId="0" borderId="0" xfId="0" applyNumberFormat="1" applyFont="1" applyAlignment="1" applyProtection="1">
      <alignment horizontal="center" vertical="center" wrapText="1"/>
      <protection locked="0"/>
    </xf>
    <xf numFmtId="164" fontId="9" fillId="6" borderId="0" xfId="0" applyNumberFormat="1" applyFont="1" applyFill="1" applyAlignment="1" applyProtection="1">
      <alignment horizontal="center" vertical="center" wrapText="1"/>
      <protection locked="0"/>
    </xf>
    <xf numFmtId="0" fontId="43" fillId="0" borderId="0" xfId="0" applyFont="1" applyAlignment="1" applyProtection="1">
      <alignment horizontal="center" vertical="center"/>
      <protection locked="0"/>
    </xf>
    <xf numFmtId="0" fontId="1" fillId="0" borderId="0" xfId="0" applyFont="1" applyAlignment="1" applyProtection="1">
      <alignment horizontal="center" vertical="center"/>
      <protection locked="0"/>
    </xf>
    <xf numFmtId="0" fontId="46" fillId="9" borderId="36" xfId="0" applyFont="1" applyFill="1" applyBorder="1" applyAlignment="1" applyProtection="1">
      <alignment horizontal="center" vertical="center"/>
      <protection locked="0"/>
    </xf>
    <xf numFmtId="0" fontId="46" fillId="9" borderId="16" xfId="0" applyFont="1" applyFill="1" applyBorder="1" applyAlignment="1" applyProtection="1">
      <alignment horizontal="center" vertical="center"/>
      <protection locked="0"/>
    </xf>
    <xf numFmtId="0" fontId="46" fillId="0" borderId="36" xfId="0" applyFont="1" applyBorder="1" applyAlignment="1" applyProtection="1">
      <alignment horizontal="center" vertical="center"/>
      <protection locked="0"/>
    </xf>
    <xf numFmtId="0" fontId="46" fillId="0" borderId="16" xfId="0" applyFont="1" applyBorder="1" applyAlignment="1" applyProtection="1">
      <alignment horizontal="center" vertical="center"/>
      <protection locked="0"/>
    </xf>
    <xf numFmtId="0" fontId="10" fillId="0" borderId="44" xfId="0" applyFont="1" applyBorder="1" applyAlignment="1" applyProtection="1">
      <alignment horizontal="center"/>
      <protection locked="0"/>
    </xf>
    <xf numFmtId="0" fontId="10" fillId="0" borderId="18" xfId="0" applyFont="1" applyBorder="1" applyAlignment="1" applyProtection="1">
      <alignment horizontal="center"/>
      <protection locked="0"/>
    </xf>
    <xf numFmtId="0" fontId="59" fillId="0" borderId="0" xfId="0" applyFont="1" applyAlignment="1" applyProtection="1">
      <alignment horizontal="right"/>
      <protection locked="0"/>
    </xf>
    <xf numFmtId="0" fontId="60" fillId="0" borderId="0" xfId="0" applyFont="1" applyAlignment="1" applyProtection="1">
      <alignment horizontal="right" vertical="center"/>
      <protection locked="0"/>
    </xf>
    <xf numFmtId="0" fontId="61" fillId="0" borderId="0" xfId="0" applyFont="1" applyAlignment="1" applyProtection="1">
      <alignment horizontal="right" vertical="center"/>
      <protection locked="0"/>
    </xf>
    <xf numFmtId="0" fontId="62" fillId="0" borderId="0" xfId="0" applyFont="1" applyAlignment="1" applyProtection="1">
      <alignment horizontal="center"/>
      <protection locked="0"/>
    </xf>
    <xf numFmtId="0" fontId="13" fillId="0" borderId="17" xfId="0" applyFont="1" applyBorder="1" applyAlignment="1" applyProtection="1">
      <alignment horizontal="center" vertical="center"/>
      <protection locked="0"/>
    </xf>
    <xf numFmtId="0" fontId="13" fillId="0" borderId="16" xfId="0" applyFont="1" applyBorder="1" applyAlignment="1" applyProtection="1">
      <alignment horizontal="center" vertical="center"/>
      <protection locked="0"/>
    </xf>
    <xf numFmtId="0" fontId="47" fillId="7" borderId="13" xfId="0" applyFont="1" applyFill="1" applyBorder="1" applyAlignment="1" applyProtection="1">
      <alignment horizontal="center" vertical="center" wrapText="1"/>
      <protection locked="0"/>
    </xf>
    <xf numFmtId="0" fontId="13" fillId="0" borderId="18" xfId="0" applyFont="1" applyBorder="1" applyAlignment="1" applyProtection="1">
      <alignment horizontal="center" vertical="center"/>
      <protection locked="0"/>
    </xf>
    <xf numFmtId="0" fontId="20" fillId="38" borderId="36" xfId="0" applyFont="1" applyFill="1" applyBorder="1" applyAlignment="1" applyProtection="1">
      <alignment horizontal="center" vertical="center"/>
      <protection locked="0"/>
    </xf>
    <xf numFmtId="0" fontId="20" fillId="39" borderId="36" xfId="0" applyFont="1" applyFill="1" applyBorder="1" applyAlignment="1" applyProtection="1">
      <alignment horizontal="center" vertical="center"/>
      <protection locked="0"/>
    </xf>
    <xf numFmtId="0" fontId="20" fillId="39" borderId="16" xfId="0" applyFont="1" applyFill="1" applyBorder="1" applyAlignment="1" applyProtection="1">
      <alignment horizontal="center" vertical="center"/>
      <protection locked="0"/>
    </xf>
    <xf numFmtId="0" fontId="20" fillId="40" borderId="36" xfId="0" applyFont="1" applyFill="1" applyBorder="1" applyAlignment="1" applyProtection="1">
      <alignment horizontal="center" vertical="center"/>
      <protection locked="0"/>
    </xf>
    <xf numFmtId="0" fontId="20" fillId="40" borderId="16" xfId="0" applyFont="1" applyFill="1" applyBorder="1" applyAlignment="1" applyProtection="1">
      <alignment horizontal="center" vertical="center"/>
      <protection locked="0"/>
    </xf>
    <xf numFmtId="0" fontId="63" fillId="4" borderId="0" xfId="0" applyFont="1" applyFill="1"/>
    <xf numFmtId="0" fontId="64" fillId="4" borderId="0" xfId="0" applyFont="1" applyFill="1"/>
    <xf numFmtId="0" fontId="56" fillId="0" borderId="34" xfId="0" applyFont="1" applyBorder="1" applyAlignment="1">
      <alignment horizontal="center" wrapText="1"/>
    </xf>
    <xf numFmtId="0" fontId="56" fillId="0" borderId="42" xfId="0" applyFont="1" applyBorder="1" applyAlignment="1">
      <alignment horizontal="center" wrapText="1"/>
    </xf>
    <xf numFmtId="0" fontId="56" fillId="0" borderId="10" xfId="0" applyFont="1" applyBorder="1" applyAlignment="1">
      <alignment horizontal="center" wrapText="1"/>
    </xf>
    <xf numFmtId="0" fontId="56" fillId="0" borderId="2" xfId="0" applyFont="1" applyBorder="1" applyAlignment="1">
      <alignment horizontal="center" wrapText="1"/>
    </xf>
    <xf numFmtId="0" fontId="56" fillId="0" borderId="11" xfId="0" applyFont="1" applyBorder="1" applyAlignment="1">
      <alignment horizontal="center" wrapText="1"/>
    </xf>
    <xf numFmtId="0" fontId="56" fillId="0" borderId="4" xfId="0" applyFont="1" applyBorder="1" applyAlignment="1">
      <alignment horizontal="center" wrapText="1"/>
    </xf>
    <xf numFmtId="0" fontId="56" fillId="34" borderId="31" xfId="0" applyFont="1" applyFill="1" applyBorder="1"/>
    <xf numFmtId="0" fontId="56" fillId="0" borderId="39" xfId="0" applyFont="1" applyBorder="1" applyAlignment="1">
      <alignment horizontal="center" vertical="center"/>
    </xf>
    <xf numFmtId="0" fontId="56" fillId="0" borderId="40" xfId="0" applyFont="1" applyBorder="1" applyAlignment="1">
      <alignment horizontal="center" vertical="center"/>
    </xf>
    <xf numFmtId="0" fontId="65" fillId="4" borderId="0" xfId="0" applyFont="1" applyFill="1" applyAlignment="1">
      <alignment horizontal="center"/>
    </xf>
    <xf numFmtId="0" fontId="64" fillId="4" borderId="0" xfId="0" applyFont="1" applyFill="1" applyAlignment="1">
      <alignment horizontal="center" vertical="center" wrapText="1"/>
    </xf>
    <xf numFmtId="0" fontId="64" fillId="4" borderId="0" xfId="0" applyFont="1" applyFill="1" applyAlignment="1">
      <alignment horizontal="center" wrapText="1"/>
    </xf>
    <xf numFmtId="0" fontId="64" fillId="4" borderId="0" xfId="0" applyFont="1" applyFill="1" applyAlignment="1">
      <alignment horizontal="center"/>
    </xf>
    <xf numFmtId="0" fontId="54" fillId="0" borderId="0" xfId="0" applyFont="1" applyAlignment="1">
      <alignment horizontal="center" vertical="center"/>
    </xf>
    <xf numFmtId="0" fontId="51" fillId="29" borderId="0" xfId="0" applyFont="1" applyFill="1" applyAlignment="1">
      <alignment horizontal="center" vertical="center"/>
    </xf>
    <xf numFmtId="0" fontId="53" fillId="0" borderId="61" xfId="0" applyFont="1" applyBorder="1" applyAlignment="1" applyProtection="1">
      <alignment horizontal="center" vertical="center"/>
      <protection locked="0"/>
    </xf>
    <xf numFmtId="0" fontId="53" fillId="0" borderId="62" xfId="0" applyFont="1" applyBorder="1" applyAlignment="1" applyProtection="1">
      <alignment horizontal="center" vertical="center"/>
      <protection locked="0"/>
    </xf>
    <xf numFmtId="0" fontId="28" fillId="0" borderId="10" xfId="0" applyFont="1" applyBorder="1" applyAlignment="1">
      <alignment horizontal="center" vertical="center"/>
    </xf>
    <xf numFmtId="0" fontId="25" fillId="0" borderId="7" xfId="0" applyFont="1" applyBorder="1" applyAlignment="1">
      <alignment horizontal="center"/>
    </xf>
    <xf numFmtId="0" fontId="25" fillId="0" borderId="8" xfId="0" applyFont="1" applyBorder="1" applyAlignment="1">
      <alignment horizontal="center"/>
    </xf>
    <xf numFmtId="0" fontId="25" fillId="0" borderId="9" xfId="0" applyFont="1" applyBorder="1" applyAlignment="1">
      <alignment horizontal="center"/>
    </xf>
    <xf numFmtId="0" fontId="28" fillId="0" borderId="27" xfId="0" applyFont="1" applyBorder="1" applyAlignment="1">
      <alignment horizontal="center"/>
    </xf>
    <xf numFmtId="0" fontId="28" fillId="0" borderId="32" xfId="0" applyFont="1" applyBorder="1" applyAlignment="1">
      <alignment horizontal="center"/>
    </xf>
    <xf numFmtId="0" fontId="28" fillId="0" borderId="54" xfId="0" applyFont="1" applyBorder="1" applyAlignment="1">
      <alignment horizontal="center"/>
    </xf>
    <xf numFmtId="0" fontId="47" fillId="4" borderId="31" xfId="0" applyFont="1" applyFill="1" applyBorder="1" applyAlignment="1">
      <alignment horizontal="center" vertical="center"/>
    </xf>
    <xf numFmtId="0" fontId="47" fillId="4" borderId="35" xfId="0" applyFont="1" applyFill="1" applyBorder="1" applyAlignment="1">
      <alignment horizontal="center" vertical="center"/>
    </xf>
    <xf numFmtId="0" fontId="47" fillId="4" borderId="26" xfId="0" applyFont="1" applyFill="1" applyBorder="1" applyAlignment="1">
      <alignment horizontal="center" vertical="center"/>
    </xf>
    <xf numFmtId="0" fontId="47" fillId="4" borderId="0" xfId="0" applyFont="1" applyFill="1" applyAlignment="1">
      <alignment horizontal="center" vertical="center"/>
    </xf>
    <xf numFmtId="0" fontId="47" fillId="4" borderId="30" xfId="0" applyFont="1" applyFill="1" applyBorder="1" applyAlignment="1">
      <alignment horizontal="center" vertical="center"/>
    </xf>
    <xf numFmtId="0" fontId="47" fillId="4" borderId="38" xfId="0" applyFont="1" applyFill="1" applyBorder="1" applyAlignment="1">
      <alignment horizontal="center" vertical="center"/>
    </xf>
    <xf numFmtId="0" fontId="16" fillId="5" borderId="0" xfId="0" applyFont="1" applyFill="1" applyAlignment="1">
      <alignment horizontal="center" vertical="center"/>
    </xf>
    <xf numFmtId="0" fontId="17" fillId="8" borderId="23" xfId="0" applyFont="1" applyFill="1" applyBorder="1" applyAlignment="1">
      <alignment horizontal="center" vertical="center" wrapText="1"/>
    </xf>
    <xf numFmtId="0" fontId="0" fillId="0" borderId="25" xfId="0" applyBorder="1"/>
    <xf numFmtId="0" fontId="55" fillId="4" borderId="23" xfId="0" applyFont="1" applyFill="1" applyBorder="1" applyAlignment="1">
      <alignment horizontal="center" vertical="center" wrapText="1"/>
    </xf>
    <xf numFmtId="0" fontId="55" fillId="4" borderId="24" xfId="0" applyFont="1" applyFill="1" applyBorder="1" applyAlignment="1">
      <alignment horizontal="center" vertical="center" wrapText="1"/>
    </xf>
    <xf numFmtId="0" fontId="55" fillId="4" borderId="19" xfId="0" applyFont="1" applyFill="1" applyBorder="1" applyAlignment="1">
      <alignment horizontal="center" vertical="center" wrapText="1"/>
    </xf>
    <xf numFmtId="0" fontId="51" fillId="37" borderId="23" xfId="0" applyFont="1" applyFill="1" applyBorder="1" applyAlignment="1">
      <alignment horizontal="center" vertical="center"/>
    </xf>
    <xf numFmtId="0" fontId="51" fillId="37" borderId="24" xfId="0" applyFont="1" applyFill="1" applyBorder="1" applyAlignment="1">
      <alignment horizontal="center" vertical="center"/>
    </xf>
    <xf numFmtId="0" fontId="51" fillId="37" borderId="19" xfId="0" applyFont="1" applyFill="1" applyBorder="1" applyAlignment="1">
      <alignment horizontal="center" vertical="center"/>
    </xf>
    <xf numFmtId="0" fontId="0" fillId="0" borderId="47" xfId="0" applyBorder="1" applyAlignment="1">
      <alignment horizontal="center"/>
    </xf>
    <xf numFmtId="0" fontId="0" fillId="0" borderId="55" xfId="0" applyBorder="1" applyAlignment="1">
      <alignment horizontal="center"/>
    </xf>
    <xf numFmtId="0" fontId="0" fillId="0" borderId="34" xfId="0" applyBorder="1" applyAlignment="1">
      <alignment horizontal="center"/>
    </xf>
    <xf numFmtId="0" fontId="0" fillId="0" borderId="21" xfId="0" applyBorder="1" applyAlignment="1">
      <alignment horizontal="center"/>
    </xf>
    <xf numFmtId="0" fontId="0" fillId="0" borderId="13" xfId="0" applyBorder="1" applyAlignment="1">
      <alignment horizontal="center"/>
    </xf>
    <xf numFmtId="0" fontId="0" fillId="11" borderId="26" xfId="0" applyFill="1" applyBorder="1" applyAlignment="1">
      <alignment horizontal="center"/>
    </xf>
    <xf numFmtId="0" fontId="0" fillId="11" borderId="0" xfId="0" applyFill="1" applyAlignment="1">
      <alignment horizontal="center"/>
    </xf>
    <xf numFmtId="0" fontId="0" fillId="24" borderId="35" xfId="0" applyFill="1" applyBorder="1" applyAlignment="1">
      <alignment horizontal="center" wrapText="1"/>
    </xf>
    <xf numFmtId="0" fontId="0" fillId="24" borderId="38" xfId="0" applyFill="1" applyBorder="1" applyAlignment="1">
      <alignment horizontal="center" wrapText="1"/>
    </xf>
    <xf numFmtId="0" fontId="0" fillId="10" borderId="7" xfId="0" applyFill="1" applyBorder="1" applyAlignment="1">
      <alignment horizontal="center"/>
    </xf>
    <xf numFmtId="0" fontId="0" fillId="10" borderId="51" xfId="0" applyFill="1" applyBorder="1" applyAlignment="1">
      <alignment horizontal="center"/>
    </xf>
    <xf numFmtId="0" fontId="0" fillId="10" borderId="9" xfId="0" applyFill="1" applyBorder="1" applyAlignment="1">
      <alignment horizontal="center"/>
    </xf>
    <xf numFmtId="0" fontId="0" fillId="3" borderId="8" xfId="0" applyFill="1" applyBorder="1" applyAlignment="1">
      <alignment horizontal="center"/>
    </xf>
    <xf numFmtId="0" fontId="0" fillId="3" borderId="56" xfId="0" applyFill="1" applyBorder="1" applyAlignment="1">
      <alignment horizontal="center"/>
    </xf>
    <xf numFmtId="0" fontId="0" fillId="23" borderId="17" xfId="0" applyFill="1" applyBorder="1" applyAlignment="1">
      <alignment horizontal="center"/>
    </xf>
    <xf numFmtId="0" fontId="0" fillId="23" borderId="18" xfId="0" applyFill="1" applyBorder="1" applyAlignment="1">
      <alignment horizontal="center"/>
    </xf>
    <xf numFmtId="0" fontId="41" fillId="17" borderId="17" xfId="0" applyFont="1" applyFill="1" applyBorder="1" applyAlignment="1">
      <alignment horizontal="center" vertical="center" wrapText="1"/>
    </xf>
    <xf numFmtId="0" fontId="41" fillId="17" borderId="16" xfId="0" applyFont="1" applyFill="1" applyBorder="1" applyAlignment="1">
      <alignment horizontal="center" vertical="center" wrapText="1"/>
    </xf>
    <xf numFmtId="0" fontId="30" fillId="13" borderId="49" xfId="0" applyFont="1" applyFill="1" applyBorder="1" applyAlignment="1">
      <alignment horizontal="center" vertical="center" wrapText="1"/>
    </xf>
    <xf numFmtId="0" fontId="30" fillId="13" borderId="45" xfId="0" applyFont="1" applyFill="1" applyBorder="1" applyAlignment="1">
      <alignment horizontal="center" vertical="center" wrapText="1"/>
    </xf>
    <xf numFmtId="0" fontId="36" fillId="13" borderId="23" xfId="0" applyFont="1" applyFill="1" applyBorder="1" applyAlignment="1">
      <alignment horizontal="center" vertical="center" wrapText="1"/>
    </xf>
    <xf numFmtId="0" fontId="36" fillId="13" borderId="24" xfId="0" applyFont="1" applyFill="1" applyBorder="1" applyAlignment="1">
      <alignment horizontal="center" vertical="center" wrapText="1"/>
    </xf>
    <xf numFmtId="0" fontId="36" fillId="13" borderId="25" xfId="0" applyFont="1" applyFill="1" applyBorder="1" applyAlignment="1">
      <alignment horizontal="center" vertical="center" wrapText="1"/>
    </xf>
    <xf numFmtId="0" fontId="39" fillId="15" borderId="49" xfId="0" applyFont="1" applyFill="1" applyBorder="1" applyAlignment="1">
      <alignment horizontal="center" vertical="center" wrapText="1"/>
    </xf>
    <xf numFmtId="0" fontId="39" fillId="15" borderId="45" xfId="0" applyFont="1" applyFill="1" applyBorder="1" applyAlignment="1">
      <alignment horizontal="center" vertical="center" wrapText="1"/>
    </xf>
    <xf numFmtId="0" fontId="40" fillId="15" borderId="23" xfId="0" applyFont="1" applyFill="1" applyBorder="1" applyAlignment="1">
      <alignment horizontal="center" vertical="center"/>
    </xf>
    <xf numFmtId="0" fontId="40" fillId="15" borderId="19" xfId="0" applyFont="1" applyFill="1" applyBorder="1" applyAlignment="1">
      <alignment horizontal="center" vertical="center"/>
    </xf>
    <xf numFmtId="0" fontId="29" fillId="0" borderId="0" xfId="0" applyFont="1" applyAlignment="1">
      <alignment horizontal="center" vertical="center"/>
    </xf>
    <xf numFmtId="0" fontId="29" fillId="0" borderId="38" xfId="0" applyFont="1" applyBorder="1" applyAlignment="1">
      <alignment horizontal="center" vertical="center"/>
    </xf>
    <xf numFmtId="0" fontId="39" fillId="15" borderId="20" xfId="0" applyFont="1" applyFill="1" applyBorder="1" applyAlignment="1">
      <alignment horizontal="center" vertical="center" wrapText="1"/>
    </xf>
    <xf numFmtId="0" fontId="39" fillId="15" borderId="50" xfId="0" applyFont="1" applyFill="1" applyBorder="1" applyAlignment="1">
      <alignment horizontal="center" vertical="center" wrapText="1"/>
    </xf>
    <xf numFmtId="0" fontId="37" fillId="14" borderId="21" xfId="0" applyFont="1" applyFill="1" applyBorder="1" applyAlignment="1">
      <alignment horizontal="center" vertical="center" wrapText="1"/>
    </xf>
    <xf numFmtId="0" fontId="37" fillId="14" borderId="14" xfId="0" applyFont="1" applyFill="1" applyBorder="1" applyAlignment="1">
      <alignment horizontal="center" vertical="center" wrapText="1"/>
    </xf>
    <xf numFmtId="0" fontId="30" fillId="13" borderId="22" xfId="0" applyFont="1" applyFill="1" applyBorder="1" applyAlignment="1">
      <alignment horizontal="center" vertical="center" wrapText="1"/>
    </xf>
    <xf numFmtId="0" fontId="30" fillId="13" borderId="48" xfId="0" applyFont="1" applyFill="1" applyBorder="1" applyAlignment="1">
      <alignment horizontal="center" vertical="center" wrapText="1"/>
    </xf>
    <xf numFmtId="0" fontId="30" fillId="13" borderId="20" xfId="0" applyFont="1" applyFill="1" applyBorder="1" applyAlignment="1">
      <alignment horizontal="center" vertical="center" wrapText="1"/>
    </xf>
    <xf numFmtId="0" fontId="30" fillId="13" borderId="50" xfId="0" applyFont="1" applyFill="1" applyBorder="1" applyAlignment="1">
      <alignment horizontal="center" vertical="center" wrapText="1"/>
    </xf>
    <xf numFmtId="0" fontId="10" fillId="0" borderId="7" xfId="0" applyFont="1" applyBorder="1" applyAlignment="1">
      <alignment horizontal="center" vertical="center"/>
    </xf>
    <xf numFmtId="0" fontId="10" fillId="0" borderId="3" xfId="0" applyFont="1" applyBorder="1" applyAlignment="1">
      <alignment horizontal="center" vertical="center"/>
    </xf>
    <xf numFmtId="0" fontId="10" fillId="12" borderId="7" xfId="0" applyFont="1" applyFill="1" applyBorder="1" applyAlignment="1">
      <alignment horizontal="center" vertical="center"/>
    </xf>
    <xf numFmtId="0" fontId="10" fillId="12" borderId="3" xfId="0" applyFont="1" applyFill="1" applyBorder="1" applyAlignment="1">
      <alignment horizontal="center" vertical="center"/>
    </xf>
    <xf numFmtId="0" fontId="10" fillId="12" borderId="23" xfId="0" applyFont="1" applyFill="1" applyBorder="1" applyAlignment="1">
      <alignment horizontal="center" vertical="center"/>
    </xf>
    <xf numFmtId="0" fontId="10" fillId="0" borderId="23" xfId="0" applyFont="1" applyBorder="1" applyAlignment="1">
      <alignment horizontal="center" vertical="center"/>
    </xf>
    <xf numFmtId="0" fontId="27" fillId="0" borderId="31" xfId="0" applyFont="1" applyBorder="1" applyAlignment="1">
      <alignment horizontal="center" vertical="center"/>
    </xf>
    <xf numFmtId="0" fontId="27" fillId="0" borderId="35" xfId="0" applyFont="1" applyBorder="1" applyAlignment="1">
      <alignment horizontal="center" vertical="center"/>
    </xf>
    <xf numFmtId="0" fontId="27" fillId="0" borderId="28" xfId="0" applyFont="1" applyBorder="1" applyAlignment="1">
      <alignment horizontal="center" vertical="center"/>
    </xf>
    <xf numFmtId="0" fontId="27" fillId="0" borderId="30" xfId="0" applyFont="1" applyBorder="1" applyAlignment="1">
      <alignment horizontal="center" vertical="center"/>
    </xf>
    <xf numFmtId="0" fontId="27" fillId="0" borderId="38" xfId="0" applyFont="1" applyBorder="1" applyAlignment="1">
      <alignment horizontal="center" vertical="center"/>
    </xf>
    <xf numFmtId="0" fontId="27" fillId="0" borderId="46" xfId="0" applyFont="1" applyBorder="1" applyAlignment="1">
      <alignment horizontal="center" vertical="center"/>
    </xf>
    <xf numFmtId="0" fontId="27" fillId="0" borderId="23" xfId="0" applyFont="1" applyBorder="1" applyAlignment="1">
      <alignment horizontal="center" vertical="center"/>
    </xf>
    <xf numFmtId="0" fontId="27" fillId="0" borderId="24" xfId="0" applyFont="1" applyBorder="1" applyAlignment="1">
      <alignment horizontal="center" vertical="center"/>
    </xf>
    <xf numFmtId="0" fontId="27" fillId="0" borderId="19" xfId="0" applyFont="1" applyBorder="1" applyAlignment="1">
      <alignment horizontal="center" vertical="center"/>
    </xf>
    <xf numFmtId="0" fontId="14" fillId="5" borderId="0" xfId="0" applyFont="1" applyFill="1" applyAlignment="1" applyProtection="1">
      <alignment horizontal="center" vertical="center"/>
    </xf>
    <xf numFmtId="0" fontId="16" fillId="5" borderId="0" xfId="0" applyFont="1" applyFill="1" applyAlignment="1" applyProtection="1">
      <alignment horizontal="center" vertical="center"/>
    </xf>
    <xf numFmtId="0" fontId="14" fillId="0" borderId="0" xfId="0" applyFont="1" applyAlignment="1" applyProtection="1">
      <alignment horizontal="center" vertical="center"/>
    </xf>
    <xf numFmtId="0" fontId="17" fillId="8" borderId="23" xfId="0" applyFont="1" applyFill="1" applyBorder="1" applyAlignment="1" applyProtection="1">
      <alignment horizontal="center" vertical="center" wrapText="1"/>
    </xf>
    <xf numFmtId="0" fontId="0" fillId="0" borderId="25" xfId="0" applyBorder="1" applyProtection="1"/>
    <xf numFmtId="0" fontId="17" fillId="8" borderId="6" xfId="0" applyFont="1" applyFill="1" applyBorder="1" applyAlignment="1" applyProtection="1">
      <alignment horizontal="center" vertical="center" wrapText="1"/>
    </xf>
    <xf numFmtId="0" fontId="17" fillId="5" borderId="0" xfId="0" applyFont="1" applyFill="1" applyAlignment="1" applyProtection="1">
      <alignment horizontal="center" vertical="center"/>
    </xf>
    <xf numFmtId="0" fontId="15" fillId="4" borderId="12" xfId="0" applyFont="1" applyFill="1" applyBorder="1" applyAlignment="1" applyProtection="1">
      <alignment horizontal="center" vertical="center" wrapText="1"/>
    </xf>
    <xf numFmtId="0" fontId="55" fillId="4" borderId="23" xfId="0" applyFont="1" applyFill="1" applyBorder="1" applyAlignment="1" applyProtection="1">
      <alignment horizontal="center" vertical="center" wrapText="1"/>
    </xf>
    <xf numFmtId="0" fontId="55" fillId="4" borderId="24" xfId="0" applyFont="1" applyFill="1" applyBorder="1" applyAlignment="1" applyProtection="1">
      <alignment horizontal="center" vertical="center" wrapText="1"/>
    </xf>
    <xf numFmtId="0" fontId="55" fillId="4" borderId="19" xfId="0" applyFont="1" applyFill="1" applyBorder="1" applyAlignment="1" applyProtection="1">
      <alignment horizontal="center" vertical="center" wrapText="1"/>
    </xf>
    <xf numFmtId="0" fontId="17" fillId="5" borderId="0" xfId="0" applyFont="1" applyFill="1" applyAlignment="1" applyProtection="1">
      <alignment horizontal="center" vertical="center" wrapText="1"/>
    </xf>
    <xf numFmtId="0" fontId="17" fillId="0" borderId="0" xfId="0" applyFont="1" applyAlignment="1" applyProtection="1">
      <alignment horizontal="center" vertical="center" wrapText="1"/>
    </xf>
    <xf numFmtId="0" fontId="48" fillId="29" borderId="0" xfId="0" applyFont="1" applyFill="1" applyAlignment="1" applyProtection="1">
      <alignment horizontal="center" vertical="center" wrapText="1"/>
    </xf>
    <xf numFmtId="0" fontId="49" fillId="29" borderId="0" xfId="0" applyFont="1" applyFill="1" applyAlignment="1" applyProtection="1">
      <alignment horizontal="center" vertical="center"/>
    </xf>
    <xf numFmtId="0" fontId="49" fillId="29" borderId="0" xfId="0" applyFont="1" applyFill="1" applyAlignment="1" applyProtection="1">
      <alignment horizontal="center" vertical="center" wrapText="1"/>
    </xf>
    <xf numFmtId="0" fontId="14" fillId="0" borderId="0" xfId="0" applyFont="1" applyAlignment="1" applyProtection="1">
      <alignment horizontal="center" vertical="center" wrapText="1"/>
    </xf>
    <xf numFmtId="0" fontId="13" fillId="0" borderId="5" xfId="0" applyFont="1" applyBorder="1" applyAlignment="1" applyProtection="1">
      <alignment horizontal="center" vertical="center" wrapText="1"/>
    </xf>
    <xf numFmtId="0" fontId="13" fillId="0" borderId="15" xfId="0" applyFont="1" applyBorder="1" applyAlignment="1" applyProtection="1">
      <alignment horizontal="center" vertical="center"/>
    </xf>
    <xf numFmtId="0" fontId="13" fillId="0" borderId="6" xfId="0" applyFont="1" applyBorder="1" applyAlignment="1" applyProtection="1">
      <alignment horizontal="center" vertical="center" wrapText="1"/>
    </xf>
    <xf numFmtId="0" fontId="17" fillId="4" borderId="12" xfId="0" applyFont="1" applyFill="1" applyBorder="1" applyAlignment="1" applyProtection="1">
      <alignment horizontal="center" vertical="center"/>
    </xf>
    <xf numFmtId="0" fontId="47" fillId="4" borderId="12" xfId="0" applyFont="1" applyFill="1" applyBorder="1" applyAlignment="1" applyProtection="1">
      <alignment horizontal="center" vertical="center"/>
    </xf>
    <xf numFmtId="0" fontId="47" fillId="4" borderId="31" xfId="0" applyFont="1" applyFill="1" applyBorder="1" applyAlignment="1" applyProtection="1">
      <alignment horizontal="center" vertical="center"/>
    </xf>
    <xf numFmtId="0" fontId="47" fillId="4" borderId="35" xfId="0" applyFont="1" applyFill="1" applyBorder="1" applyAlignment="1" applyProtection="1">
      <alignment horizontal="center" vertical="center"/>
    </xf>
    <xf numFmtId="0" fontId="50" fillId="0" borderId="10" xfId="0" applyFont="1" applyBorder="1" applyAlignment="1" applyProtection="1">
      <alignment horizontal="center" vertical="center"/>
    </xf>
    <xf numFmtId="0" fontId="50" fillId="0" borderId="10" xfId="0" applyFont="1" applyBorder="1" applyAlignment="1" applyProtection="1">
      <alignment horizontal="center" vertical="center" wrapText="1"/>
    </xf>
    <xf numFmtId="2" fontId="14" fillId="0" borderId="0" xfId="0" applyNumberFormat="1" applyFont="1" applyAlignment="1" applyProtection="1">
      <alignment horizontal="center" vertical="center"/>
    </xf>
    <xf numFmtId="0" fontId="13" fillId="5" borderId="35" xfId="0" applyFont="1" applyFill="1" applyBorder="1" applyAlignment="1" applyProtection="1">
      <alignment vertical="center" wrapText="1"/>
    </xf>
    <xf numFmtId="0" fontId="13" fillId="5" borderId="35" xfId="0" applyFont="1" applyFill="1" applyBorder="1" applyAlignment="1" applyProtection="1">
      <alignment vertical="center"/>
    </xf>
    <xf numFmtId="0" fontId="47" fillId="7" borderId="21" xfId="0" applyFont="1" applyFill="1" applyBorder="1" applyAlignment="1" applyProtection="1">
      <alignment horizontal="center" vertical="center"/>
    </xf>
    <xf numFmtId="0" fontId="47" fillId="4" borderId="26" xfId="0" applyFont="1" applyFill="1" applyBorder="1" applyAlignment="1" applyProtection="1">
      <alignment horizontal="center" vertical="center"/>
    </xf>
    <xf numFmtId="0" fontId="47" fillId="4" borderId="0" xfId="0" applyFont="1" applyFill="1" applyAlignment="1" applyProtection="1">
      <alignment horizontal="center" vertical="center"/>
    </xf>
    <xf numFmtId="0" fontId="47" fillId="7" borderId="21" xfId="0" applyFont="1" applyFill="1" applyBorder="1" applyAlignment="1" applyProtection="1">
      <alignment horizontal="left" vertical="center"/>
    </xf>
    <xf numFmtId="0" fontId="13" fillId="5" borderId="0" xfId="0" applyFont="1" applyFill="1" applyAlignment="1" applyProtection="1">
      <alignment vertical="center" wrapText="1"/>
    </xf>
    <xf numFmtId="0" fontId="13" fillId="5" borderId="0" xfId="0" applyFont="1" applyFill="1" applyAlignment="1" applyProtection="1">
      <alignment vertical="center"/>
    </xf>
    <xf numFmtId="0" fontId="47" fillId="7" borderId="13" xfId="0" applyFont="1" applyFill="1" applyBorder="1" applyAlignment="1" applyProtection="1">
      <alignment horizontal="center" vertical="center"/>
    </xf>
    <xf numFmtId="0" fontId="47" fillId="7" borderId="14" xfId="0" applyFont="1" applyFill="1" applyBorder="1" applyAlignment="1" applyProtection="1">
      <alignment horizontal="center" vertical="center" wrapText="1"/>
    </xf>
    <xf numFmtId="0" fontId="47" fillId="4" borderId="30" xfId="0" applyFont="1" applyFill="1" applyBorder="1" applyAlignment="1" applyProtection="1">
      <alignment horizontal="center" vertical="center"/>
    </xf>
    <xf numFmtId="0" fontId="47" fillId="4" borderId="38" xfId="0" applyFont="1" applyFill="1" applyBorder="1" applyAlignment="1" applyProtection="1">
      <alignment horizontal="center" vertical="center"/>
    </xf>
    <xf numFmtId="0" fontId="47" fillId="7" borderId="14" xfId="0" applyFont="1" applyFill="1" applyBorder="1" applyAlignment="1" applyProtection="1">
      <alignment horizontal="left" vertical="center"/>
    </xf>
    <xf numFmtId="0" fontId="13" fillId="5" borderId="0" xfId="0" applyFont="1" applyFill="1" applyAlignment="1" applyProtection="1">
      <alignment horizontal="center" vertical="center" wrapText="1"/>
    </xf>
    <xf numFmtId="0" fontId="13" fillId="5" borderId="0" xfId="0" applyFont="1" applyFill="1" applyAlignment="1" applyProtection="1">
      <alignment horizontal="center" vertical="center"/>
    </xf>
    <xf numFmtId="0" fontId="47" fillId="5" borderId="0" xfId="0" applyFont="1" applyFill="1" applyAlignment="1" applyProtection="1">
      <alignment horizontal="center" vertical="center" wrapText="1"/>
    </xf>
    <xf numFmtId="0" fontId="47" fillId="5" borderId="0" xfId="0" applyFont="1" applyFill="1" applyAlignment="1" applyProtection="1">
      <alignment horizontal="center" vertical="center"/>
    </xf>
    <xf numFmtId="0" fontId="47" fillId="5" borderId="0" xfId="0" applyFont="1" applyFill="1" applyAlignment="1" applyProtection="1">
      <alignment horizontal="left" vertical="center"/>
    </xf>
    <xf numFmtId="0" fontId="42" fillId="0" borderId="0" xfId="0" applyFont="1" applyAlignment="1" applyProtection="1">
      <alignment horizontal="left" vertical="center"/>
    </xf>
    <xf numFmtId="0" fontId="14" fillId="36" borderId="0" xfId="0" applyFont="1" applyFill="1" applyAlignment="1" applyProtection="1">
      <alignment horizontal="center" vertical="center"/>
    </xf>
    <xf numFmtId="0" fontId="16" fillId="36" borderId="0" xfId="0" applyFont="1" applyFill="1" applyAlignment="1" applyProtection="1">
      <alignment horizontal="center" vertical="center"/>
    </xf>
    <xf numFmtId="0" fontId="17" fillId="36" borderId="0" xfId="0" applyFont="1" applyFill="1" applyAlignment="1" applyProtection="1">
      <alignment horizontal="center" vertical="center"/>
    </xf>
    <xf numFmtId="0" fontId="17" fillId="36" borderId="0" xfId="0" applyFont="1" applyFill="1" applyAlignment="1" applyProtection="1">
      <alignment horizontal="center" vertical="center" wrapText="1"/>
    </xf>
    <xf numFmtId="0" fontId="47" fillId="4" borderId="31" xfId="0" applyFont="1" applyFill="1" applyBorder="1" applyAlignment="1" applyProtection="1">
      <alignment horizontal="center" vertical="center"/>
    </xf>
    <xf numFmtId="0" fontId="47" fillId="4" borderId="28" xfId="0" applyFont="1" applyFill="1" applyBorder="1" applyAlignment="1" applyProtection="1">
      <alignment horizontal="center" vertical="center"/>
    </xf>
    <xf numFmtId="0" fontId="13" fillId="36" borderId="35" xfId="0" applyFont="1" applyFill="1" applyBorder="1" applyAlignment="1" applyProtection="1">
      <alignment vertical="center" wrapText="1"/>
    </xf>
    <xf numFmtId="0" fontId="13" fillId="36" borderId="35" xfId="0" applyFont="1" applyFill="1" applyBorder="1" applyAlignment="1" applyProtection="1">
      <alignment vertical="center"/>
    </xf>
    <xf numFmtId="0" fontId="47" fillId="4" borderId="26" xfId="0" applyFont="1" applyFill="1" applyBorder="1" applyAlignment="1" applyProtection="1">
      <alignment horizontal="center" vertical="center"/>
    </xf>
    <xf numFmtId="0" fontId="47" fillId="4" borderId="29" xfId="0" applyFont="1" applyFill="1" applyBorder="1" applyAlignment="1" applyProtection="1">
      <alignment horizontal="center" vertical="center"/>
    </xf>
    <xf numFmtId="0" fontId="13" fillId="36" borderId="0" xfId="0" applyFont="1" applyFill="1" applyAlignment="1" applyProtection="1">
      <alignment vertical="center" wrapText="1"/>
    </xf>
    <xf numFmtId="0" fontId="13" fillId="36" borderId="0" xfId="0" applyFont="1" applyFill="1" applyAlignment="1" applyProtection="1">
      <alignment vertical="center"/>
    </xf>
    <xf numFmtId="0" fontId="47" fillId="4" borderId="30" xfId="0" applyFont="1" applyFill="1" applyBorder="1" applyAlignment="1" applyProtection="1">
      <alignment horizontal="center" vertical="center"/>
    </xf>
    <xf numFmtId="0" fontId="47" fillId="4" borderId="46" xfId="0" applyFont="1" applyFill="1" applyBorder="1" applyAlignment="1" applyProtection="1">
      <alignment horizontal="center" vertical="center"/>
    </xf>
    <xf numFmtId="0" fontId="13" fillId="36" borderId="0" xfId="0" applyFont="1" applyFill="1" applyAlignment="1" applyProtection="1">
      <alignment horizontal="center" vertical="center" wrapText="1"/>
    </xf>
    <xf numFmtId="0" fontId="13" fillId="36" borderId="0" xfId="0" applyFont="1" applyFill="1" applyAlignment="1" applyProtection="1">
      <alignment horizontal="center" vertical="center"/>
    </xf>
    <xf numFmtId="0" fontId="47" fillId="36" borderId="0" xfId="0" applyFont="1" applyFill="1" applyAlignment="1" applyProtection="1">
      <alignment horizontal="center" vertical="center" wrapText="1"/>
    </xf>
    <xf numFmtId="0" fontId="47" fillId="36" borderId="0" xfId="0" applyFont="1" applyFill="1" applyAlignment="1" applyProtection="1">
      <alignment horizontal="center" vertical="center"/>
    </xf>
    <xf numFmtId="0" fontId="47" fillId="36" borderId="0" xfId="0" applyFont="1" applyFill="1" applyAlignment="1" applyProtection="1">
      <alignment horizontal="left" vertical="center"/>
    </xf>
    <xf numFmtId="0" fontId="14" fillId="31" borderId="0" xfId="0" applyFont="1" applyFill="1" applyAlignment="1" applyProtection="1">
      <alignment horizontal="center" vertical="center"/>
    </xf>
    <xf numFmtId="0" fontId="16" fillId="31" borderId="0" xfId="0" applyFont="1" applyFill="1" applyAlignment="1" applyProtection="1">
      <alignment horizontal="center" vertical="center"/>
    </xf>
    <xf numFmtId="0" fontId="17" fillId="31" borderId="0" xfId="0" applyFont="1" applyFill="1" applyAlignment="1" applyProtection="1">
      <alignment horizontal="center" vertical="center"/>
    </xf>
    <xf numFmtId="0" fontId="17" fillId="31" borderId="0" xfId="0" applyFont="1" applyFill="1" applyAlignment="1" applyProtection="1">
      <alignment horizontal="center" vertical="center" wrapText="1"/>
    </xf>
    <xf numFmtId="0" fontId="13" fillId="31" borderId="35" xfId="0" applyFont="1" applyFill="1" applyBorder="1" applyAlignment="1" applyProtection="1">
      <alignment vertical="center" wrapText="1"/>
    </xf>
    <xf numFmtId="0" fontId="13" fillId="31" borderId="35" xfId="0" applyFont="1" applyFill="1" applyBorder="1" applyAlignment="1" applyProtection="1">
      <alignment vertical="center"/>
    </xf>
    <xf numFmtId="0" fontId="13" fillId="31" borderId="0" xfId="0" applyFont="1" applyFill="1" applyAlignment="1" applyProtection="1">
      <alignment vertical="center" wrapText="1"/>
    </xf>
    <xf numFmtId="0" fontId="13" fillId="31" borderId="0" xfId="0" applyFont="1" applyFill="1" applyAlignment="1" applyProtection="1">
      <alignment vertical="center"/>
    </xf>
    <xf numFmtId="0" fontId="13" fillId="31" borderId="0" xfId="0" applyFont="1" applyFill="1" applyAlignment="1" applyProtection="1">
      <alignment horizontal="center" vertical="center" wrapText="1"/>
    </xf>
    <xf numFmtId="0" fontId="13" fillId="31" borderId="0" xfId="0" applyFont="1" applyFill="1" applyAlignment="1" applyProtection="1">
      <alignment horizontal="center" vertical="center"/>
    </xf>
    <xf numFmtId="0" fontId="47" fillId="31" borderId="0" xfId="0" applyFont="1" applyFill="1" applyAlignment="1" applyProtection="1">
      <alignment horizontal="center" vertical="center" wrapText="1"/>
    </xf>
    <xf numFmtId="0" fontId="47" fillId="31" borderId="0" xfId="0" applyFont="1" applyFill="1" applyAlignment="1" applyProtection="1">
      <alignment horizontal="center" vertical="center"/>
    </xf>
    <xf numFmtId="0" fontId="47" fillId="31" borderId="0" xfId="0" applyFont="1" applyFill="1" applyAlignment="1" applyProtection="1">
      <alignment horizontal="left" vertical="center"/>
    </xf>
    <xf numFmtId="0" fontId="14" fillId="33" borderId="0" xfId="0" applyFont="1" applyFill="1" applyAlignment="1" applyProtection="1">
      <alignment horizontal="center" vertical="center"/>
    </xf>
    <xf numFmtId="0" fontId="16" fillId="33" borderId="0" xfId="0" applyFont="1" applyFill="1" applyAlignment="1" applyProtection="1">
      <alignment horizontal="center" vertical="center"/>
    </xf>
    <xf numFmtId="0" fontId="17" fillId="33" borderId="0" xfId="0" applyFont="1" applyFill="1" applyAlignment="1" applyProtection="1">
      <alignment horizontal="center" vertical="center"/>
    </xf>
    <xf numFmtId="0" fontId="17" fillId="33" borderId="0" xfId="0" applyFont="1" applyFill="1" applyAlignment="1" applyProtection="1">
      <alignment horizontal="center" vertical="center" wrapText="1"/>
    </xf>
    <xf numFmtId="0" fontId="13" fillId="33" borderId="35" xfId="0" applyFont="1" applyFill="1" applyBorder="1" applyAlignment="1" applyProtection="1">
      <alignment vertical="center" wrapText="1"/>
    </xf>
    <xf numFmtId="0" fontId="13" fillId="33" borderId="35" xfId="0" applyFont="1" applyFill="1" applyBorder="1" applyAlignment="1" applyProtection="1">
      <alignment vertical="center"/>
    </xf>
    <xf numFmtId="0" fontId="13" fillId="33" borderId="0" xfId="0" applyFont="1" applyFill="1" applyAlignment="1" applyProtection="1">
      <alignment vertical="center" wrapText="1"/>
    </xf>
    <xf numFmtId="0" fontId="13" fillId="33" borderId="0" xfId="0" applyFont="1" applyFill="1" applyAlignment="1" applyProtection="1">
      <alignment vertical="center"/>
    </xf>
    <xf numFmtId="0" fontId="13" fillId="33" borderId="0" xfId="0" applyFont="1" applyFill="1" applyAlignment="1" applyProtection="1">
      <alignment horizontal="center" vertical="center" wrapText="1"/>
    </xf>
    <xf numFmtId="0" fontId="13" fillId="33" borderId="0" xfId="0" applyFont="1" applyFill="1" applyAlignment="1" applyProtection="1">
      <alignment horizontal="center" vertical="center"/>
    </xf>
    <xf numFmtId="0" fontId="47" fillId="33" borderId="0" xfId="0" applyFont="1" applyFill="1" applyAlignment="1" applyProtection="1">
      <alignment horizontal="center" vertical="center" wrapText="1"/>
    </xf>
    <xf numFmtId="0" fontId="47" fillId="33" borderId="0" xfId="0" applyFont="1" applyFill="1" applyAlignment="1" applyProtection="1">
      <alignment horizontal="center" vertical="center"/>
    </xf>
    <xf numFmtId="0" fontId="47" fillId="33" borderId="0" xfId="0" applyFont="1" applyFill="1" applyAlignment="1" applyProtection="1">
      <alignment horizontal="left" vertical="center"/>
    </xf>
    <xf numFmtId="0" fontId="14" fillId="35" borderId="0" xfId="0" applyFont="1" applyFill="1" applyAlignment="1" applyProtection="1">
      <alignment horizontal="center" vertical="center"/>
    </xf>
    <xf numFmtId="0" fontId="16" fillId="35" borderId="0" xfId="0" applyFont="1" applyFill="1" applyAlignment="1" applyProtection="1">
      <alignment horizontal="center" vertical="center"/>
    </xf>
    <xf numFmtId="0" fontId="17" fillId="35" borderId="0" xfId="0" applyFont="1" applyFill="1" applyAlignment="1" applyProtection="1">
      <alignment horizontal="center" vertical="center"/>
    </xf>
    <xf numFmtId="0" fontId="17" fillId="35" borderId="0" xfId="0" applyFont="1" applyFill="1" applyAlignment="1" applyProtection="1">
      <alignment horizontal="center" vertical="center" wrapText="1"/>
    </xf>
    <xf numFmtId="0" fontId="47" fillId="4" borderId="28" xfId="0" applyFont="1" applyFill="1" applyBorder="1" applyAlignment="1" applyProtection="1">
      <alignment horizontal="center" vertical="center"/>
    </xf>
    <xf numFmtId="0" fontId="13" fillId="35" borderId="35" xfId="0" applyFont="1" applyFill="1" applyBorder="1" applyAlignment="1" applyProtection="1">
      <alignment vertical="center" wrapText="1"/>
    </xf>
    <xf numFmtId="0" fontId="13" fillId="35" borderId="35" xfId="0" applyFont="1" applyFill="1" applyBorder="1" applyAlignment="1" applyProtection="1">
      <alignment vertical="center"/>
    </xf>
    <xf numFmtId="0" fontId="47" fillId="4" borderId="29" xfId="0" applyFont="1" applyFill="1" applyBorder="1" applyAlignment="1" applyProtection="1">
      <alignment horizontal="center" vertical="center"/>
    </xf>
    <xf numFmtId="0" fontId="13" fillId="35" borderId="0" xfId="0" applyFont="1" applyFill="1" applyAlignment="1" applyProtection="1">
      <alignment vertical="center" wrapText="1"/>
    </xf>
    <xf numFmtId="0" fontId="13" fillId="35" borderId="0" xfId="0" applyFont="1" applyFill="1" applyAlignment="1" applyProtection="1">
      <alignment vertical="center"/>
    </xf>
    <xf numFmtId="0" fontId="47" fillId="4" borderId="46" xfId="0" applyFont="1" applyFill="1" applyBorder="1" applyAlignment="1" applyProtection="1">
      <alignment horizontal="center" vertical="center"/>
    </xf>
    <xf numFmtId="0" fontId="13" fillId="35" borderId="0" xfId="0" applyFont="1" applyFill="1" applyAlignment="1" applyProtection="1">
      <alignment horizontal="center" vertical="center" wrapText="1"/>
    </xf>
    <xf numFmtId="0" fontId="13" fillId="35" borderId="0" xfId="0" applyFont="1" applyFill="1" applyAlignment="1" applyProtection="1">
      <alignment horizontal="center" vertical="center"/>
    </xf>
    <xf numFmtId="0" fontId="47" fillId="35" borderId="0" xfId="0" applyFont="1" applyFill="1" applyAlignment="1" applyProtection="1">
      <alignment horizontal="center" vertical="center" wrapText="1"/>
    </xf>
    <xf numFmtId="0" fontId="47" fillId="35" borderId="0" xfId="0" applyFont="1" applyFill="1" applyAlignment="1" applyProtection="1">
      <alignment horizontal="center" vertical="center"/>
    </xf>
    <xf numFmtId="0" fontId="47" fillId="35" borderId="0" xfId="0" applyFont="1" applyFill="1" applyAlignment="1" applyProtection="1">
      <alignment horizontal="left" vertical="center"/>
    </xf>
    <xf numFmtId="0" fontId="14" fillId="32" borderId="0" xfId="0" applyFont="1" applyFill="1" applyAlignment="1" applyProtection="1">
      <alignment horizontal="center" vertical="center"/>
    </xf>
    <xf numFmtId="0" fontId="16" fillId="32" borderId="0" xfId="0" applyFont="1" applyFill="1" applyAlignment="1" applyProtection="1">
      <alignment horizontal="center" vertical="center"/>
    </xf>
    <xf numFmtId="0" fontId="17" fillId="32" borderId="0" xfId="0" applyFont="1" applyFill="1" applyAlignment="1" applyProtection="1">
      <alignment horizontal="center" vertical="center"/>
    </xf>
    <xf numFmtId="0" fontId="17" fillId="32" borderId="0" xfId="0" applyFont="1" applyFill="1" applyAlignment="1" applyProtection="1">
      <alignment horizontal="center" vertical="center" wrapText="1"/>
    </xf>
    <xf numFmtId="0" fontId="13" fillId="32" borderId="35" xfId="0" applyFont="1" applyFill="1" applyBorder="1" applyAlignment="1" applyProtection="1">
      <alignment vertical="center" wrapText="1"/>
    </xf>
    <xf numFmtId="0" fontId="13" fillId="32" borderId="35" xfId="0" applyFont="1" applyFill="1" applyBorder="1" applyAlignment="1" applyProtection="1">
      <alignment vertical="center"/>
    </xf>
    <xf numFmtId="0" fontId="13" fillId="32" borderId="0" xfId="0" applyFont="1" applyFill="1" applyAlignment="1" applyProtection="1">
      <alignment vertical="center" wrapText="1"/>
    </xf>
    <xf numFmtId="0" fontId="13" fillId="32" borderId="0" xfId="0" applyFont="1" applyFill="1" applyAlignment="1" applyProtection="1">
      <alignment vertical="center"/>
    </xf>
    <xf numFmtId="0" fontId="13" fillId="32" borderId="0" xfId="0" applyFont="1" applyFill="1" applyAlignment="1" applyProtection="1">
      <alignment horizontal="center" vertical="center" wrapText="1"/>
    </xf>
    <xf numFmtId="0" fontId="13" fillId="32" borderId="0" xfId="0" applyFont="1" applyFill="1" applyAlignment="1" applyProtection="1">
      <alignment horizontal="center" vertical="center"/>
    </xf>
    <xf numFmtId="0" fontId="47" fillId="32" borderId="0" xfId="0" applyFont="1" applyFill="1" applyAlignment="1" applyProtection="1">
      <alignment horizontal="center" vertical="center" wrapText="1"/>
    </xf>
    <xf numFmtId="0" fontId="47" fillId="32" borderId="0" xfId="0" applyFont="1" applyFill="1" applyAlignment="1" applyProtection="1">
      <alignment horizontal="center" vertical="center"/>
    </xf>
    <xf numFmtId="0" fontId="47" fillId="32" borderId="0" xfId="0" applyFont="1" applyFill="1" applyAlignment="1" applyProtection="1">
      <alignment horizontal="left" vertical="center"/>
    </xf>
    <xf numFmtId="0" fontId="14" fillId="30" borderId="0" xfId="0" applyFont="1" applyFill="1" applyAlignment="1" applyProtection="1">
      <alignment horizontal="center" vertical="center"/>
    </xf>
    <xf numFmtId="0" fontId="16" fillId="30" borderId="0" xfId="0" applyFont="1" applyFill="1" applyAlignment="1" applyProtection="1">
      <alignment horizontal="center" vertical="center"/>
    </xf>
    <xf numFmtId="0" fontId="17" fillId="30" borderId="0" xfId="0" applyFont="1" applyFill="1" applyAlignment="1" applyProtection="1">
      <alignment horizontal="center" vertical="center"/>
    </xf>
    <xf numFmtId="0" fontId="17" fillId="30" borderId="0" xfId="0" applyFont="1" applyFill="1" applyAlignment="1" applyProtection="1">
      <alignment horizontal="center" vertical="center" wrapText="1"/>
    </xf>
    <xf numFmtId="0" fontId="13" fillId="30" borderId="35" xfId="0" applyFont="1" applyFill="1" applyBorder="1" applyAlignment="1" applyProtection="1">
      <alignment vertical="center" wrapText="1"/>
    </xf>
    <xf numFmtId="0" fontId="13" fillId="30" borderId="35" xfId="0" applyFont="1" applyFill="1" applyBorder="1" applyAlignment="1" applyProtection="1">
      <alignment vertical="center"/>
    </xf>
    <xf numFmtId="0" fontId="13" fillId="30" borderId="0" xfId="0" applyFont="1" applyFill="1" applyAlignment="1" applyProtection="1">
      <alignment vertical="center" wrapText="1"/>
    </xf>
    <xf numFmtId="0" fontId="13" fillId="30" borderId="0" xfId="0" applyFont="1" applyFill="1" applyAlignment="1" applyProtection="1">
      <alignment vertical="center"/>
    </xf>
    <xf numFmtId="0" fontId="13" fillId="30" borderId="0" xfId="0" applyFont="1" applyFill="1" applyAlignment="1" applyProtection="1">
      <alignment horizontal="center" vertical="center" wrapText="1"/>
    </xf>
    <xf numFmtId="0" fontId="13" fillId="30" borderId="0" xfId="0" applyFont="1" applyFill="1" applyAlignment="1" applyProtection="1">
      <alignment horizontal="center" vertical="center"/>
    </xf>
    <xf numFmtId="0" fontId="47" fillId="30" borderId="0" xfId="0" applyFont="1" applyFill="1" applyAlignment="1" applyProtection="1">
      <alignment horizontal="center" vertical="center" wrapText="1"/>
    </xf>
    <xf numFmtId="0" fontId="47" fillId="30" borderId="0" xfId="0" applyFont="1" applyFill="1" applyAlignment="1" applyProtection="1">
      <alignment horizontal="center" vertical="center"/>
    </xf>
    <xf numFmtId="0" fontId="47" fillId="30" borderId="0" xfId="0" applyFont="1" applyFill="1" applyAlignment="1" applyProtection="1">
      <alignment horizontal="left" vertical="center"/>
    </xf>
    <xf numFmtId="0" fontId="14" fillId="34" borderId="0" xfId="0" applyFont="1" applyFill="1" applyAlignment="1" applyProtection="1">
      <alignment horizontal="center" vertical="center"/>
    </xf>
    <xf numFmtId="0" fontId="16" fillId="34" borderId="0" xfId="0" applyFont="1" applyFill="1" applyAlignment="1" applyProtection="1">
      <alignment horizontal="center" vertical="center"/>
    </xf>
    <xf numFmtId="0" fontId="17" fillId="34" borderId="0" xfId="0" applyFont="1" applyFill="1" applyAlignment="1" applyProtection="1">
      <alignment horizontal="center" vertical="center"/>
    </xf>
    <xf numFmtId="0" fontId="17" fillId="34" borderId="0" xfId="0" applyFont="1" applyFill="1" applyAlignment="1" applyProtection="1">
      <alignment horizontal="center" vertical="center" wrapText="1"/>
    </xf>
    <xf numFmtId="0" fontId="47" fillId="4" borderId="35" xfId="0" applyFont="1" applyFill="1" applyBorder="1" applyAlignment="1" applyProtection="1">
      <alignment horizontal="center" vertical="center"/>
    </xf>
    <xf numFmtId="0" fontId="13" fillId="34" borderId="35" xfId="0" applyFont="1" applyFill="1" applyBorder="1" applyAlignment="1" applyProtection="1">
      <alignment vertical="center" wrapText="1"/>
    </xf>
    <xf numFmtId="0" fontId="13" fillId="34" borderId="35" xfId="0" applyFont="1" applyFill="1" applyBorder="1" applyAlignment="1" applyProtection="1">
      <alignment vertical="center"/>
    </xf>
    <xf numFmtId="0" fontId="47" fillId="4" borderId="0" xfId="0" applyFont="1" applyFill="1" applyAlignment="1" applyProtection="1">
      <alignment horizontal="center" vertical="center"/>
    </xf>
    <xf numFmtId="0" fontId="13" fillId="34" borderId="0" xfId="0" applyFont="1" applyFill="1" applyAlignment="1" applyProtection="1">
      <alignment vertical="center" wrapText="1"/>
    </xf>
    <xf numFmtId="0" fontId="13" fillId="34" borderId="0" xfId="0" applyFont="1" applyFill="1" applyAlignment="1" applyProtection="1">
      <alignment vertical="center"/>
    </xf>
    <xf numFmtId="0" fontId="47" fillId="4" borderId="38" xfId="0" applyFont="1" applyFill="1" applyBorder="1" applyAlignment="1" applyProtection="1">
      <alignment horizontal="center" vertical="center"/>
    </xf>
    <xf numFmtId="0" fontId="13" fillId="34" borderId="0" xfId="0" applyFont="1" applyFill="1" applyAlignment="1" applyProtection="1">
      <alignment horizontal="center" vertical="center" wrapText="1"/>
    </xf>
    <xf numFmtId="0" fontId="13" fillId="34" borderId="0" xfId="0" applyFont="1" applyFill="1" applyAlignment="1" applyProtection="1">
      <alignment horizontal="center" vertical="center"/>
    </xf>
    <xf numFmtId="0" fontId="47" fillId="34" borderId="0" xfId="0" applyFont="1" applyFill="1" applyAlignment="1" applyProtection="1">
      <alignment horizontal="center" vertical="center" wrapText="1"/>
    </xf>
    <xf numFmtId="0" fontId="47" fillId="34" borderId="0" xfId="0" applyFont="1" applyFill="1" applyAlignment="1" applyProtection="1">
      <alignment horizontal="center" vertical="center"/>
    </xf>
    <xf numFmtId="0" fontId="47" fillId="34" borderId="0" xfId="0" applyFont="1" applyFill="1" applyAlignment="1" applyProtection="1">
      <alignment horizontal="left" vertical="center"/>
    </xf>
    <xf numFmtId="0" fontId="20" fillId="0" borderId="36" xfId="0" applyFont="1" applyFill="1" applyBorder="1" applyAlignment="1" applyProtection="1">
      <alignment horizontal="center" vertical="center"/>
      <protection locked="0"/>
    </xf>
    <xf numFmtId="0" fontId="20" fillId="0" borderId="16" xfId="0" applyFont="1" applyFill="1" applyBorder="1" applyAlignment="1" applyProtection="1">
      <alignment horizontal="center" vertical="center"/>
      <protection locked="0"/>
    </xf>
    <xf numFmtId="0" fontId="46" fillId="0" borderId="36" xfId="0" applyFont="1" applyFill="1" applyBorder="1" applyAlignment="1" applyProtection="1">
      <alignment horizontal="center" vertical="center"/>
      <protection locked="0"/>
    </xf>
    <xf numFmtId="0" fontId="46" fillId="0" borderId="16" xfId="0" applyFont="1" applyFill="1" applyBorder="1" applyAlignment="1" applyProtection="1">
      <alignment horizontal="center" vertical="center"/>
      <protection locked="0"/>
    </xf>
  </cellXfs>
  <cellStyles count="2">
    <cellStyle name="Normal" xfId="0" builtinId="0"/>
    <cellStyle name="Normal 2" xfId="1" xr:uid="{00000000-0005-0000-0000-000001000000}"/>
  </cellStyles>
  <dxfs count="184">
    <dxf>
      <fill>
        <patternFill>
          <bgColor theme="5" tint="0.59996337778862885"/>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b/>
        <i val="0"/>
        <color theme="9" tint="-0.24994659260841701"/>
      </font>
      <fill>
        <patternFill>
          <bgColor rgb="FFFFDB69"/>
        </patternFill>
      </fill>
    </dxf>
    <dxf>
      <font>
        <condense val="0"/>
        <extend val="0"/>
        <color rgb="FF006100"/>
      </font>
      <fill>
        <patternFill>
          <bgColor rgb="FFC6EFCE"/>
        </patternFill>
      </fill>
    </dxf>
    <dxf>
      <fill>
        <patternFill>
          <bgColor theme="3" tint="0.79998168889431442"/>
        </patternFill>
      </fill>
    </dxf>
    <dxf>
      <fill>
        <patternFill>
          <bgColor theme="6" tint="0.39994506668294322"/>
        </patternFill>
      </fill>
    </dxf>
    <dxf>
      <fill>
        <patternFill>
          <bgColor theme="4" tint="0.39994506668294322"/>
        </patternFill>
      </fill>
    </dxf>
    <dxf>
      <font>
        <color theme="0"/>
      </font>
      <fill>
        <patternFill>
          <bgColor theme="5" tint="-0.24994659260841701"/>
        </patternFill>
      </fill>
    </dxf>
    <dxf>
      <font>
        <color theme="0"/>
      </font>
      <fill>
        <patternFill>
          <bgColor theme="1" tint="0.14996795556505021"/>
        </patternFill>
      </fill>
    </dxf>
    <dxf>
      <font>
        <condense val="0"/>
        <extend val="0"/>
        <color rgb="FF9C0006"/>
      </font>
      <fill>
        <patternFill>
          <bgColor rgb="FFFFC7CE"/>
        </patternFill>
      </fill>
    </dxf>
    <dxf>
      <font>
        <b/>
        <i val="0"/>
        <color theme="9" tint="-0.24994659260841701"/>
      </font>
      <fill>
        <patternFill>
          <bgColor rgb="FFFFDB69"/>
        </patternFill>
      </fill>
    </dxf>
    <dxf>
      <font>
        <condense val="0"/>
        <extend val="0"/>
        <color rgb="FF006100"/>
      </font>
      <fill>
        <patternFill>
          <bgColor rgb="FFC6EFCE"/>
        </patternFill>
      </fill>
    </dxf>
    <dxf>
      <fill>
        <patternFill>
          <bgColor theme="3" tint="0.79998168889431442"/>
        </patternFill>
      </fill>
    </dxf>
    <dxf>
      <fill>
        <gradientFill degree="225">
          <stop position="0">
            <color theme="0"/>
          </stop>
          <stop position="1">
            <color rgb="FF00B050"/>
          </stop>
        </gradientFill>
      </fill>
    </dxf>
    <dxf>
      <fill>
        <gradientFill degree="225">
          <stop position="0">
            <color theme="0"/>
          </stop>
          <stop position="1">
            <color rgb="FFDF8D07"/>
          </stop>
        </gradientFill>
      </fill>
    </dxf>
    <dxf>
      <fill>
        <gradientFill degree="225">
          <stop position="0">
            <color theme="0"/>
          </stop>
          <stop position="1">
            <color rgb="FFC00000"/>
          </stop>
        </gradientFill>
      </fill>
    </dxf>
    <dxf>
      <fill>
        <gradientFill degree="225">
          <stop position="0">
            <color theme="0"/>
          </stop>
          <stop position="1">
            <color rgb="FF46953B"/>
          </stop>
        </gradientFill>
      </fill>
    </dxf>
    <dxf>
      <fill>
        <gradientFill degree="225">
          <stop position="0">
            <color theme="0"/>
          </stop>
          <stop position="1">
            <color rgb="FFFF0000"/>
          </stop>
        </gradientFill>
      </fill>
    </dxf>
    <dxf>
      <fill>
        <patternFill>
          <bgColor theme="6" tint="0.39994506668294322"/>
        </patternFill>
      </fill>
    </dxf>
    <dxf>
      <fill>
        <patternFill>
          <bgColor theme="4" tint="0.39994506668294322"/>
        </patternFill>
      </fill>
    </dxf>
    <dxf>
      <font>
        <color theme="0"/>
      </font>
      <fill>
        <patternFill>
          <bgColor theme="5" tint="-0.24994659260841701"/>
        </patternFill>
      </fill>
    </dxf>
    <dxf>
      <font>
        <color theme="0"/>
      </font>
      <fill>
        <patternFill>
          <bgColor theme="1" tint="0.14996795556505021"/>
        </patternFill>
      </fill>
    </dxf>
    <dxf>
      <font>
        <condense val="0"/>
        <extend val="0"/>
        <color rgb="FF9C0006"/>
      </font>
      <fill>
        <patternFill>
          <bgColor rgb="FFFFC7CE"/>
        </patternFill>
      </fill>
    </dxf>
    <dxf>
      <font>
        <b/>
        <i val="0"/>
        <color theme="9" tint="-0.24994659260841701"/>
      </font>
      <fill>
        <patternFill>
          <bgColor rgb="FFFFDB69"/>
        </patternFill>
      </fill>
    </dxf>
    <dxf>
      <font>
        <condense val="0"/>
        <extend val="0"/>
        <color rgb="FF006100"/>
      </font>
      <fill>
        <patternFill>
          <bgColor rgb="FFC6EFCE"/>
        </patternFill>
      </fill>
    </dxf>
    <dxf>
      <fill>
        <patternFill>
          <bgColor theme="3" tint="0.79998168889431442"/>
        </patternFill>
      </fill>
    </dxf>
    <dxf>
      <font>
        <condense val="0"/>
        <extend val="0"/>
        <color rgb="FF9C0006"/>
      </font>
      <fill>
        <patternFill>
          <bgColor rgb="FFFFC7CE"/>
        </patternFill>
      </fill>
    </dxf>
    <dxf>
      <font>
        <b/>
        <i val="0"/>
        <color theme="9" tint="-0.24994659260841701"/>
      </font>
      <fill>
        <patternFill>
          <bgColor rgb="FFFFDB69"/>
        </patternFill>
      </fill>
    </dxf>
    <dxf>
      <font>
        <condense val="0"/>
        <extend val="0"/>
        <color rgb="FF006100"/>
      </font>
      <fill>
        <patternFill>
          <bgColor rgb="FFC6EFCE"/>
        </patternFill>
      </fill>
    </dxf>
    <dxf>
      <fill>
        <patternFill>
          <bgColor theme="3" tint="0.79998168889431442"/>
        </patternFill>
      </fill>
    </dxf>
    <dxf>
      <fill>
        <patternFill>
          <bgColor theme="6" tint="0.39994506668294322"/>
        </patternFill>
      </fill>
    </dxf>
    <dxf>
      <fill>
        <patternFill>
          <bgColor theme="4" tint="0.39994506668294322"/>
        </patternFill>
      </fill>
    </dxf>
    <dxf>
      <font>
        <color theme="0"/>
      </font>
      <fill>
        <patternFill>
          <bgColor theme="5" tint="-0.24994659260841701"/>
        </patternFill>
      </fill>
    </dxf>
    <dxf>
      <font>
        <color theme="0"/>
      </font>
      <fill>
        <patternFill>
          <bgColor theme="1" tint="0.14996795556505021"/>
        </patternFill>
      </fill>
    </dxf>
    <dxf>
      <font>
        <condense val="0"/>
        <extend val="0"/>
        <color rgb="FF9C0006"/>
      </font>
      <fill>
        <patternFill>
          <bgColor rgb="FFFFC7CE"/>
        </patternFill>
      </fill>
    </dxf>
    <dxf>
      <font>
        <b/>
        <i val="0"/>
        <color theme="9" tint="-0.24994659260841701"/>
      </font>
      <fill>
        <patternFill>
          <bgColor rgb="FFFFDB69"/>
        </patternFill>
      </fill>
    </dxf>
    <dxf>
      <font>
        <condense val="0"/>
        <extend val="0"/>
        <color rgb="FF006100"/>
      </font>
      <fill>
        <patternFill>
          <bgColor rgb="FFC6EFCE"/>
        </patternFill>
      </fill>
    </dxf>
    <dxf>
      <fill>
        <patternFill>
          <bgColor theme="3" tint="0.79998168889431442"/>
        </patternFill>
      </fill>
    </dxf>
    <dxf>
      <font>
        <condense val="0"/>
        <extend val="0"/>
        <color rgb="FF9C0006"/>
      </font>
      <fill>
        <patternFill>
          <bgColor rgb="FFFFC7CE"/>
        </patternFill>
      </fill>
    </dxf>
    <dxf>
      <font>
        <b/>
        <i val="0"/>
        <color theme="9" tint="-0.24994659260841701"/>
      </font>
      <fill>
        <patternFill>
          <bgColor rgb="FFFFDB69"/>
        </patternFill>
      </fill>
    </dxf>
    <dxf>
      <font>
        <condense val="0"/>
        <extend val="0"/>
        <color rgb="FF006100"/>
      </font>
      <fill>
        <patternFill>
          <bgColor rgb="FFC6EFCE"/>
        </patternFill>
      </fill>
    </dxf>
    <dxf>
      <fill>
        <patternFill>
          <bgColor theme="3" tint="0.79998168889431442"/>
        </patternFill>
      </fill>
    </dxf>
    <dxf>
      <fill>
        <patternFill>
          <bgColor theme="6" tint="0.39994506668294322"/>
        </patternFill>
      </fill>
    </dxf>
    <dxf>
      <fill>
        <patternFill>
          <bgColor theme="4" tint="0.39994506668294322"/>
        </patternFill>
      </fill>
    </dxf>
    <dxf>
      <font>
        <color theme="0"/>
      </font>
      <fill>
        <patternFill>
          <bgColor theme="5" tint="-0.24994659260841701"/>
        </patternFill>
      </fill>
    </dxf>
    <dxf>
      <font>
        <color theme="0"/>
      </font>
      <fill>
        <patternFill>
          <bgColor theme="1" tint="0.14996795556505021"/>
        </patternFill>
      </fill>
    </dxf>
    <dxf>
      <font>
        <condense val="0"/>
        <extend val="0"/>
        <color rgb="FF9C0006"/>
      </font>
      <fill>
        <patternFill>
          <bgColor rgb="FFFFC7CE"/>
        </patternFill>
      </fill>
    </dxf>
    <dxf>
      <font>
        <b/>
        <i val="0"/>
        <color theme="9" tint="-0.24994659260841701"/>
      </font>
      <fill>
        <patternFill>
          <bgColor rgb="FFFFDB69"/>
        </patternFill>
      </fill>
    </dxf>
    <dxf>
      <font>
        <condense val="0"/>
        <extend val="0"/>
        <color rgb="FF006100"/>
      </font>
      <fill>
        <patternFill>
          <bgColor rgb="FFC6EFCE"/>
        </patternFill>
      </fill>
    </dxf>
    <dxf>
      <fill>
        <patternFill>
          <bgColor theme="3" tint="0.79998168889431442"/>
        </patternFill>
      </fill>
    </dxf>
    <dxf>
      <font>
        <condense val="0"/>
        <extend val="0"/>
        <color rgb="FF9C0006"/>
      </font>
      <fill>
        <patternFill>
          <bgColor rgb="FFFFC7CE"/>
        </patternFill>
      </fill>
    </dxf>
    <dxf>
      <font>
        <b/>
        <i val="0"/>
        <color theme="9" tint="-0.24994659260841701"/>
      </font>
      <fill>
        <patternFill>
          <bgColor rgb="FFFFDB69"/>
        </patternFill>
      </fill>
    </dxf>
    <dxf>
      <font>
        <condense val="0"/>
        <extend val="0"/>
        <color rgb="FF006100"/>
      </font>
      <fill>
        <patternFill>
          <bgColor rgb="FFC6EFCE"/>
        </patternFill>
      </fill>
    </dxf>
    <dxf>
      <fill>
        <patternFill>
          <bgColor theme="3" tint="0.79998168889431442"/>
        </patternFill>
      </fill>
    </dxf>
    <dxf>
      <fill>
        <patternFill>
          <bgColor theme="6" tint="0.39994506668294322"/>
        </patternFill>
      </fill>
    </dxf>
    <dxf>
      <fill>
        <patternFill>
          <bgColor theme="4" tint="0.39994506668294322"/>
        </patternFill>
      </fill>
    </dxf>
    <dxf>
      <font>
        <color theme="0"/>
      </font>
      <fill>
        <patternFill>
          <bgColor theme="5" tint="-0.24994659260841701"/>
        </patternFill>
      </fill>
    </dxf>
    <dxf>
      <font>
        <color theme="0"/>
      </font>
      <fill>
        <patternFill>
          <bgColor theme="1" tint="0.14996795556505021"/>
        </patternFill>
      </fill>
    </dxf>
    <dxf>
      <font>
        <condense val="0"/>
        <extend val="0"/>
        <color rgb="FF9C0006"/>
      </font>
      <fill>
        <patternFill>
          <bgColor rgb="FFFFC7CE"/>
        </patternFill>
      </fill>
    </dxf>
    <dxf>
      <font>
        <b/>
        <i val="0"/>
        <color theme="9" tint="-0.24994659260841701"/>
      </font>
      <fill>
        <patternFill>
          <bgColor rgb="FFFFDB69"/>
        </patternFill>
      </fill>
    </dxf>
    <dxf>
      <font>
        <condense val="0"/>
        <extend val="0"/>
        <color rgb="FF006100"/>
      </font>
      <fill>
        <patternFill>
          <bgColor rgb="FFC6EFCE"/>
        </patternFill>
      </fill>
    </dxf>
    <dxf>
      <fill>
        <patternFill>
          <bgColor theme="3" tint="0.79998168889431442"/>
        </patternFill>
      </fill>
    </dxf>
    <dxf>
      <font>
        <condense val="0"/>
        <extend val="0"/>
        <color rgb="FF9C0006"/>
      </font>
      <fill>
        <patternFill>
          <bgColor rgb="FFFFC7CE"/>
        </patternFill>
      </fill>
    </dxf>
    <dxf>
      <font>
        <b/>
        <i val="0"/>
        <color theme="9" tint="-0.24994659260841701"/>
      </font>
      <fill>
        <patternFill>
          <bgColor rgb="FFFFDB69"/>
        </patternFill>
      </fill>
    </dxf>
    <dxf>
      <font>
        <condense val="0"/>
        <extend val="0"/>
        <color rgb="FF006100"/>
      </font>
      <fill>
        <patternFill>
          <bgColor rgb="FFC6EFCE"/>
        </patternFill>
      </fill>
    </dxf>
    <dxf>
      <fill>
        <patternFill>
          <bgColor theme="3" tint="0.79998168889431442"/>
        </patternFill>
      </fill>
    </dxf>
    <dxf>
      <fill>
        <patternFill>
          <bgColor theme="6" tint="0.39994506668294322"/>
        </patternFill>
      </fill>
    </dxf>
    <dxf>
      <fill>
        <patternFill>
          <bgColor theme="4" tint="0.39994506668294322"/>
        </patternFill>
      </fill>
    </dxf>
    <dxf>
      <font>
        <color theme="0"/>
      </font>
      <fill>
        <patternFill>
          <bgColor theme="5" tint="-0.24994659260841701"/>
        </patternFill>
      </fill>
    </dxf>
    <dxf>
      <font>
        <color theme="0"/>
      </font>
      <fill>
        <patternFill>
          <bgColor theme="1" tint="0.14996795556505021"/>
        </patternFill>
      </fill>
    </dxf>
    <dxf>
      <font>
        <condense val="0"/>
        <extend val="0"/>
        <color rgb="FF9C0006"/>
      </font>
      <fill>
        <patternFill>
          <bgColor rgb="FFFFC7CE"/>
        </patternFill>
      </fill>
    </dxf>
    <dxf>
      <font>
        <b/>
        <i val="0"/>
        <color theme="9" tint="-0.24994659260841701"/>
      </font>
      <fill>
        <patternFill>
          <bgColor rgb="FFFFDB69"/>
        </patternFill>
      </fill>
    </dxf>
    <dxf>
      <font>
        <condense val="0"/>
        <extend val="0"/>
        <color rgb="FF006100"/>
      </font>
      <fill>
        <patternFill>
          <bgColor rgb="FFC6EFCE"/>
        </patternFill>
      </fill>
    </dxf>
    <dxf>
      <fill>
        <patternFill>
          <bgColor theme="3" tint="0.79998168889431442"/>
        </patternFill>
      </fill>
    </dxf>
    <dxf>
      <font>
        <condense val="0"/>
        <extend val="0"/>
        <color rgb="FF9C0006"/>
      </font>
      <fill>
        <patternFill>
          <bgColor rgb="FFFFC7CE"/>
        </patternFill>
      </fill>
    </dxf>
    <dxf>
      <font>
        <b/>
        <i val="0"/>
        <color theme="9" tint="-0.24994659260841701"/>
      </font>
      <fill>
        <patternFill>
          <bgColor rgb="FFFFDB69"/>
        </patternFill>
      </fill>
    </dxf>
    <dxf>
      <font>
        <condense val="0"/>
        <extend val="0"/>
        <color rgb="FF006100"/>
      </font>
      <fill>
        <patternFill>
          <bgColor rgb="FFC6EFCE"/>
        </patternFill>
      </fill>
    </dxf>
    <dxf>
      <fill>
        <patternFill>
          <bgColor theme="3" tint="0.79998168889431442"/>
        </patternFill>
      </fill>
    </dxf>
    <dxf>
      <fill>
        <patternFill>
          <bgColor theme="6" tint="0.39994506668294322"/>
        </patternFill>
      </fill>
    </dxf>
    <dxf>
      <fill>
        <patternFill>
          <bgColor theme="4" tint="0.39994506668294322"/>
        </patternFill>
      </fill>
    </dxf>
    <dxf>
      <font>
        <color theme="0"/>
      </font>
      <fill>
        <patternFill>
          <bgColor theme="5" tint="-0.24994659260841701"/>
        </patternFill>
      </fill>
    </dxf>
    <dxf>
      <font>
        <color theme="0"/>
      </font>
      <fill>
        <patternFill>
          <bgColor theme="1" tint="0.14996795556505021"/>
        </patternFill>
      </fill>
    </dxf>
    <dxf>
      <font>
        <condense val="0"/>
        <extend val="0"/>
        <color rgb="FF9C0006"/>
      </font>
      <fill>
        <patternFill>
          <bgColor rgb="FFFFC7CE"/>
        </patternFill>
      </fill>
    </dxf>
    <dxf>
      <font>
        <b/>
        <i val="0"/>
        <color theme="9" tint="-0.24994659260841701"/>
      </font>
      <fill>
        <patternFill>
          <bgColor rgb="FFFFDB69"/>
        </patternFill>
      </fill>
    </dxf>
    <dxf>
      <font>
        <condense val="0"/>
        <extend val="0"/>
        <color rgb="FF006100"/>
      </font>
      <fill>
        <patternFill>
          <bgColor rgb="FFC6EFCE"/>
        </patternFill>
      </fill>
    </dxf>
    <dxf>
      <fill>
        <patternFill>
          <bgColor theme="3" tint="0.79998168889431442"/>
        </patternFill>
      </fill>
    </dxf>
    <dxf>
      <font>
        <condense val="0"/>
        <extend val="0"/>
        <color rgb="FF9C0006"/>
      </font>
      <fill>
        <patternFill>
          <bgColor rgb="FFFFC7CE"/>
        </patternFill>
      </fill>
    </dxf>
    <dxf>
      <font>
        <b/>
        <i val="0"/>
        <color theme="9" tint="-0.24994659260841701"/>
      </font>
      <fill>
        <patternFill>
          <bgColor rgb="FFFFDB69"/>
        </patternFill>
      </fill>
    </dxf>
    <dxf>
      <font>
        <condense val="0"/>
        <extend val="0"/>
        <color rgb="FF006100"/>
      </font>
      <fill>
        <patternFill>
          <bgColor rgb="FFC6EFCE"/>
        </patternFill>
      </fill>
    </dxf>
    <dxf>
      <fill>
        <patternFill>
          <bgColor theme="3" tint="0.79998168889431442"/>
        </patternFill>
      </fill>
    </dxf>
    <dxf>
      <fill>
        <patternFill>
          <bgColor theme="6" tint="0.39994506668294322"/>
        </patternFill>
      </fill>
    </dxf>
    <dxf>
      <fill>
        <patternFill>
          <bgColor theme="4" tint="0.39994506668294322"/>
        </patternFill>
      </fill>
    </dxf>
    <dxf>
      <font>
        <color theme="0"/>
      </font>
      <fill>
        <patternFill>
          <bgColor theme="5" tint="-0.24994659260841701"/>
        </patternFill>
      </fill>
    </dxf>
    <dxf>
      <font>
        <color theme="0"/>
      </font>
      <fill>
        <patternFill>
          <bgColor theme="1" tint="0.14996795556505021"/>
        </patternFill>
      </fill>
    </dxf>
    <dxf>
      <font>
        <condense val="0"/>
        <extend val="0"/>
        <color rgb="FF9C0006"/>
      </font>
      <fill>
        <patternFill>
          <bgColor rgb="FFFFC7CE"/>
        </patternFill>
      </fill>
    </dxf>
    <dxf>
      <font>
        <b/>
        <i val="0"/>
        <color theme="9" tint="-0.24994659260841701"/>
      </font>
      <fill>
        <patternFill>
          <bgColor rgb="FFFFDB69"/>
        </patternFill>
      </fill>
    </dxf>
    <dxf>
      <font>
        <condense val="0"/>
        <extend val="0"/>
        <color rgb="FF006100"/>
      </font>
      <fill>
        <patternFill>
          <bgColor rgb="FFC6EFCE"/>
        </patternFill>
      </fill>
    </dxf>
    <dxf>
      <fill>
        <patternFill>
          <bgColor theme="3" tint="0.79998168889431442"/>
        </patternFill>
      </fill>
    </dxf>
    <dxf>
      <font>
        <condense val="0"/>
        <extend val="0"/>
        <color rgb="FF9C0006"/>
      </font>
      <fill>
        <patternFill>
          <bgColor rgb="FFFFC7CE"/>
        </patternFill>
      </fill>
    </dxf>
    <dxf>
      <font>
        <b/>
        <i val="0"/>
        <color theme="9" tint="-0.24994659260841701"/>
      </font>
      <fill>
        <patternFill>
          <bgColor rgb="FFFFDB69"/>
        </patternFill>
      </fill>
    </dxf>
    <dxf>
      <font>
        <condense val="0"/>
        <extend val="0"/>
        <color rgb="FF006100"/>
      </font>
      <fill>
        <patternFill>
          <bgColor rgb="FFC6EFCE"/>
        </patternFill>
      </fill>
    </dxf>
    <dxf>
      <fill>
        <patternFill>
          <bgColor theme="3" tint="0.79998168889431442"/>
        </patternFill>
      </fill>
    </dxf>
    <dxf>
      <fill>
        <patternFill>
          <bgColor theme="6" tint="0.39994506668294322"/>
        </patternFill>
      </fill>
    </dxf>
    <dxf>
      <fill>
        <patternFill>
          <bgColor theme="4" tint="0.39994506668294322"/>
        </patternFill>
      </fill>
    </dxf>
    <dxf>
      <font>
        <color theme="0"/>
      </font>
      <fill>
        <patternFill>
          <bgColor theme="5" tint="-0.24994659260841701"/>
        </patternFill>
      </fill>
    </dxf>
    <dxf>
      <font>
        <color theme="0"/>
      </font>
      <fill>
        <patternFill>
          <bgColor theme="1" tint="0.14996795556505021"/>
        </patternFill>
      </fill>
    </dxf>
    <dxf>
      <font>
        <condense val="0"/>
        <extend val="0"/>
        <color rgb="FF9C0006"/>
      </font>
      <fill>
        <patternFill>
          <bgColor rgb="FFFFC7CE"/>
        </patternFill>
      </fill>
    </dxf>
    <dxf>
      <font>
        <b/>
        <i val="0"/>
        <color theme="9" tint="-0.24994659260841701"/>
      </font>
      <fill>
        <patternFill>
          <bgColor rgb="FFFFDB69"/>
        </patternFill>
      </fill>
    </dxf>
    <dxf>
      <font>
        <condense val="0"/>
        <extend val="0"/>
        <color rgb="FF006100"/>
      </font>
      <fill>
        <patternFill>
          <bgColor rgb="FFC6EFCE"/>
        </patternFill>
      </fill>
    </dxf>
    <dxf>
      <fill>
        <patternFill>
          <bgColor theme="3" tint="0.79998168889431442"/>
        </patternFill>
      </fill>
    </dxf>
    <dxf>
      <fill>
        <patternFill>
          <bgColor theme="6" tint="0.39994506668294322"/>
        </patternFill>
      </fill>
    </dxf>
    <dxf>
      <fill>
        <patternFill>
          <bgColor theme="4" tint="0.39994506668294322"/>
        </patternFill>
      </fill>
    </dxf>
    <dxf>
      <font>
        <color theme="0"/>
      </font>
      <fill>
        <patternFill>
          <bgColor theme="5" tint="-0.24994659260841701"/>
        </patternFill>
      </fill>
    </dxf>
    <dxf>
      <font>
        <color theme="0"/>
      </font>
      <fill>
        <patternFill>
          <bgColor theme="1" tint="0.14996795556505021"/>
        </patternFill>
      </fill>
    </dxf>
    <dxf>
      <font>
        <condense val="0"/>
        <extend val="0"/>
        <color rgb="FF9C0006"/>
      </font>
      <fill>
        <patternFill>
          <bgColor rgb="FFFFC7CE"/>
        </patternFill>
      </fill>
    </dxf>
    <dxf>
      <font>
        <b/>
        <i val="0"/>
        <color theme="9" tint="-0.24994659260841701"/>
      </font>
      <fill>
        <patternFill>
          <bgColor rgb="FFFFDB69"/>
        </patternFill>
      </fill>
    </dxf>
    <dxf>
      <font>
        <condense val="0"/>
        <extend val="0"/>
        <color rgb="FF006100"/>
      </font>
      <fill>
        <patternFill>
          <bgColor rgb="FFC6EFCE"/>
        </patternFill>
      </fill>
    </dxf>
    <dxf>
      <fill>
        <patternFill>
          <bgColor theme="3" tint="0.79998168889431442"/>
        </patternFill>
      </fill>
    </dxf>
    <dxf>
      <fill>
        <patternFill>
          <bgColor theme="6" tint="0.39994506668294322"/>
        </patternFill>
      </fill>
    </dxf>
    <dxf>
      <fill>
        <patternFill>
          <bgColor theme="4" tint="0.39994506668294322"/>
        </patternFill>
      </fill>
    </dxf>
    <dxf>
      <font>
        <color theme="0"/>
      </font>
      <fill>
        <patternFill>
          <bgColor theme="5" tint="-0.24994659260841701"/>
        </patternFill>
      </fill>
    </dxf>
    <dxf>
      <font>
        <color theme="0"/>
      </font>
      <fill>
        <patternFill>
          <bgColor theme="1" tint="0.14996795556505021"/>
        </patternFill>
      </fill>
    </dxf>
    <dxf>
      <font>
        <condense val="0"/>
        <extend val="0"/>
        <color rgb="FF9C0006"/>
      </font>
      <fill>
        <patternFill>
          <bgColor rgb="FFFFC7CE"/>
        </patternFill>
      </fill>
    </dxf>
    <dxf>
      <font>
        <b/>
        <i val="0"/>
        <color theme="9" tint="-0.24994659260841701"/>
      </font>
      <fill>
        <patternFill>
          <bgColor rgb="FFFFDB69"/>
        </patternFill>
      </fill>
    </dxf>
    <dxf>
      <font>
        <condense val="0"/>
        <extend val="0"/>
        <color rgb="FF006100"/>
      </font>
      <fill>
        <patternFill>
          <bgColor rgb="FFC6EFCE"/>
        </patternFill>
      </fill>
    </dxf>
    <dxf>
      <fill>
        <patternFill>
          <bgColor theme="3" tint="0.79998168889431442"/>
        </patternFill>
      </fill>
    </dxf>
    <dxf>
      <fill>
        <patternFill patternType="none">
          <fgColor indexed="64"/>
          <bgColor indexed="65"/>
        </patternFill>
      </fill>
      <alignment horizontal="center" vertical="center" textRotation="0" wrapText="0" indent="0" justifyLastLine="0" shrinkToFit="0" readingOrder="0"/>
      <protection locked="0" hidden="0"/>
    </dxf>
    <dxf>
      <font>
        <b val="0"/>
        <i val="0"/>
        <strike val="0"/>
        <condense val="0"/>
        <extend val="0"/>
        <outline val="0"/>
        <shadow val="0"/>
        <u val="none"/>
        <vertAlign val="baseline"/>
        <sz val="11"/>
        <color rgb="FF000000"/>
        <name val="Times New Roman"/>
        <scheme val="none"/>
      </font>
      <fill>
        <patternFill patternType="none">
          <fgColor indexed="64"/>
          <bgColor indexed="65"/>
        </patternFill>
      </fill>
      <alignment horizontal="center" vertical="center" textRotation="0" wrapText="0" indent="0" justifyLastLine="0" shrinkToFit="0" readingOrder="0"/>
      <protection locked="0" hidden="0"/>
    </dxf>
    <dxf>
      <alignment horizontal="center" vertical="center" textRotation="0" indent="0" justifyLastLine="0" shrinkToFit="0" readingOrder="0"/>
      <protection locked="1" hidden="0"/>
    </dxf>
    <dxf>
      <alignment horizontal="center" vertical="center" textRotation="0" indent="0" justifyLastLine="0" shrinkToFit="0" readingOrder="0"/>
      <protection locked="1" hidden="0"/>
    </dxf>
    <dxf>
      <protection locked="1" hidden="0"/>
    </dxf>
    <dxf>
      <font>
        <color theme="0"/>
      </font>
      <fill>
        <patternFill>
          <bgColor rgb="FF800000"/>
        </patternFill>
      </fill>
    </dxf>
  </dxfs>
  <tableStyles count="0" defaultTableStyle="TableStyleMedium2" defaultPivotStyle="PivotStyleLight16"/>
  <colors>
    <mruColors>
      <color rgb="FFFFD9D9"/>
      <color rgb="FF800000"/>
      <color rgb="FFDF8D07"/>
      <color rgb="FFF79C09"/>
      <color rgb="FF46953B"/>
      <color rgb="FFFFFFE5"/>
      <color rgb="FFFFFFCC"/>
      <color rgb="FFCCFFCC"/>
      <color rgb="FFF1EFE7"/>
      <color rgb="FFF1F5F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eetMetadata" Target="metadata.xml"/><Relationship Id="rId3" Type="http://schemas.openxmlformats.org/officeDocument/2006/relationships/worksheet" Target="worksheets/sheet3.xml"/><Relationship Id="rId21"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28"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2.xml"/><Relationship Id="rId27"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097801793442588E-2"/>
          <c:y val="2.1606742249078142E-3"/>
          <c:w val="0.97578810865280474"/>
          <c:h val="0.99783930511461238"/>
        </c:manualLayout>
      </c:layout>
      <c:doughnutChart>
        <c:varyColors val="1"/>
        <c:ser>
          <c:idx val="0"/>
          <c:order val="0"/>
          <c:tx>
            <c:v>Camembert</c:v>
          </c:tx>
          <c:dPt>
            <c:idx val="0"/>
            <c:bubble3D val="0"/>
            <c:spPr>
              <a:gradFill flip="none" rotWithShape="1">
                <a:gsLst>
                  <a:gs pos="0">
                    <a:srgbClr val="C00000">
                      <a:shade val="30000"/>
                      <a:satMod val="115000"/>
                    </a:srgbClr>
                  </a:gs>
                  <a:gs pos="50000">
                    <a:srgbClr val="C00000">
                      <a:shade val="67500"/>
                      <a:satMod val="115000"/>
                    </a:srgbClr>
                  </a:gs>
                  <a:gs pos="100000">
                    <a:srgbClr val="C00000">
                      <a:shade val="100000"/>
                      <a:satMod val="115000"/>
                    </a:srgbClr>
                  </a:gs>
                </a:gsLst>
                <a:lin ang="2700000" scaled="1"/>
                <a:tileRect/>
              </a:gradFill>
            </c:spPr>
            <c:extLst>
              <c:ext xmlns:c16="http://schemas.microsoft.com/office/drawing/2014/chart" uri="{C3380CC4-5D6E-409C-BE32-E72D297353CC}">
                <c16:uniqueId val="{00000001-8FFC-4D1F-B0B2-4C60F443902D}"/>
              </c:ext>
            </c:extLst>
          </c:dPt>
          <c:dPt>
            <c:idx val="1"/>
            <c:bubble3D val="0"/>
            <c:spPr>
              <a:gradFill flip="none" rotWithShape="1">
                <a:gsLst>
                  <a:gs pos="0">
                    <a:srgbClr val="F79646">
                      <a:lumMod val="75000"/>
                      <a:shade val="30000"/>
                      <a:satMod val="115000"/>
                    </a:srgbClr>
                  </a:gs>
                  <a:gs pos="50000">
                    <a:srgbClr val="F79646">
                      <a:lumMod val="75000"/>
                      <a:shade val="67500"/>
                      <a:satMod val="115000"/>
                    </a:srgbClr>
                  </a:gs>
                  <a:gs pos="100000">
                    <a:srgbClr val="F79646">
                      <a:lumMod val="75000"/>
                      <a:shade val="100000"/>
                      <a:satMod val="115000"/>
                    </a:srgbClr>
                  </a:gs>
                </a:gsLst>
                <a:lin ang="2700000" scaled="1"/>
                <a:tileRect/>
              </a:gradFill>
            </c:spPr>
            <c:extLst>
              <c:ext xmlns:c16="http://schemas.microsoft.com/office/drawing/2014/chart" uri="{C3380CC4-5D6E-409C-BE32-E72D297353CC}">
                <c16:uniqueId val="{00000003-8FFC-4D1F-B0B2-4C60F443902D}"/>
              </c:ext>
            </c:extLst>
          </c:dPt>
          <c:dPt>
            <c:idx val="2"/>
            <c:bubble3D val="0"/>
            <c:spPr>
              <a:gradFill flip="none" rotWithShape="1">
                <a:gsLst>
                  <a:gs pos="0">
                    <a:srgbClr val="64AB0D">
                      <a:shade val="30000"/>
                      <a:satMod val="115000"/>
                    </a:srgbClr>
                  </a:gs>
                  <a:gs pos="50000">
                    <a:srgbClr val="64AB0D">
                      <a:shade val="67500"/>
                      <a:satMod val="115000"/>
                    </a:srgbClr>
                  </a:gs>
                  <a:gs pos="100000">
                    <a:srgbClr val="64AB0D">
                      <a:shade val="100000"/>
                      <a:satMod val="115000"/>
                    </a:srgbClr>
                  </a:gs>
                </a:gsLst>
                <a:lin ang="2700000" scaled="1"/>
                <a:tileRect/>
              </a:gradFill>
            </c:spPr>
            <c:extLst>
              <c:ext xmlns:c16="http://schemas.microsoft.com/office/drawing/2014/chart" uri="{C3380CC4-5D6E-409C-BE32-E72D297353CC}">
                <c16:uniqueId val="{00000005-8FFC-4D1F-B0B2-4C60F443902D}"/>
              </c:ext>
            </c:extLst>
          </c:dPt>
          <c:dPt>
            <c:idx val="3"/>
            <c:bubble3D val="0"/>
            <c:spPr>
              <a:gradFill flip="none" rotWithShape="1">
                <a:gsLst>
                  <a:gs pos="0">
                    <a:srgbClr val="00B050">
                      <a:shade val="30000"/>
                      <a:satMod val="115000"/>
                    </a:srgbClr>
                  </a:gs>
                  <a:gs pos="50000">
                    <a:srgbClr val="00B050">
                      <a:shade val="67500"/>
                      <a:satMod val="115000"/>
                    </a:srgbClr>
                  </a:gs>
                  <a:gs pos="100000">
                    <a:srgbClr val="00B050">
                      <a:shade val="100000"/>
                      <a:satMod val="115000"/>
                    </a:srgbClr>
                  </a:gs>
                </a:gsLst>
                <a:lin ang="2700000" scaled="1"/>
                <a:tileRect/>
              </a:gradFill>
            </c:spPr>
            <c:extLst>
              <c:ext xmlns:c16="http://schemas.microsoft.com/office/drawing/2014/chart" uri="{C3380CC4-5D6E-409C-BE32-E72D297353CC}">
                <c16:uniqueId val="{00000007-8FFC-4D1F-B0B2-4C60F443902D}"/>
              </c:ext>
            </c:extLst>
          </c:dPt>
          <c:dPt>
            <c:idx val="4"/>
            <c:bubble3D val="0"/>
            <c:spPr>
              <a:noFill/>
            </c:spPr>
            <c:extLst>
              <c:ext xmlns:c16="http://schemas.microsoft.com/office/drawing/2014/chart" uri="{C3380CC4-5D6E-409C-BE32-E72D297353CC}">
                <c16:uniqueId val="{00000009-8FFC-4D1F-B0B2-4C60F443902D}"/>
              </c:ext>
            </c:extLst>
          </c:dPt>
          <c:val>
            <c:numRef>
              <c:f>Paramètres!$AC$4:$AC$8</c:f>
              <c:numCache>
                <c:formatCode>General</c:formatCode>
                <c:ptCount val="5"/>
                <c:pt idx="0">
                  <c:v>20</c:v>
                </c:pt>
                <c:pt idx="1">
                  <c:v>20</c:v>
                </c:pt>
                <c:pt idx="2">
                  <c:v>20</c:v>
                </c:pt>
                <c:pt idx="3">
                  <c:v>20</c:v>
                </c:pt>
                <c:pt idx="4">
                  <c:v>80</c:v>
                </c:pt>
              </c:numCache>
            </c:numRef>
          </c:val>
          <c:extLst>
            <c:ext xmlns:c16="http://schemas.microsoft.com/office/drawing/2014/chart" uri="{C3380CC4-5D6E-409C-BE32-E72D297353CC}">
              <c16:uniqueId val="{0000000A-8FFC-4D1F-B0B2-4C60F443902D}"/>
            </c:ext>
          </c:extLst>
        </c:ser>
        <c:dLbls>
          <c:showLegendKey val="0"/>
          <c:showVal val="0"/>
          <c:showCatName val="0"/>
          <c:showSerName val="0"/>
          <c:showPercent val="0"/>
          <c:showBubbleSize val="0"/>
          <c:showLeaderLines val="1"/>
        </c:dLbls>
        <c:firstSliceAng val="270"/>
        <c:holeSize val="50"/>
      </c:doughnutChart>
      <c:pieChart>
        <c:varyColors val="1"/>
        <c:ser>
          <c:idx val="1"/>
          <c:order val="1"/>
          <c:spPr>
            <a:noFill/>
          </c:spPr>
          <c:dPt>
            <c:idx val="1"/>
            <c:bubble3D val="0"/>
            <c:spPr>
              <a:solidFill>
                <a:schemeClr val="tx1"/>
              </a:solidFill>
            </c:spPr>
            <c:extLst>
              <c:ext xmlns:c16="http://schemas.microsoft.com/office/drawing/2014/chart" uri="{C3380CC4-5D6E-409C-BE32-E72D297353CC}">
                <c16:uniqueId val="{0000000C-8FFC-4D1F-B0B2-4C60F443902D}"/>
              </c:ext>
            </c:extLst>
          </c:dPt>
          <c:dPt>
            <c:idx val="2"/>
            <c:bubble3D val="0"/>
            <c:explosion val="5"/>
            <c:extLst>
              <c:ext xmlns:c16="http://schemas.microsoft.com/office/drawing/2014/chart" uri="{C3380CC4-5D6E-409C-BE32-E72D297353CC}">
                <c16:uniqueId val="{0000000E-8FFC-4D1F-B0B2-4C60F443902D}"/>
              </c:ext>
            </c:extLst>
          </c:dPt>
          <c:val>
            <c:numRef>
              <c:f>'Leçon 4'!$O$13:$O$15</c:f>
              <c:numCache>
                <c:formatCode>General</c:formatCode>
                <c:ptCount val="3"/>
                <c:pt idx="0">
                  <c:v>0</c:v>
                </c:pt>
                <c:pt idx="1">
                  <c:v>2</c:v>
                </c:pt>
                <c:pt idx="2">
                  <c:v>78</c:v>
                </c:pt>
              </c:numCache>
            </c:numRef>
          </c:val>
          <c:extLst>
            <c:ext xmlns:c16="http://schemas.microsoft.com/office/drawing/2014/chart" uri="{C3380CC4-5D6E-409C-BE32-E72D297353CC}">
              <c16:uniqueId val="{0000000D-8FFC-4D1F-B0B2-4C60F443902D}"/>
            </c:ext>
          </c:extLst>
        </c:ser>
        <c:dLbls>
          <c:showLegendKey val="0"/>
          <c:showVal val="0"/>
          <c:showCatName val="0"/>
          <c:showSerName val="0"/>
          <c:showPercent val="0"/>
          <c:showBubbleSize val="0"/>
          <c:showLeaderLines val="1"/>
        </c:dLbls>
        <c:firstSliceAng val="270"/>
      </c:pieChart>
    </c:plotArea>
    <c:plotVisOnly val="0"/>
    <c:dispBlanksAs val="gap"/>
    <c:showDLblsOverMax val="0"/>
  </c:chart>
  <c:spPr>
    <a:noFill/>
    <a:ln>
      <a:noFill/>
    </a:ln>
  </c:spPr>
  <c:printSettings>
    <c:headerFooter/>
    <c:pageMargins b="0.750000000000003" l="0.70000000000000062" r="0.70000000000000062" t="0.750000000000003" header="0.30000000000000032" footer="0.30000000000000032"/>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3187714043526789E-2"/>
          <c:y val="2.160694885387645E-3"/>
          <c:w val="0.97578810865280474"/>
          <c:h val="0.99783930511461238"/>
        </c:manualLayout>
      </c:layout>
      <c:doughnutChart>
        <c:varyColors val="1"/>
        <c:ser>
          <c:idx val="0"/>
          <c:order val="0"/>
          <c:tx>
            <c:v>Camembert</c:v>
          </c:tx>
          <c:dPt>
            <c:idx val="0"/>
            <c:bubble3D val="0"/>
            <c:spPr>
              <a:gradFill flip="none" rotWithShape="1">
                <a:gsLst>
                  <a:gs pos="0">
                    <a:srgbClr val="C00000">
                      <a:shade val="30000"/>
                      <a:satMod val="115000"/>
                    </a:srgbClr>
                  </a:gs>
                  <a:gs pos="50000">
                    <a:srgbClr val="C00000">
                      <a:shade val="67500"/>
                      <a:satMod val="115000"/>
                    </a:srgbClr>
                  </a:gs>
                  <a:gs pos="100000">
                    <a:srgbClr val="C00000">
                      <a:shade val="100000"/>
                      <a:satMod val="115000"/>
                    </a:srgbClr>
                  </a:gs>
                </a:gsLst>
                <a:lin ang="2700000" scaled="1"/>
                <a:tileRect/>
              </a:gradFill>
            </c:spPr>
            <c:extLst>
              <c:ext xmlns:c16="http://schemas.microsoft.com/office/drawing/2014/chart" uri="{C3380CC4-5D6E-409C-BE32-E72D297353CC}">
                <c16:uniqueId val="{00000001-2FF8-4D4A-BB80-C20E81F87863}"/>
              </c:ext>
            </c:extLst>
          </c:dPt>
          <c:dPt>
            <c:idx val="1"/>
            <c:bubble3D val="0"/>
            <c:spPr>
              <a:gradFill flip="none" rotWithShape="1">
                <a:gsLst>
                  <a:gs pos="0">
                    <a:srgbClr val="F79646">
                      <a:lumMod val="75000"/>
                      <a:shade val="30000"/>
                      <a:satMod val="115000"/>
                    </a:srgbClr>
                  </a:gs>
                  <a:gs pos="50000">
                    <a:srgbClr val="F79646">
                      <a:lumMod val="75000"/>
                      <a:shade val="67500"/>
                      <a:satMod val="115000"/>
                    </a:srgbClr>
                  </a:gs>
                  <a:gs pos="100000">
                    <a:srgbClr val="F79646">
                      <a:lumMod val="75000"/>
                      <a:shade val="100000"/>
                      <a:satMod val="115000"/>
                    </a:srgbClr>
                  </a:gs>
                </a:gsLst>
                <a:lin ang="2700000" scaled="1"/>
                <a:tileRect/>
              </a:gradFill>
            </c:spPr>
            <c:extLst>
              <c:ext xmlns:c16="http://schemas.microsoft.com/office/drawing/2014/chart" uri="{C3380CC4-5D6E-409C-BE32-E72D297353CC}">
                <c16:uniqueId val="{00000003-2FF8-4D4A-BB80-C20E81F87863}"/>
              </c:ext>
            </c:extLst>
          </c:dPt>
          <c:dPt>
            <c:idx val="2"/>
            <c:bubble3D val="0"/>
            <c:spPr>
              <a:gradFill flip="none" rotWithShape="1">
                <a:gsLst>
                  <a:gs pos="0">
                    <a:srgbClr val="64AB0D">
                      <a:shade val="30000"/>
                      <a:satMod val="115000"/>
                    </a:srgbClr>
                  </a:gs>
                  <a:gs pos="50000">
                    <a:srgbClr val="64AB0D">
                      <a:shade val="67500"/>
                      <a:satMod val="115000"/>
                    </a:srgbClr>
                  </a:gs>
                  <a:gs pos="100000">
                    <a:srgbClr val="64AB0D">
                      <a:shade val="100000"/>
                      <a:satMod val="115000"/>
                    </a:srgbClr>
                  </a:gs>
                </a:gsLst>
                <a:lin ang="2700000" scaled="1"/>
                <a:tileRect/>
              </a:gradFill>
            </c:spPr>
            <c:extLst>
              <c:ext xmlns:c16="http://schemas.microsoft.com/office/drawing/2014/chart" uri="{C3380CC4-5D6E-409C-BE32-E72D297353CC}">
                <c16:uniqueId val="{00000005-2FF8-4D4A-BB80-C20E81F87863}"/>
              </c:ext>
            </c:extLst>
          </c:dPt>
          <c:dPt>
            <c:idx val="3"/>
            <c:bubble3D val="0"/>
            <c:spPr>
              <a:gradFill flip="none" rotWithShape="1">
                <a:gsLst>
                  <a:gs pos="0">
                    <a:srgbClr val="00B050">
                      <a:shade val="30000"/>
                      <a:satMod val="115000"/>
                    </a:srgbClr>
                  </a:gs>
                  <a:gs pos="50000">
                    <a:srgbClr val="00B050">
                      <a:shade val="67500"/>
                      <a:satMod val="115000"/>
                    </a:srgbClr>
                  </a:gs>
                  <a:gs pos="100000">
                    <a:srgbClr val="00B050">
                      <a:shade val="100000"/>
                      <a:satMod val="115000"/>
                    </a:srgbClr>
                  </a:gs>
                </a:gsLst>
                <a:lin ang="2700000" scaled="1"/>
                <a:tileRect/>
              </a:gradFill>
            </c:spPr>
            <c:extLst>
              <c:ext xmlns:c16="http://schemas.microsoft.com/office/drawing/2014/chart" uri="{C3380CC4-5D6E-409C-BE32-E72D297353CC}">
                <c16:uniqueId val="{00000007-2FF8-4D4A-BB80-C20E81F87863}"/>
              </c:ext>
            </c:extLst>
          </c:dPt>
          <c:dPt>
            <c:idx val="4"/>
            <c:bubble3D val="0"/>
            <c:spPr>
              <a:noFill/>
            </c:spPr>
            <c:extLst>
              <c:ext xmlns:c16="http://schemas.microsoft.com/office/drawing/2014/chart" uri="{C3380CC4-5D6E-409C-BE32-E72D297353CC}">
                <c16:uniqueId val="{00000009-2FF8-4D4A-BB80-C20E81F87863}"/>
              </c:ext>
            </c:extLst>
          </c:dPt>
          <c:val>
            <c:numRef>
              <c:f>'Leçon 1'!$N$33:$N$37</c:f>
              <c:numCache>
                <c:formatCode>General</c:formatCode>
                <c:ptCount val="5"/>
                <c:pt idx="0">
                  <c:v>10</c:v>
                </c:pt>
                <c:pt idx="1">
                  <c:v>10</c:v>
                </c:pt>
                <c:pt idx="2">
                  <c:v>10</c:v>
                </c:pt>
                <c:pt idx="3">
                  <c:v>10</c:v>
                </c:pt>
                <c:pt idx="4">
                  <c:v>40</c:v>
                </c:pt>
              </c:numCache>
            </c:numRef>
          </c:val>
          <c:extLst>
            <c:ext xmlns:c16="http://schemas.microsoft.com/office/drawing/2014/chart" uri="{C3380CC4-5D6E-409C-BE32-E72D297353CC}">
              <c16:uniqueId val="{0000000A-2FF8-4D4A-BB80-C20E81F87863}"/>
            </c:ext>
          </c:extLst>
        </c:ser>
        <c:dLbls>
          <c:showLegendKey val="0"/>
          <c:showVal val="0"/>
          <c:showCatName val="0"/>
          <c:showSerName val="0"/>
          <c:showPercent val="0"/>
          <c:showBubbleSize val="0"/>
          <c:showLeaderLines val="1"/>
        </c:dLbls>
        <c:firstSliceAng val="270"/>
        <c:holeSize val="50"/>
      </c:doughnutChart>
      <c:pieChart>
        <c:varyColors val="1"/>
        <c:ser>
          <c:idx val="1"/>
          <c:order val="1"/>
          <c:spPr>
            <a:noFill/>
          </c:spPr>
          <c:dPt>
            <c:idx val="1"/>
            <c:bubble3D val="0"/>
            <c:spPr>
              <a:solidFill>
                <a:schemeClr val="tx1"/>
              </a:solidFill>
            </c:spPr>
            <c:extLst>
              <c:ext xmlns:c16="http://schemas.microsoft.com/office/drawing/2014/chart" uri="{C3380CC4-5D6E-409C-BE32-E72D297353CC}">
                <c16:uniqueId val="{0000000C-2FF8-4D4A-BB80-C20E81F87863}"/>
              </c:ext>
            </c:extLst>
          </c:dPt>
          <c:val>
            <c:numRef>
              <c:f>'Leçon 1'!$O$33:$O$35</c:f>
              <c:numCache>
                <c:formatCode>General</c:formatCode>
                <c:ptCount val="3"/>
                <c:pt idx="0">
                  <c:v>0</c:v>
                </c:pt>
                <c:pt idx="1">
                  <c:v>2</c:v>
                </c:pt>
                <c:pt idx="2">
                  <c:v>78</c:v>
                </c:pt>
              </c:numCache>
            </c:numRef>
          </c:val>
          <c:extLst>
            <c:ext xmlns:c16="http://schemas.microsoft.com/office/drawing/2014/chart" uri="{C3380CC4-5D6E-409C-BE32-E72D297353CC}">
              <c16:uniqueId val="{0000000D-2FF8-4D4A-BB80-C20E81F87863}"/>
            </c:ext>
          </c:extLst>
        </c:ser>
        <c:dLbls>
          <c:showLegendKey val="0"/>
          <c:showVal val="0"/>
          <c:showCatName val="0"/>
          <c:showSerName val="0"/>
          <c:showPercent val="0"/>
          <c:showBubbleSize val="0"/>
          <c:showLeaderLines val="1"/>
        </c:dLbls>
        <c:firstSliceAng val="270"/>
      </c:pieChart>
    </c:plotArea>
    <c:plotVisOnly val="0"/>
    <c:dispBlanksAs val="gap"/>
    <c:showDLblsOverMax val="0"/>
  </c:chart>
  <c:spPr>
    <a:noFill/>
    <a:ln>
      <a:noFill/>
    </a:ln>
  </c:spPr>
  <c:printSettings>
    <c:headerFooter/>
    <c:pageMargins b="0.750000000000003" l="0.70000000000000062" r="0.70000000000000062" t="0.750000000000003" header="0.30000000000000032" footer="0.30000000000000032"/>
    <c:pageSetup/>
  </c:printSettings>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3187714043526789E-2"/>
          <c:y val="2.160694885387645E-3"/>
          <c:w val="0.97578810865280474"/>
          <c:h val="0.99783930511461238"/>
        </c:manualLayout>
      </c:layout>
      <c:doughnutChart>
        <c:varyColors val="1"/>
        <c:ser>
          <c:idx val="0"/>
          <c:order val="0"/>
          <c:tx>
            <c:v>Camembert</c:v>
          </c:tx>
          <c:dPt>
            <c:idx val="0"/>
            <c:bubble3D val="0"/>
            <c:spPr>
              <a:gradFill flip="none" rotWithShape="1">
                <a:gsLst>
                  <a:gs pos="0">
                    <a:srgbClr val="C00000">
                      <a:shade val="30000"/>
                      <a:satMod val="115000"/>
                    </a:srgbClr>
                  </a:gs>
                  <a:gs pos="50000">
                    <a:srgbClr val="C00000">
                      <a:shade val="67500"/>
                      <a:satMod val="115000"/>
                    </a:srgbClr>
                  </a:gs>
                  <a:gs pos="100000">
                    <a:srgbClr val="C00000">
                      <a:shade val="100000"/>
                      <a:satMod val="115000"/>
                    </a:srgbClr>
                  </a:gs>
                </a:gsLst>
                <a:lin ang="2700000" scaled="1"/>
                <a:tileRect/>
              </a:gradFill>
            </c:spPr>
            <c:extLst>
              <c:ext xmlns:c16="http://schemas.microsoft.com/office/drawing/2014/chart" uri="{C3380CC4-5D6E-409C-BE32-E72D297353CC}">
                <c16:uniqueId val="{00000001-1B9B-4412-9A8D-819DB6BFCFB1}"/>
              </c:ext>
            </c:extLst>
          </c:dPt>
          <c:dPt>
            <c:idx val="1"/>
            <c:bubble3D val="0"/>
            <c:spPr>
              <a:gradFill flip="none" rotWithShape="1">
                <a:gsLst>
                  <a:gs pos="0">
                    <a:srgbClr val="F79646">
                      <a:lumMod val="75000"/>
                      <a:shade val="30000"/>
                      <a:satMod val="115000"/>
                    </a:srgbClr>
                  </a:gs>
                  <a:gs pos="50000">
                    <a:srgbClr val="F79646">
                      <a:lumMod val="75000"/>
                      <a:shade val="67500"/>
                      <a:satMod val="115000"/>
                    </a:srgbClr>
                  </a:gs>
                  <a:gs pos="100000">
                    <a:srgbClr val="F79646">
                      <a:lumMod val="75000"/>
                      <a:shade val="100000"/>
                      <a:satMod val="115000"/>
                    </a:srgbClr>
                  </a:gs>
                </a:gsLst>
                <a:lin ang="2700000" scaled="1"/>
                <a:tileRect/>
              </a:gradFill>
            </c:spPr>
            <c:extLst>
              <c:ext xmlns:c16="http://schemas.microsoft.com/office/drawing/2014/chart" uri="{C3380CC4-5D6E-409C-BE32-E72D297353CC}">
                <c16:uniqueId val="{00000003-1B9B-4412-9A8D-819DB6BFCFB1}"/>
              </c:ext>
            </c:extLst>
          </c:dPt>
          <c:dPt>
            <c:idx val="2"/>
            <c:bubble3D val="0"/>
            <c:spPr>
              <a:gradFill flip="none" rotWithShape="1">
                <a:gsLst>
                  <a:gs pos="0">
                    <a:srgbClr val="64AB0D">
                      <a:shade val="30000"/>
                      <a:satMod val="115000"/>
                    </a:srgbClr>
                  </a:gs>
                  <a:gs pos="50000">
                    <a:srgbClr val="64AB0D">
                      <a:shade val="67500"/>
                      <a:satMod val="115000"/>
                    </a:srgbClr>
                  </a:gs>
                  <a:gs pos="100000">
                    <a:srgbClr val="64AB0D">
                      <a:shade val="100000"/>
                      <a:satMod val="115000"/>
                    </a:srgbClr>
                  </a:gs>
                </a:gsLst>
                <a:lin ang="2700000" scaled="1"/>
                <a:tileRect/>
              </a:gradFill>
            </c:spPr>
            <c:extLst>
              <c:ext xmlns:c16="http://schemas.microsoft.com/office/drawing/2014/chart" uri="{C3380CC4-5D6E-409C-BE32-E72D297353CC}">
                <c16:uniqueId val="{00000005-1B9B-4412-9A8D-819DB6BFCFB1}"/>
              </c:ext>
            </c:extLst>
          </c:dPt>
          <c:dPt>
            <c:idx val="3"/>
            <c:bubble3D val="0"/>
            <c:spPr>
              <a:gradFill flip="none" rotWithShape="1">
                <a:gsLst>
                  <a:gs pos="0">
                    <a:srgbClr val="00B050">
                      <a:shade val="30000"/>
                      <a:satMod val="115000"/>
                    </a:srgbClr>
                  </a:gs>
                  <a:gs pos="50000">
                    <a:srgbClr val="00B050">
                      <a:shade val="67500"/>
                      <a:satMod val="115000"/>
                    </a:srgbClr>
                  </a:gs>
                  <a:gs pos="100000">
                    <a:srgbClr val="00B050">
                      <a:shade val="100000"/>
                      <a:satMod val="115000"/>
                    </a:srgbClr>
                  </a:gs>
                </a:gsLst>
                <a:lin ang="2700000" scaled="1"/>
                <a:tileRect/>
              </a:gradFill>
            </c:spPr>
            <c:extLst>
              <c:ext xmlns:c16="http://schemas.microsoft.com/office/drawing/2014/chart" uri="{C3380CC4-5D6E-409C-BE32-E72D297353CC}">
                <c16:uniqueId val="{00000007-1B9B-4412-9A8D-819DB6BFCFB1}"/>
              </c:ext>
            </c:extLst>
          </c:dPt>
          <c:dPt>
            <c:idx val="4"/>
            <c:bubble3D val="0"/>
            <c:spPr>
              <a:noFill/>
            </c:spPr>
            <c:extLst>
              <c:ext xmlns:c16="http://schemas.microsoft.com/office/drawing/2014/chart" uri="{C3380CC4-5D6E-409C-BE32-E72D297353CC}">
                <c16:uniqueId val="{00000009-1B9B-4412-9A8D-819DB6BFCFB1}"/>
              </c:ext>
            </c:extLst>
          </c:dPt>
          <c:val>
            <c:numRef>
              <c:f>'Leçon 3'!$N$113:$N$117</c:f>
              <c:numCache>
                <c:formatCode>General</c:formatCode>
                <c:ptCount val="5"/>
                <c:pt idx="0">
                  <c:v>10</c:v>
                </c:pt>
                <c:pt idx="1">
                  <c:v>10</c:v>
                </c:pt>
                <c:pt idx="2">
                  <c:v>10</c:v>
                </c:pt>
                <c:pt idx="3">
                  <c:v>10</c:v>
                </c:pt>
                <c:pt idx="4">
                  <c:v>40</c:v>
                </c:pt>
              </c:numCache>
            </c:numRef>
          </c:val>
          <c:extLst>
            <c:ext xmlns:c16="http://schemas.microsoft.com/office/drawing/2014/chart" uri="{C3380CC4-5D6E-409C-BE32-E72D297353CC}">
              <c16:uniqueId val="{0000000A-1B9B-4412-9A8D-819DB6BFCFB1}"/>
            </c:ext>
          </c:extLst>
        </c:ser>
        <c:dLbls>
          <c:showLegendKey val="0"/>
          <c:showVal val="0"/>
          <c:showCatName val="0"/>
          <c:showSerName val="0"/>
          <c:showPercent val="0"/>
          <c:showBubbleSize val="0"/>
          <c:showLeaderLines val="1"/>
        </c:dLbls>
        <c:firstSliceAng val="270"/>
        <c:holeSize val="50"/>
      </c:doughnutChart>
      <c:pieChart>
        <c:varyColors val="1"/>
        <c:ser>
          <c:idx val="1"/>
          <c:order val="1"/>
          <c:spPr>
            <a:noFill/>
          </c:spPr>
          <c:dPt>
            <c:idx val="1"/>
            <c:bubble3D val="0"/>
            <c:spPr>
              <a:solidFill>
                <a:schemeClr val="tx1"/>
              </a:solidFill>
            </c:spPr>
            <c:extLst>
              <c:ext xmlns:c16="http://schemas.microsoft.com/office/drawing/2014/chart" uri="{C3380CC4-5D6E-409C-BE32-E72D297353CC}">
                <c16:uniqueId val="{0000000C-1B9B-4412-9A8D-819DB6BFCFB1}"/>
              </c:ext>
            </c:extLst>
          </c:dPt>
          <c:val>
            <c:numRef>
              <c:f>'Leçon 3'!$O$113:$O$115</c:f>
              <c:numCache>
                <c:formatCode>General</c:formatCode>
                <c:ptCount val="3"/>
                <c:pt idx="0">
                  <c:v>0</c:v>
                </c:pt>
                <c:pt idx="1">
                  <c:v>2</c:v>
                </c:pt>
                <c:pt idx="2">
                  <c:v>78</c:v>
                </c:pt>
              </c:numCache>
            </c:numRef>
          </c:val>
          <c:extLst>
            <c:ext xmlns:c16="http://schemas.microsoft.com/office/drawing/2014/chart" uri="{C3380CC4-5D6E-409C-BE32-E72D297353CC}">
              <c16:uniqueId val="{0000000D-1B9B-4412-9A8D-819DB6BFCFB1}"/>
            </c:ext>
          </c:extLst>
        </c:ser>
        <c:dLbls>
          <c:showLegendKey val="0"/>
          <c:showVal val="0"/>
          <c:showCatName val="0"/>
          <c:showSerName val="0"/>
          <c:showPercent val="0"/>
          <c:showBubbleSize val="0"/>
          <c:showLeaderLines val="1"/>
        </c:dLbls>
        <c:firstSliceAng val="270"/>
      </c:pieChart>
    </c:plotArea>
    <c:plotVisOnly val="0"/>
    <c:dispBlanksAs val="gap"/>
    <c:showDLblsOverMax val="0"/>
  </c:chart>
  <c:spPr>
    <a:noFill/>
    <a:ln>
      <a:noFill/>
    </a:ln>
  </c:spPr>
  <c:printSettings>
    <c:headerFooter/>
    <c:pageMargins b="0.750000000000003" l="0.70000000000000062" r="0.70000000000000062" t="0.750000000000003" header="0.30000000000000032" footer="0.30000000000000032"/>
    <c:pageSetup/>
  </c:printSettings>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3187714043526789E-2"/>
          <c:y val="2.160694885387645E-3"/>
          <c:w val="0.97578810865280474"/>
          <c:h val="0.99783930511461238"/>
        </c:manualLayout>
      </c:layout>
      <c:doughnutChart>
        <c:varyColors val="1"/>
        <c:ser>
          <c:idx val="0"/>
          <c:order val="0"/>
          <c:tx>
            <c:v>Camembert</c:v>
          </c:tx>
          <c:dPt>
            <c:idx val="0"/>
            <c:bubble3D val="0"/>
            <c:spPr>
              <a:gradFill flip="none" rotWithShape="1">
                <a:gsLst>
                  <a:gs pos="0">
                    <a:srgbClr val="C00000">
                      <a:shade val="30000"/>
                      <a:satMod val="115000"/>
                    </a:srgbClr>
                  </a:gs>
                  <a:gs pos="50000">
                    <a:srgbClr val="C00000">
                      <a:shade val="67500"/>
                      <a:satMod val="115000"/>
                    </a:srgbClr>
                  </a:gs>
                  <a:gs pos="100000">
                    <a:srgbClr val="C00000">
                      <a:shade val="100000"/>
                      <a:satMod val="115000"/>
                    </a:srgbClr>
                  </a:gs>
                </a:gsLst>
                <a:lin ang="2700000" scaled="1"/>
                <a:tileRect/>
              </a:gradFill>
            </c:spPr>
            <c:extLst>
              <c:ext xmlns:c16="http://schemas.microsoft.com/office/drawing/2014/chart" uri="{C3380CC4-5D6E-409C-BE32-E72D297353CC}">
                <c16:uniqueId val="{00000001-7592-4DE5-B76D-83942901ECA1}"/>
              </c:ext>
            </c:extLst>
          </c:dPt>
          <c:dPt>
            <c:idx val="1"/>
            <c:bubble3D val="0"/>
            <c:spPr>
              <a:gradFill flip="none" rotWithShape="1">
                <a:gsLst>
                  <a:gs pos="0">
                    <a:srgbClr val="F79646">
                      <a:lumMod val="75000"/>
                      <a:shade val="30000"/>
                      <a:satMod val="115000"/>
                    </a:srgbClr>
                  </a:gs>
                  <a:gs pos="50000">
                    <a:srgbClr val="F79646">
                      <a:lumMod val="75000"/>
                      <a:shade val="67500"/>
                      <a:satMod val="115000"/>
                    </a:srgbClr>
                  </a:gs>
                  <a:gs pos="100000">
                    <a:srgbClr val="F79646">
                      <a:lumMod val="75000"/>
                      <a:shade val="100000"/>
                      <a:satMod val="115000"/>
                    </a:srgbClr>
                  </a:gs>
                </a:gsLst>
                <a:lin ang="2700000" scaled="1"/>
                <a:tileRect/>
              </a:gradFill>
            </c:spPr>
            <c:extLst>
              <c:ext xmlns:c16="http://schemas.microsoft.com/office/drawing/2014/chart" uri="{C3380CC4-5D6E-409C-BE32-E72D297353CC}">
                <c16:uniqueId val="{00000003-7592-4DE5-B76D-83942901ECA1}"/>
              </c:ext>
            </c:extLst>
          </c:dPt>
          <c:dPt>
            <c:idx val="2"/>
            <c:bubble3D val="0"/>
            <c:spPr>
              <a:gradFill flip="none" rotWithShape="1">
                <a:gsLst>
                  <a:gs pos="0">
                    <a:srgbClr val="64AB0D">
                      <a:shade val="30000"/>
                      <a:satMod val="115000"/>
                    </a:srgbClr>
                  </a:gs>
                  <a:gs pos="50000">
                    <a:srgbClr val="64AB0D">
                      <a:shade val="67500"/>
                      <a:satMod val="115000"/>
                    </a:srgbClr>
                  </a:gs>
                  <a:gs pos="100000">
                    <a:srgbClr val="64AB0D">
                      <a:shade val="100000"/>
                      <a:satMod val="115000"/>
                    </a:srgbClr>
                  </a:gs>
                </a:gsLst>
                <a:lin ang="2700000" scaled="1"/>
                <a:tileRect/>
              </a:gradFill>
            </c:spPr>
            <c:extLst>
              <c:ext xmlns:c16="http://schemas.microsoft.com/office/drawing/2014/chart" uri="{C3380CC4-5D6E-409C-BE32-E72D297353CC}">
                <c16:uniqueId val="{00000005-7592-4DE5-B76D-83942901ECA1}"/>
              </c:ext>
            </c:extLst>
          </c:dPt>
          <c:dPt>
            <c:idx val="3"/>
            <c:bubble3D val="0"/>
            <c:spPr>
              <a:gradFill flip="none" rotWithShape="1">
                <a:gsLst>
                  <a:gs pos="0">
                    <a:srgbClr val="00B050">
                      <a:shade val="30000"/>
                      <a:satMod val="115000"/>
                    </a:srgbClr>
                  </a:gs>
                  <a:gs pos="50000">
                    <a:srgbClr val="00B050">
                      <a:shade val="67500"/>
                      <a:satMod val="115000"/>
                    </a:srgbClr>
                  </a:gs>
                  <a:gs pos="100000">
                    <a:srgbClr val="00B050">
                      <a:shade val="100000"/>
                      <a:satMod val="115000"/>
                    </a:srgbClr>
                  </a:gs>
                </a:gsLst>
                <a:lin ang="2700000" scaled="1"/>
                <a:tileRect/>
              </a:gradFill>
            </c:spPr>
            <c:extLst>
              <c:ext xmlns:c16="http://schemas.microsoft.com/office/drawing/2014/chart" uri="{C3380CC4-5D6E-409C-BE32-E72D297353CC}">
                <c16:uniqueId val="{00000007-7592-4DE5-B76D-83942901ECA1}"/>
              </c:ext>
            </c:extLst>
          </c:dPt>
          <c:dPt>
            <c:idx val="4"/>
            <c:bubble3D val="0"/>
            <c:spPr>
              <a:noFill/>
            </c:spPr>
            <c:extLst>
              <c:ext xmlns:c16="http://schemas.microsoft.com/office/drawing/2014/chart" uri="{C3380CC4-5D6E-409C-BE32-E72D297353CC}">
                <c16:uniqueId val="{00000009-7592-4DE5-B76D-83942901ECA1}"/>
              </c:ext>
            </c:extLst>
          </c:dPt>
          <c:val>
            <c:numRef>
              <c:f>'Leçon 3'!$N$118:$N$122</c:f>
              <c:numCache>
                <c:formatCode>General</c:formatCode>
                <c:ptCount val="5"/>
                <c:pt idx="0">
                  <c:v>10</c:v>
                </c:pt>
                <c:pt idx="1">
                  <c:v>10</c:v>
                </c:pt>
                <c:pt idx="2">
                  <c:v>10</c:v>
                </c:pt>
                <c:pt idx="3">
                  <c:v>10</c:v>
                </c:pt>
                <c:pt idx="4">
                  <c:v>40</c:v>
                </c:pt>
              </c:numCache>
            </c:numRef>
          </c:val>
          <c:extLst>
            <c:ext xmlns:c16="http://schemas.microsoft.com/office/drawing/2014/chart" uri="{C3380CC4-5D6E-409C-BE32-E72D297353CC}">
              <c16:uniqueId val="{0000000A-7592-4DE5-B76D-83942901ECA1}"/>
            </c:ext>
          </c:extLst>
        </c:ser>
        <c:dLbls>
          <c:showLegendKey val="0"/>
          <c:showVal val="0"/>
          <c:showCatName val="0"/>
          <c:showSerName val="0"/>
          <c:showPercent val="0"/>
          <c:showBubbleSize val="0"/>
          <c:showLeaderLines val="1"/>
        </c:dLbls>
        <c:firstSliceAng val="270"/>
        <c:holeSize val="50"/>
      </c:doughnutChart>
      <c:pieChart>
        <c:varyColors val="1"/>
        <c:ser>
          <c:idx val="1"/>
          <c:order val="1"/>
          <c:spPr>
            <a:noFill/>
          </c:spPr>
          <c:dPt>
            <c:idx val="1"/>
            <c:bubble3D val="0"/>
            <c:spPr>
              <a:solidFill>
                <a:schemeClr val="tx1"/>
              </a:solidFill>
            </c:spPr>
            <c:extLst>
              <c:ext xmlns:c16="http://schemas.microsoft.com/office/drawing/2014/chart" uri="{C3380CC4-5D6E-409C-BE32-E72D297353CC}">
                <c16:uniqueId val="{0000000C-7592-4DE5-B76D-83942901ECA1}"/>
              </c:ext>
            </c:extLst>
          </c:dPt>
          <c:val>
            <c:numRef>
              <c:f>'Leçon 3'!$O$118:$O$120</c:f>
              <c:numCache>
                <c:formatCode>General</c:formatCode>
                <c:ptCount val="3"/>
                <c:pt idx="0">
                  <c:v>0</c:v>
                </c:pt>
                <c:pt idx="1">
                  <c:v>2</c:v>
                </c:pt>
                <c:pt idx="2">
                  <c:v>78</c:v>
                </c:pt>
              </c:numCache>
            </c:numRef>
          </c:val>
          <c:extLst>
            <c:ext xmlns:c16="http://schemas.microsoft.com/office/drawing/2014/chart" uri="{C3380CC4-5D6E-409C-BE32-E72D297353CC}">
              <c16:uniqueId val="{0000000D-7592-4DE5-B76D-83942901ECA1}"/>
            </c:ext>
          </c:extLst>
        </c:ser>
        <c:dLbls>
          <c:showLegendKey val="0"/>
          <c:showVal val="0"/>
          <c:showCatName val="0"/>
          <c:showSerName val="0"/>
          <c:showPercent val="0"/>
          <c:showBubbleSize val="0"/>
          <c:showLeaderLines val="1"/>
        </c:dLbls>
        <c:firstSliceAng val="270"/>
      </c:pieChart>
    </c:plotArea>
    <c:plotVisOnly val="0"/>
    <c:dispBlanksAs val="gap"/>
    <c:showDLblsOverMax val="0"/>
  </c:chart>
  <c:spPr>
    <a:noFill/>
    <a:ln>
      <a:noFill/>
    </a:ln>
  </c:spPr>
  <c:printSettings>
    <c:headerFooter/>
    <c:pageMargins b="0.750000000000003" l="0.70000000000000062" r="0.70000000000000062" t="0.750000000000003" header="0.30000000000000032" footer="0.30000000000000032"/>
    <c:pageSetup/>
  </c:printSettings>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3187714043526789E-2"/>
          <c:y val="2.160694885387645E-3"/>
          <c:w val="0.97578810865280474"/>
          <c:h val="0.99783930511461238"/>
        </c:manualLayout>
      </c:layout>
      <c:doughnutChart>
        <c:varyColors val="1"/>
        <c:ser>
          <c:idx val="0"/>
          <c:order val="0"/>
          <c:tx>
            <c:v>Camembert</c:v>
          </c:tx>
          <c:dPt>
            <c:idx val="0"/>
            <c:bubble3D val="0"/>
            <c:spPr>
              <a:gradFill flip="none" rotWithShape="1">
                <a:gsLst>
                  <a:gs pos="0">
                    <a:srgbClr val="C00000">
                      <a:shade val="30000"/>
                      <a:satMod val="115000"/>
                    </a:srgbClr>
                  </a:gs>
                  <a:gs pos="50000">
                    <a:srgbClr val="C00000">
                      <a:shade val="67500"/>
                      <a:satMod val="115000"/>
                    </a:srgbClr>
                  </a:gs>
                  <a:gs pos="100000">
                    <a:srgbClr val="C00000">
                      <a:shade val="100000"/>
                      <a:satMod val="115000"/>
                    </a:srgbClr>
                  </a:gs>
                </a:gsLst>
                <a:lin ang="2700000" scaled="1"/>
                <a:tileRect/>
              </a:gradFill>
            </c:spPr>
            <c:extLst>
              <c:ext xmlns:c16="http://schemas.microsoft.com/office/drawing/2014/chart" uri="{C3380CC4-5D6E-409C-BE32-E72D297353CC}">
                <c16:uniqueId val="{00000001-9E05-43AB-840A-9082DD01FDEB}"/>
              </c:ext>
            </c:extLst>
          </c:dPt>
          <c:dPt>
            <c:idx val="1"/>
            <c:bubble3D val="0"/>
            <c:spPr>
              <a:gradFill flip="none" rotWithShape="1">
                <a:gsLst>
                  <a:gs pos="0">
                    <a:srgbClr val="F79646">
                      <a:lumMod val="75000"/>
                      <a:shade val="30000"/>
                      <a:satMod val="115000"/>
                    </a:srgbClr>
                  </a:gs>
                  <a:gs pos="50000">
                    <a:srgbClr val="F79646">
                      <a:lumMod val="75000"/>
                      <a:shade val="67500"/>
                      <a:satMod val="115000"/>
                    </a:srgbClr>
                  </a:gs>
                  <a:gs pos="100000">
                    <a:srgbClr val="F79646">
                      <a:lumMod val="75000"/>
                      <a:shade val="100000"/>
                      <a:satMod val="115000"/>
                    </a:srgbClr>
                  </a:gs>
                </a:gsLst>
                <a:lin ang="2700000" scaled="1"/>
                <a:tileRect/>
              </a:gradFill>
            </c:spPr>
            <c:extLst>
              <c:ext xmlns:c16="http://schemas.microsoft.com/office/drawing/2014/chart" uri="{C3380CC4-5D6E-409C-BE32-E72D297353CC}">
                <c16:uniqueId val="{00000003-9E05-43AB-840A-9082DD01FDEB}"/>
              </c:ext>
            </c:extLst>
          </c:dPt>
          <c:dPt>
            <c:idx val="2"/>
            <c:bubble3D val="0"/>
            <c:spPr>
              <a:gradFill flip="none" rotWithShape="1">
                <a:gsLst>
                  <a:gs pos="0">
                    <a:srgbClr val="64AB0D">
                      <a:shade val="30000"/>
                      <a:satMod val="115000"/>
                    </a:srgbClr>
                  </a:gs>
                  <a:gs pos="50000">
                    <a:srgbClr val="64AB0D">
                      <a:shade val="67500"/>
                      <a:satMod val="115000"/>
                    </a:srgbClr>
                  </a:gs>
                  <a:gs pos="100000">
                    <a:srgbClr val="64AB0D">
                      <a:shade val="100000"/>
                      <a:satMod val="115000"/>
                    </a:srgbClr>
                  </a:gs>
                </a:gsLst>
                <a:lin ang="2700000" scaled="1"/>
                <a:tileRect/>
              </a:gradFill>
            </c:spPr>
            <c:extLst>
              <c:ext xmlns:c16="http://schemas.microsoft.com/office/drawing/2014/chart" uri="{C3380CC4-5D6E-409C-BE32-E72D297353CC}">
                <c16:uniqueId val="{00000005-9E05-43AB-840A-9082DD01FDEB}"/>
              </c:ext>
            </c:extLst>
          </c:dPt>
          <c:dPt>
            <c:idx val="3"/>
            <c:bubble3D val="0"/>
            <c:spPr>
              <a:gradFill flip="none" rotWithShape="1">
                <a:gsLst>
                  <a:gs pos="0">
                    <a:srgbClr val="00B050">
                      <a:shade val="30000"/>
                      <a:satMod val="115000"/>
                    </a:srgbClr>
                  </a:gs>
                  <a:gs pos="50000">
                    <a:srgbClr val="00B050">
                      <a:shade val="67500"/>
                      <a:satMod val="115000"/>
                    </a:srgbClr>
                  </a:gs>
                  <a:gs pos="100000">
                    <a:srgbClr val="00B050">
                      <a:shade val="100000"/>
                      <a:satMod val="115000"/>
                    </a:srgbClr>
                  </a:gs>
                </a:gsLst>
                <a:lin ang="2700000" scaled="1"/>
                <a:tileRect/>
              </a:gradFill>
            </c:spPr>
            <c:extLst>
              <c:ext xmlns:c16="http://schemas.microsoft.com/office/drawing/2014/chart" uri="{C3380CC4-5D6E-409C-BE32-E72D297353CC}">
                <c16:uniqueId val="{00000007-9E05-43AB-840A-9082DD01FDEB}"/>
              </c:ext>
            </c:extLst>
          </c:dPt>
          <c:dPt>
            <c:idx val="4"/>
            <c:bubble3D val="0"/>
            <c:spPr>
              <a:noFill/>
            </c:spPr>
            <c:extLst>
              <c:ext xmlns:c16="http://schemas.microsoft.com/office/drawing/2014/chart" uri="{C3380CC4-5D6E-409C-BE32-E72D297353CC}">
                <c16:uniqueId val="{00000009-9E05-43AB-840A-9082DD01FDEB}"/>
              </c:ext>
            </c:extLst>
          </c:dPt>
          <c:val>
            <c:numRef>
              <c:f>'Leçon 3'!$N$123:$N$127</c:f>
              <c:numCache>
                <c:formatCode>General</c:formatCode>
                <c:ptCount val="5"/>
                <c:pt idx="0">
                  <c:v>10</c:v>
                </c:pt>
                <c:pt idx="1">
                  <c:v>10</c:v>
                </c:pt>
                <c:pt idx="2">
                  <c:v>10</c:v>
                </c:pt>
                <c:pt idx="3">
                  <c:v>10</c:v>
                </c:pt>
                <c:pt idx="4">
                  <c:v>40</c:v>
                </c:pt>
              </c:numCache>
            </c:numRef>
          </c:val>
          <c:extLst>
            <c:ext xmlns:c16="http://schemas.microsoft.com/office/drawing/2014/chart" uri="{C3380CC4-5D6E-409C-BE32-E72D297353CC}">
              <c16:uniqueId val="{0000000A-9E05-43AB-840A-9082DD01FDEB}"/>
            </c:ext>
          </c:extLst>
        </c:ser>
        <c:dLbls>
          <c:showLegendKey val="0"/>
          <c:showVal val="0"/>
          <c:showCatName val="0"/>
          <c:showSerName val="0"/>
          <c:showPercent val="0"/>
          <c:showBubbleSize val="0"/>
          <c:showLeaderLines val="1"/>
        </c:dLbls>
        <c:firstSliceAng val="270"/>
        <c:holeSize val="50"/>
      </c:doughnutChart>
      <c:pieChart>
        <c:varyColors val="1"/>
        <c:ser>
          <c:idx val="1"/>
          <c:order val="1"/>
          <c:spPr>
            <a:noFill/>
          </c:spPr>
          <c:dPt>
            <c:idx val="1"/>
            <c:bubble3D val="0"/>
            <c:spPr>
              <a:solidFill>
                <a:schemeClr val="tx1"/>
              </a:solidFill>
            </c:spPr>
            <c:extLst>
              <c:ext xmlns:c16="http://schemas.microsoft.com/office/drawing/2014/chart" uri="{C3380CC4-5D6E-409C-BE32-E72D297353CC}">
                <c16:uniqueId val="{0000000C-9E05-43AB-840A-9082DD01FDEB}"/>
              </c:ext>
            </c:extLst>
          </c:dPt>
          <c:val>
            <c:numRef>
              <c:f>'Leçon 3'!$O$123:$O$125</c:f>
              <c:numCache>
                <c:formatCode>General</c:formatCode>
                <c:ptCount val="3"/>
                <c:pt idx="0">
                  <c:v>0</c:v>
                </c:pt>
                <c:pt idx="1">
                  <c:v>2</c:v>
                </c:pt>
                <c:pt idx="2">
                  <c:v>78</c:v>
                </c:pt>
              </c:numCache>
            </c:numRef>
          </c:val>
          <c:extLst>
            <c:ext xmlns:c16="http://schemas.microsoft.com/office/drawing/2014/chart" uri="{C3380CC4-5D6E-409C-BE32-E72D297353CC}">
              <c16:uniqueId val="{0000000D-9E05-43AB-840A-9082DD01FDEB}"/>
            </c:ext>
          </c:extLst>
        </c:ser>
        <c:dLbls>
          <c:showLegendKey val="0"/>
          <c:showVal val="0"/>
          <c:showCatName val="0"/>
          <c:showSerName val="0"/>
          <c:showPercent val="0"/>
          <c:showBubbleSize val="0"/>
          <c:showLeaderLines val="1"/>
        </c:dLbls>
        <c:firstSliceAng val="270"/>
      </c:pieChart>
    </c:plotArea>
    <c:plotVisOnly val="0"/>
    <c:dispBlanksAs val="gap"/>
    <c:showDLblsOverMax val="0"/>
  </c:chart>
  <c:spPr>
    <a:noFill/>
    <a:ln>
      <a:noFill/>
    </a:ln>
  </c:spPr>
  <c:printSettings>
    <c:headerFooter/>
    <c:pageMargins b="0.750000000000003" l="0.70000000000000062" r="0.70000000000000062" t="0.750000000000003" header="0.30000000000000032" footer="0.30000000000000032"/>
    <c:pageSetup/>
  </c:printSettings>
</c:chartSpace>
</file>

<file path=xl/charts/chart1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3187714043526789E-2"/>
          <c:y val="2.160694885387645E-3"/>
          <c:w val="0.97578810865280474"/>
          <c:h val="0.99783930511461238"/>
        </c:manualLayout>
      </c:layout>
      <c:doughnutChart>
        <c:varyColors val="1"/>
        <c:ser>
          <c:idx val="0"/>
          <c:order val="0"/>
          <c:tx>
            <c:v>Camembert</c:v>
          </c:tx>
          <c:dPt>
            <c:idx val="0"/>
            <c:bubble3D val="0"/>
            <c:spPr>
              <a:gradFill flip="none" rotWithShape="1">
                <a:gsLst>
                  <a:gs pos="0">
                    <a:srgbClr val="C00000">
                      <a:shade val="30000"/>
                      <a:satMod val="115000"/>
                    </a:srgbClr>
                  </a:gs>
                  <a:gs pos="50000">
                    <a:srgbClr val="C00000">
                      <a:shade val="67500"/>
                      <a:satMod val="115000"/>
                    </a:srgbClr>
                  </a:gs>
                  <a:gs pos="100000">
                    <a:srgbClr val="C00000">
                      <a:shade val="100000"/>
                      <a:satMod val="115000"/>
                    </a:srgbClr>
                  </a:gs>
                </a:gsLst>
                <a:lin ang="2700000" scaled="1"/>
                <a:tileRect/>
              </a:gradFill>
            </c:spPr>
            <c:extLst>
              <c:ext xmlns:c16="http://schemas.microsoft.com/office/drawing/2014/chart" uri="{C3380CC4-5D6E-409C-BE32-E72D297353CC}">
                <c16:uniqueId val="{00000001-B92B-4FAD-BD84-0BEA130428B8}"/>
              </c:ext>
            </c:extLst>
          </c:dPt>
          <c:dPt>
            <c:idx val="1"/>
            <c:bubble3D val="0"/>
            <c:spPr>
              <a:gradFill flip="none" rotWithShape="1">
                <a:gsLst>
                  <a:gs pos="0">
                    <a:srgbClr val="F79646">
                      <a:lumMod val="75000"/>
                      <a:shade val="30000"/>
                      <a:satMod val="115000"/>
                    </a:srgbClr>
                  </a:gs>
                  <a:gs pos="50000">
                    <a:srgbClr val="F79646">
                      <a:lumMod val="75000"/>
                      <a:shade val="67500"/>
                      <a:satMod val="115000"/>
                    </a:srgbClr>
                  </a:gs>
                  <a:gs pos="100000">
                    <a:srgbClr val="F79646">
                      <a:lumMod val="75000"/>
                      <a:shade val="100000"/>
                      <a:satMod val="115000"/>
                    </a:srgbClr>
                  </a:gs>
                </a:gsLst>
                <a:lin ang="2700000" scaled="1"/>
                <a:tileRect/>
              </a:gradFill>
            </c:spPr>
            <c:extLst>
              <c:ext xmlns:c16="http://schemas.microsoft.com/office/drawing/2014/chart" uri="{C3380CC4-5D6E-409C-BE32-E72D297353CC}">
                <c16:uniqueId val="{00000003-B92B-4FAD-BD84-0BEA130428B8}"/>
              </c:ext>
            </c:extLst>
          </c:dPt>
          <c:dPt>
            <c:idx val="2"/>
            <c:bubble3D val="0"/>
            <c:spPr>
              <a:gradFill flip="none" rotWithShape="1">
                <a:gsLst>
                  <a:gs pos="0">
                    <a:srgbClr val="64AB0D">
                      <a:shade val="30000"/>
                      <a:satMod val="115000"/>
                    </a:srgbClr>
                  </a:gs>
                  <a:gs pos="50000">
                    <a:srgbClr val="64AB0D">
                      <a:shade val="67500"/>
                      <a:satMod val="115000"/>
                    </a:srgbClr>
                  </a:gs>
                  <a:gs pos="100000">
                    <a:srgbClr val="64AB0D">
                      <a:shade val="100000"/>
                      <a:satMod val="115000"/>
                    </a:srgbClr>
                  </a:gs>
                </a:gsLst>
                <a:lin ang="2700000" scaled="1"/>
                <a:tileRect/>
              </a:gradFill>
            </c:spPr>
            <c:extLst>
              <c:ext xmlns:c16="http://schemas.microsoft.com/office/drawing/2014/chart" uri="{C3380CC4-5D6E-409C-BE32-E72D297353CC}">
                <c16:uniqueId val="{00000005-B92B-4FAD-BD84-0BEA130428B8}"/>
              </c:ext>
            </c:extLst>
          </c:dPt>
          <c:dPt>
            <c:idx val="3"/>
            <c:bubble3D val="0"/>
            <c:spPr>
              <a:gradFill flip="none" rotWithShape="1">
                <a:gsLst>
                  <a:gs pos="0">
                    <a:srgbClr val="00B050">
                      <a:shade val="30000"/>
                      <a:satMod val="115000"/>
                    </a:srgbClr>
                  </a:gs>
                  <a:gs pos="50000">
                    <a:srgbClr val="00B050">
                      <a:shade val="67500"/>
                      <a:satMod val="115000"/>
                    </a:srgbClr>
                  </a:gs>
                  <a:gs pos="100000">
                    <a:srgbClr val="00B050">
                      <a:shade val="100000"/>
                      <a:satMod val="115000"/>
                    </a:srgbClr>
                  </a:gs>
                </a:gsLst>
                <a:lin ang="2700000" scaled="1"/>
                <a:tileRect/>
              </a:gradFill>
            </c:spPr>
            <c:extLst>
              <c:ext xmlns:c16="http://schemas.microsoft.com/office/drawing/2014/chart" uri="{C3380CC4-5D6E-409C-BE32-E72D297353CC}">
                <c16:uniqueId val="{00000007-B92B-4FAD-BD84-0BEA130428B8}"/>
              </c:ext>
            </c:extLst>
          </c:dPt>
          <c:dPt>
            <c:idx val="4"/>
            <c:bubble3D val="0"/>
            <c:spPr>
              <a:noFill/>
            </c:spPr>
            <c:extLst>
              <c:ext xmlns:c16="http://schemas.microsoft.com/office/drawing/2014/chart" uri="{C3380CC4-5D6E-409C-BE32-E72D297353CC}">
                <c16:uniqueId val="{00000009-B92B-4FAD-BD84-0BEA130428B8}"/>
              </c:ext>
            </c:extLst>
          </c:dPt>
          <c:val>
            <c:numRef>
              <c:f>'Leçon 3'!$N$128:$N$132</c:f>
              <c:numCache>
                <c:formatCode>General</c:formatCode>
                <c:ptCount val="5"/>
                <c:pt idx="0">
                  <c:v>10</c:v>
                </c:pt>
                <c:pt idx="1">
                  <c:v>10</c:v>
                </c:pt>
                <c:pt idx="2">
                  <c:v>10</c:v>
                </c:pt>
                <c:pt idx="3">
                  <c:v>10</c:v>
                </c:pt>
                <c:pt idx="4">
                  <c:v>40</c:v>
                </c:pt>
              </c:numCache>
            </c:numRef>
          </c:val>
          <c:extLst>
            <c:ext xmlns:c16="http://schemas.microsoft.com/office/drawing/2014/chart" uri="{C3380CC4-5D6E-409C-BE32-E72D297353CC}">
              <c16:uniqueId val="{0000000A-B92B-4FAD-BD84-0BEA130428B8}"/>
            </c:ext>
          </c:extLst>
        </c:ser>
        <c:dLbls>
          <c:showLegendKey val="0"/>
          <c:showVal val="0"/>
          <c:showCatName val="0"/>
          <c:showSerName val="0"/>
          <c:showPercent val="0"/>
          <c:showBubbleSize val="0"/>
          <c:showLeaderLines val="1"/>
        </c:dLbls>
        <c:firstSliceAng val="270"/>
        <c:holeSize val="50"/>
      </c:doughnutChart>
      <c:pieChart>
        <c:varyColors val="1"/>
        <c:ser>
          <c:idx val="1"/>
          <c:order val="1"/>
          <c:spPr>
            <a:noFill/>
          </c:spPr>
          <c:dPt>
            <c:idx val="1"/>
            <c:bubble3D val="0"/>
            <c:spPr>
              <a:solidFill>
                <a:schemeClr val="tx1"/>
              </a:solidFill>
            </c:spPr>
            <c:extLst>
              <c:ext xmlns:c16="http://schemas.microsoft.com/office/drawing/2014/chart" uri="{C3380CC4-5D6E-409C-BE32-E72D297353CC}">
                <c16:uniqueId val="{0000000C-B92B-4FAD-BD84-0BEA130428B8}"/>
              </c:ext>
            </c:extLst>
          </c:dPt>
          <c:val>
            <c:numRef>
              <c:f>'Leçon 3'!$O$128:$O$130</c:f>
              <c:numCache>
                <c:formatCode>General</c:formatCode>
                <c:ptCount val="3"/>
                <c:pt idx="0">
                  <c:v>0</c:v>
                </c:pt>
                <c:pt idx="1">
                  <c:v>2</c:v>
                </c:pt>
                <c:pt idx="2">
                  <c:v>78</c:v>
                </c:pt>
              </c:numCache>
            </c:numRef>
          </c:val>
          <c:extLst>
            <c:ext xmlns:c16="http://schemas.microsoft.com/office/drawing/2014/chart" uri="{C3380CC4-5D6E-409C-BE32-E72D297353CC}">
              <c16:uniqueId val="{0000000D-B92B-4FAD-BD84-0BEA130428B8}"/>
            </c:ext>
          </c:extLst>
        </c:ser>
        <c:dLbls>
          <c:showLegendKey val="0"/>
          <c:showVal val="0"/>
          <c:showCatName val="0"/>
          <c:showSerName val="0"/>
          <c:showPercent val="0"/>
          <c:showBubbleSize val="0"/>
          <c:showLeaderLines val="1"/>
        </c:dLbls>
        <c:firstSliceAng val="270"/>
      </c:pieChart>
    </c:plotArea>
    <c:plotVisOnly val="0"/>
    <c:dispBlanksAs val="gap"/>
    <c:showDLblsOverMax val="0"/>
  </c:chart>
  <c:spPr>
    <a:noFill/>
    <a:ln>
      <a:noFill/>
    </a:ln>
  </c:spPr>
  <c:printSettings>
    <c:headerFooter/>
    <c:pageMargins b="0.750000000000003" l="0.70000000000000062" r="0.70000000000000062" t="0.750000000000003" header="0.30000000000000032" footer="0.30000000000000032"/>
    <c:pageSetup/>
  </c:printSettings>
</c:chartSpace>
</file>

<file path=xl/charts/chart1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3187714043526789E-2"/>
          <c:y val="2.160694885387645E-3"/>
          <c:w val="0.97578810865280474"/>
          <c:h val="0.99783930511461238"/>
        </c:manualLayout>
      </c:layout>
      <c:doughnutChart>
        <c:varyColors val="1"/>
        <c:ser>
          <c:idx val="0"/>
          <c:order val="0"/>
          <c:tx>
            <c:v>Camembert</c:v>
          </c:tx>
          <c:dPt>
            <c:idx val="0"/>
            <c:bubble3D val="0"/>
            <c:spPr>
              <a:gradFill flip="none" rotWithShape="1">
                <a:gsLst>
                  <a:gs pos="0">
                    <a:srgbClr val="C00000">
                      <a:shade val="30000"/>
                      <a:satMod val="115000"/>
                    </a:srgbClr>
                  </a:gs>
                  <a:gs pos="50000">
                    <a:srgbClr val="C00000">
                      <a:shade val="67500"/>
                      <a:satMod val="115000"/>
                    </a:srgbClr>
                  </a:gs>
                  <a:gs pos="100000">
                    <a:srgbClr val="C00000">
                      <a:shade val="100000"/>
                      <a:satMod val="115000"/>
                    </a:srgbClr>
                  </a:gs>
                </a:gsLst>
                <a:lin ang="2700000" scaled="1"/>
                <a:tileRect/>
              </a:gradFill>
            </c:spPr>
            <c:extLst>
              <c:ext xmlns:c16="http://schemas.microsoft.com/office/drawing/2014/chart" uri="{C3380CC4-5D6E-409C-BE32-E72D297353CC}">
                <c16:uniqueId val="{00000001-34BB-4324-9C00-687BEF4FCF9F}"/>
              </c:ext>
            </c:extLst>
          </c:dPt>
          <c:dPt>
            <c:idx val="1"/>
            <c:bubble3D val="0"/>
            <c:spPr>
              <a:gradFill flip="none" rotWithShape="1">
                <a:gsLst>
                  <a:gs pos="0">
                    <a:srgbClr val="F79646">
                      <a:lumMod val="75000"/>
                      <a:shade val="30000"/>
                      <a:satMod val="115000"/>
                    </a:srgbClr>
                  </a:gs>
                  <a:gs pos="50000">
                    <a:srgbClr val="F79646">
                      <a:lumMod val="75000"/>
                      <a:shade val="67500"/>
                      <a:satMod val="115000"/>
                    </a:srgbClr>
                  </a:gs>
                  <a:gs pos="100000">
                    <a:srgbClr val="F79646">
                      <a:lumMod val="75000"/>
                      <a:shade val="100000"/>
                      <a:satMod val="115000"/>
                    </a:srgbClr>
                  </a:gs>
                </a:gsLst>
                <a:lin ang="2700000" scaled="1"/>
                <a:tileRect/>
              </a:gradFill>
            </c:spPr>
            <c:extLst>
              <c:ext xmlns:c16="http://schemas.microsoft.com/office/drawing/2014/chart" uri="{C3380CC4-5D6E-409C-BE32-E72D297353CC}">
                <c16:uniqueId val="{00000003-34BB-4324-9C00-687BEF4FCF9F}"/>
              </c:ext>
            </c:extLst>
          </c:dPt>
          <c:dPt>
            <c:idx val="2"/>
            <c:bubble3D val="0"/>
            <c:spPr>
              <a:gradFill flip="none" rotWithShape="1">
                <a:gsLst>
                  <a:gs pos="0">
                    <a:srgbClr val="64AB0D">
                      <a:shade val="30000"/>
                      <a:satMod val="115000"/>
                    </a:srgbClr>
                  </a:gs>
                  <a:gs pos="50000">
                    <a:srgbClr val="64AB0D">
                      <a:shade val="67500"/>
                      <a:satMod val="115000"/>
                    </a:srgbClr>
                  </a:gs>
                  <a:gs pos="100000">
                    <a:srgbClr val="64AB0D">
                      <a:shade val="100000"/>
                      <a:satMod val="115000"/>
                    </a:srgbClr>
                  </a:gs>
                </a:gsLst>
                <a:lin ang="2700000" scaled="1"/>
                <a:tileRect/>
              </a:gradFill>
            </c:spPr>
            <c:extLst>
              <c:ext xmlns:c16="http://schemas.microsoft.com/office/drawing/2014/chart" uri="{C3380CC4-5D6E-409C-BE32-E72D297353CC}">
                <c16:uniqueId val="{00000005-34BB-4324-9C00-687BEF4FCF9F}"/>
              </c:ext>
            </c:extLst>
          </c:dPt>
          <c:dPt>
            <c:idx val="3"/>
            <c:bubble3D val="0"/>
            <c:spPr>
              <a:gradFill flip="none" rotWithShape="1">
                <a:gsLst>
                  <a:gs pos="0">
                    <a:srgbClr val="00B050">
                      <a:shade val="30000"/>
                      <a:satMod val="115000"/>
                    </a:srgbClr>
                  </a:gs>
                  <a:gs pos="50000">
                    <a:srgbClr val="00B050">
                      <a:shade val="67500"/>
                      <a:satMod val="115000"/>
                    </a:srgbClr>
                  </a:gs>
                  <a:gs pos="100000">
                    <a:srgbClr val="00B050">
                      <a:shade val="100000"/>
                      <a:satMod val="115000"/>
                    </a:srgbClr>
                  </a:gs>
                </a:gsLst>
                <a:lin ang="2700000" scaled="1"/>
                <a:tileRect/>
              </a:gradFill>
            </c:spPr>
            <c:extLst>
              <c:ext xmlns:c16="http://schemas.microsoft.com/office/drawing/2014/chart" uri="{C3380CC4-5D6E-409C-BE32-E72D297353CC}">
                <c16:uniqueId val="{00000007-34BB-4324-9C00-687BEF4FCF9F}"/>
              </c:ext>
            </c:extLst>
          </c:dPt>
          <c:dPt>
            <c:idx val="4"/>
            <c:bubble3D val="0"/>
            <c:spPr>
              <a:noFill/>
            </c:spPr>
            <c:extLst>
              <c:ext xmlns:c16="http://schemas.microsoft.com/office/drawing/2014/chart" uri="{C3380CC4-5D6E-409C-BE32-E72D297353CC}">
                <c16:uniqueId val="{00000009-34BB-4324-9C00-687BEF4FCF9F}"/>
              </c:ext>
            </c:extLst>
          </c:dPt>
          <c:val>
            <c:numRef>
              <c:f>'Leçon 3'!$N$133:$N$137</c:f>
              <c:numCache>
                <c:formatCode>General</c:formatCode>
                <c:ptCount val="5"/>
                <c:pt idx="0">
                  <c:v>10</c:v>
                </c:pt>
                <c:pt idx="1">
                  <c:v>10</c:v>
                </c:pt>
                <c:pt idx="2">
                  <c:v>10</c:v>
                </c:pt>
                <c:pt idx="3">
                  <c:v>10</c:v>
                </c:pt>
                <c:pt idx="4">
                  <c:v>40</c:v>
                </c:pt>
              </c:numCache>
            </c:numRef>
          </c:val>
          <c:extLst>
            <c:ext xmlns:c16="http://schemas.microsoft.com/office/drawing/2014/chart" uri="{C3380CC4-5D6E-409C-BE32-E72D297353CC}">
              <c16:uniqueId val="{0000000A-34BB-4324-9C00-687BEF4FCF9F}"/>
            </c:ext>
          </c:extLst>
        </c:ser>
        <c:dLbls>
          <c:showLegendKey val="0"/>
          <c:showVal val="0"/>
          <c:showCatName val="0"/>
          <c:showSerName val="0"/>
          <c:showPercent val="0"/>
          <c:showBubbleSize val="0"/>
          <c:showLeaderLines val="1"/>
        </c:dLbls>
        <c:firstSliceAng val="270"/>
        <c:holeSize val="50"/>
      </c:doughnutChart>
      <c:pieChart>
        <c:varyColors val="1"/>
        <c:ser>
          <c:idx val="1"/>
          <c:order val="1"/>
          <c:spPr>
            <a:noFill/>
          </c:spPr>
          <c:dPt>
            <c:idx val="1"/>
            <c:bubble3D val="0"/>
            <c:spPr>
              <a:solidFill>
                <a:schemeClr val="tx1"/>
              </a:solidFill>
            </c:spPr>
            <c:extLst>
              <c:ext xmlns:c16="http://schemas.microsoft.com/office/drawing/2014/chart" uri="{C3380CC4-5D6E-409C-BE32-E72D297353CC}">
                <c16:uniqueId val="{0000000C-34BB-4324-9C00-687BEF4FCF9F}"/>
              </c:ext>
            </c:extLst>
          </c:dPt>
          <c:val>
            <c:numRef>
              <c:f>'Leçon 3'!$O$133:$O$135</c:f>
              <c:numCache>
                <c:formatCode>General</c:formatCode>
                <c:ptCount val="3"/>
                <c:pt idx="0">
                  <c:v>0</c:v>
                </c:pt>
                <c:pt idx="1">
                  <c:v>2</c:v>
                </c:pt>
                <c:pt idx="2">
                  <c:v>78</c:v>
                </c:pt>
              </c:numCache>
            </c:numRef>
          </c:val>
          <c:extLst>
            <c:ext xmlns:c16="http://schemas.microsoft.com/office/drawing/2014/chart" uri="{C3380CC4-5D6E-409C-BE32-E72D297353CC}">
              <c16:uniqueId val="{0000000D-34BB-4324-9C00-687BEF4FCF9F}"/>
            </c:ext>
          </c:extLst>
        </c:ser>
        <c:dLbls>
          <c:showLegendKey val="0"/>
          <c:showVal val="0"/>
          <c:showCatName val="0"/>
          <c:showSerName val="0"/>
          <c:showPercent val="0"/>
          <c:showBubbleSize val="0"/>
          <c:showLeaderLines val="1"/>
        </c:dLbls>
        <c:firstSliceAng val="270"/>
      </c:pieChart>
    </c:plotArea>
    <c:plotVisOnly val="0"/>
    <c:dispBlanksAs val="gap"/>
    <c:showDLblsOverMax val="0"/>
  </c:chart>
  <c:spPr>
    <a:noFill/>
    <a:ln>
      <a:noFill/>
    </a:ln>
  </c:spPr>
  <c:printSettings>
    <c:headerFooter/>
    <c:pageMargins b="0.750000000000003" l="0.70000000000000062" r="0.70000000000000062" t="0.750000000000003" header="0.30000000000000032" footer="0.30000000000000032"/>
    <c:pageSetup/>
  </c:printSettings>
</c:chartSpace>
</file>

<file path=xl/charts/chart1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3187714043526789E-2"/>
          <c:y val="2.160694885387645E-3"/>
          <c:w val="0.97578810865280474"/>
          <c:h val="0.99783930511461238"/>
        </c:manualLayout>
      </c:layout>
      <c:doughnutChart>
        <c:varyColors val="1"/>
        <c:ser>
          <c:idx val="0"/>
          <c:order val="0"/>
          <c:tx>
            <c:v>Camembert</c:v>
          </c:tx>
          <c:dPt>
            <c:idx val="0"/>
            <c:bubble3D val="0"/>
            <c:spPr>
              <a:gradFill flip="none" rotWithShape="1">
                <a:gsLst>
                  <a:gs pos="0">
                    <a:srgbClr val="C00000">
                      <a:shade val="30000"/>
                      <a:satMod val="115000"/>
                    </a:srgbClr>
                  </a:gs>
                  <a:gs pos="50000">
                    <a:srgbClr val="C00000">
                      <a:shade val="67500"/>
                      <a:satMod val="115000"/>
                    </a:srgbClr>
                  </a:gs>
                  <a:gs pos="100000">
                    <a:srgbClr val="C00000">
                      <a:shade val="100000"/>
                      <a:satMod val="115000"/>
                    </a:srgbClr>
                  </a:gs>
                </a:gsLst>
                <a:lin ang="2700000" scaled="1"/>
                <a:tileRect/>
              </a:gradFill>
            </c:spPr>
            <c:extLst>
              <c:ext xmlns:c16="http://schemas.microsoft.com/office/drawing/2014/chart" uri="{C3380CC4-5D6E-409C-BE32-E72D297353CC}">
                <c16:uniqueId val="{00000001-67D7-489D-B414-C480F3D649D3}"/>
              </c:ext>
            </c:extLst>
          </c:dPt>
          <c:dPt>
            <c:idx val="1"/>
            <c:bubble3D val="0"/>
            <c:spPr>
              <a:gradFill flip="none" rotWithShape="1">
                <a:gsLst>
                  <a:gs pos="0">
                    <a:srgbClr val="F79646">
                      <a:lumMod val="75000"/>
                      <a:shade val="30000"/>
                      <a:satMod val="115000"/>
                    </a:srgbClr>
                  </a:gs>
                  <a:gs pos="50000">
                    <a:srgbClr val="F79646">
                      <a:lumMod val="75000"/>
                      <a:shade val="67500"/>
                      <a:satMod val="115000"/>
                    </a:srgbClr>
                  </a:gs>
                  <a:gs pos="100000">
                    <a:srgbClr val="F79646">
                      <a:lumMod val="75000"/>
                      <a:shade val="100000"/>
                      <a:satMod val="115000"/>
                    </a:srgbClr>
                  </a:gs>
                </a:gsLst>
                <a:lin ang="2700000" scaled="1"/>
                <a:tileRect/>
              </a:gradFill>
            </c:spPr>
            <c:extLst>
              <c:ext xmlns:c16="http://schemas.microsoft.com/office/drawing/2014/chart" uri="{C3380CC4-5D6E-409C-BE32-E72D297353CC}">
                <c16:uniqueId val="{00000003-67D7-489D-B414-C480F3D649D3}"/>
              </c:ext>
            </c:extLst>
          </c:dPt>
          <c:dPt>
            <c:idx val="2"/>
            <c:bubble3D val="0"/>
            <c:spPr>
              <a:gradFill flip="none" rotWithShape="1">
                <a:gsLst>
                  <a:gs pos="0">
                    <a:srgbClr val="64AB0D">
                      <a:shade val="30000"/>
                      <a:satMod val="115000"/>
                    </a:srgbClr>
                  </a:gs>
                  <a:gs pos="50000">
                    <a:srgbClr val="64AB0D">
                      <a:shade val="67500"/>
                      <a:satMod val="115000"/>
                    </a:srgbClr>
                  </a:gs>
                  <a:gs pos="100000">
                    <a:srgbClr val="64AB0D">
                      <a:shade val="100000"/>
                      <a:satMod val="115000"/>
                    </a:srgbClr>
                  </a:gs>
                </a:gsLst>
                <a:lin ang="2700000" scaled="1"/>
                <a:tileRect/>
              </a:gradFill>
            </c:spPr>
            <c:extLst>
              <c:ext xmlns:c16="http://schemas.microsoft.com/office/drawing/2014/chart" uri="{C3380CC4-5D6E-409C-BE32-E72D297353CC}">
                <c16:uniqueId val="{00000005-67D7-489D-B414-C480F3D649D3}"/>
              </c:ext>
            </c:extLst>
          </c:dPt>
          <c:dPt>
            <c:idx val="3"/>
            <c:bubble3D val="0"/>
            <c:spPr>
              <a:gradFill flip="none" rotWithShape="1">
                <a:gsLst>
                  <a:gs pos="0">
                    <a:srgbClr val="00B050">
                      <a:shade val="30000"/>
                      <a:satMod val="115000"/>
                    </a:srgbClr>
                  </a:gs>
                  <a:gs pos="50000">
                    <a:srgbClr val="00B050">
                      <a:shade val="67500"/>
                      <a:satMod val="115000"/>
                    </a:srgbClr>
                  </a:gs>
                  <a:gs pos="100000">
                    <a:srgbClr val="00B050">
                      <a:shade val="100000"/>
                      <a:satMod val="115000"/>
                    </a:srgbClr>
                  </a:gs>
                </a:gsLst>
                <a:lin ang="2700000" scaled="1"/>
                <a:tileRect/>
              </a:gradFill>
            </c:spPr>
            <c:extLst>
              <c:ext xmlns:c16="http://schemas.microsoft.com/office/drawing/2014/chart" uri="{C3380CC4-5D6E-409C-BE32-E72D297353CC}">
                <c16:uniqueId val="{00000007-67D7-489D-B414-C480F3D649D3}"/>
              </c:ext>
            </c:extLst>
          </c:dPt>
          <c:dPt>
            <c:idx val="4"/>
            <c:bubble3D val="0"/>
            <c:spPr>
              <a:noFill/>
            </c:spPr>
            <c:extLst>
              <c:ext xmlns:c16="http://schemas.microsoft.com/office/drawing/2014/chart" uri="{C3380CC4-5D6E-409C-BE32-E72D297353CC}">
                <c16:uniqueId val="{00000009-67D7-489D-B414-C480F3D649D3}"/>
              </c:ext>
            </c:extLst>
          </c:dPt>
          <c:val>
            <c:numRef>
              <c:f>'Leçon 3'!$N$138:$N$142</c:f>
              <c:numCache>
                <c:formatCode>General</c:formatCode>
                <c:ptCount val="5"/>
                <c:pt idx="0">
                  <c:v>10</c:v>
                </c:pt>
                <c:pt idx="1">
                  <c:v>10</c:v>
                </c:pt>
                <c:pt idx="2">
                  <c:v>10</c:v>
                </c:pt>
                <c:pt idx="3">
                  <c:v>10</c:v>
                </c:pt>
                <c:pt idx="4">
                  <c:v>40</c:v>
                </c:pt>
              </c:numCache>
            </c:numRef>
          </c:val>
          <c:extLst>
            <c:ext xmlns:c16="http://schemas.microsoft.com/office/drawing/2014/chart" uri="{C3380CC4-5D6E-409C-BE32-E72D297353CC}">
              <c16:uniqueId val="{0000000A-67D7-489D-B414-C480F3D649D3}"/>
            </c:ext>
          </c:extLst>
        </c:ser>
        <c:dLbls>
          <c:showLegendKey val="0"/>
          <c:showVal val="0"/>
          <c:showCatName val="0"/>
          <c:showSerName val="0"/>
          <c:showPercent val="0"/>
          <c:showBubbleSize val="0"/>
          <c:showLeaderLines val="1"/>
        </c:dLbls>
        <c:firstSliceAng val="270"/>
        <c:holeSize val="50"/>
      </c:doughnutChart>
      <c:pieChart>
        <c:varyColors val="1"/>
        <c:ser>
          <c:idx val="1"/>
          <c:order val="1"/>
          <c:spPr>
            <a:noFill/>
          </c:spPr>
          <c:dPt>
            <c:idx val="1"/>
            <c:bubble3D val="0"/>
            <c:spPr>
              <a:solidFill>
                <a:schemeClr val="tx1"/>
              </a:solidFill>
            </c:spPr>
            <c:extLst>
              <c:ext xmlns:c16="http://schemas.microsoft.com/office/drawing/2014/chart" uri="{C3380CC4-5D6E-409C-BE32-E72D297353CC}">
                <c16:uniqueId val="{0000000C-67D7-489D-B414-C480F3D649D3}"/>
              </c:ext>
            </c:extLst>
          </c:dPt>
          <c:val>
            <c:numRef>
              <c:f>'Leçon 3'!$O$138:$O$140</c:f>
              <c:numCache>
                <c:formatCode>General</c:formatCode>
                <c:ptCount val="3"/>
                <c:pt idx="0">
                  <c:v>0</c:v>
                </c:pt>
                <c:pt idx="1">
                  <c:v>2</c:v>
                </c:pt>
                <c:pt idx="2">
                  <c:v>78</c:v>
                </c:pt>
              </c:numCache>
            </c:numRef>
          </c:val>
          <c:extLst>
            <c:ext xmlns:c16="http://schemas.microsoft.com/office/drawing/2014/chart" uri="{C3380CC4-5D6E-409C-BE32-E72D297353CC}">
              <c16:uniqueId val="{0000000D-67D7-489D-B414-C480F3D649D3}"/>
            </c:ext>
          </c:extLst>
        </c:ser>
        <c:dLbls>
          <c:showLegendKey val="0"/>
          <c:showVal val="0"/>
          <c:showCatName val="0"/>
          <c:showSerName val="0"/>
          <c:showPercent val="0"/>
          <c:showBubbleSize val="0"/>
          <c:showLeaderLines val="1"/>
        </c:dLbls>
        <c:firstSliceAng val="270"/>
      </c:pieChart>
    </c:plotArea>
    <c:plotVisOnly val="0"/>
    <c:dispBlanksAs val="gap"/>
    <c:showDLblsOverMax val="0"/>
  </c:chart>
  <c:spPr>
    <a:noFill/>
    <a:ln>
      <a:noFill/>
    </a:ln>
  </c:spPr>
  <c:printSettings>
    <c:headerFooter/>
    <c:pageMargins b="0.750000000000003" l="0.70000000000000062" r="0.70000000000000062" t="0.750000000000003" header="0.30000000000000032" footer="0.30000000000000032"/>
    <c:pageSetup/>
  </c:printSettings>
</c:chartSpace>
</file>

<file path=xl/charts/chart1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3187714043526789E-2"/>
          <c:y val="2.160694885387645E-3"/>
          <c:w val="0.97578810865280474"/>
          <c:h val="0.99783930511461238"/>
        </c:manualLayout>
      </c:layout>
      <c:doughnutChart>
        <c:varyColors val="1"/>
        <c:ser>
          <c:idx val="0"/>
          <c:order val="0"/>
          <c:tx>
            <c:v>Camembert</c:v>
          </c:tx>
          <c:dPt>
            <c:idx val="0"/>
            <c:bubble3D val="0"/>
            <c:spPr>
              <a:gradFill flip="none" rotWithShape="1">
                <a:gsLst>
                  <a:gs pos="0">
                    <a:srgbClr val="C00000">
                      <a:shade val="30000"/>
                      <a:satMod val="115000"/>
                    </a:srgbClr>
                  </a:gs>
                  <a:gs pos="50000">
                    <a:srgbClr val="C00000">
                      <a:shade val="67500"/>
                      <a:satMod val="115000"/>
                    </a:srgbClr>
                  </a:gs>
                  <a:gs pos="100000">
                    <a:srgbClr val="C00000">
                      <a:shade val="100000"/>
                      <a:satMod val="115000"/>
                    </a:srgbClr>
                  </a:gs>
                </a:gsLst>
                <a:lin ang="2700000" scaled="1"/>
                <a:tileRect/>
              </a:gradFill>
            </c:spPr>
            <c:extLst>
              <c:ext xmlns:c16="http://schemas.microsoft.com/office/drawing/2014/chart" uri="{C3380CC4-5D6E-409C-BE32-E72D297353CC}">
                <c16:uniqueId val="{00000001-FAAF-4FE2-AAAB-E5391FF2C9B3}"/>
              </c:ext>
            </c:extLst>
          </c:dPt>
          <c:dPt>
            <c:idx val="1"/>
            <c:bubble3D val="0"/>
            <c:spPr>
              <a:gradFill flip="none" rotWithShape="1">
                <a:gsLst>
                  <a:gs pos="0">
                    <a:srgbClr val="F79646">
                      <a:lumMod val="75000"/>
                      <a:shade val="30000"/>
                      <a:satMod val="115000"/>
                    </a:srgbClr>
                  </a:gs>
                  <a:gs pos="50000">
                    <a:srgbClr val="F79646">
                      <a:lumMod val="75000"/>
                      <a:shade val="67500"/>
                      <a:satMod val="115000"/>
                    </a:srgbClr>
                  </a:gs>
                  <a:gs pos="100000">
                    <a:srgbClr val="F79646">
                      <a:lumMod val="75000"/>
                      <a:shade val="100000"/>
                      <a:satMod val="115000"/>
                    </a:srgbClr>
                  </a:gs>
                </a:gsLst>
                <a:lin ang="2700000" scaled="1"/>
                <a:tileRect/>
              </a:gradFill>
            </c:spPr>
            <c:extLst>
              <c:ext xmlns:c16="http://schemas.microsoft.com/office/drawing/2014/chart" uri="{C3380CC4-5D6E-409C-BE32-E72D297353CC}">
                <c16:uniqueId val="{00000003-FAAF-4FE2-AAAB-E5391FF2C9B3}"/>
              </c:ext>
            </c:extLst>
          </c:dPt>
          <c:dPt>
            <c:idx val="2"/>
            <c:bubble3D val="0"/>
            <c:spPr>
              <a:gradFill flip="none" rotWithShape="1">
                <a:gsLst>
                  <a:gs pos="0">
                    <a:srgbClr val="64AB0D">
                      <a:shade val="30000"/>
                      <a:satMod val="115000"/>
                    </a:srgbClr>
                  </a:gs>
                  <a:gs pos="50000">
                    <a:srgbClr val="64AB0D">
                      <a:shade val="67500"/>
                      <a:satMod val="115000"/>
                    </a:srgbClr>
                  </a:gs>
                  <a:gs pos="100000">
                    <a:srgbClr val="64AB0D">
                      <a:shade val="100000"/>
                      <a:satMod val="115000"/>
                    </a:srgbClr>
                  </a:gs>
                </a:gsLst>
                <a:lin ang="2700000" scaled="1"/>
                <a:tileRect/>
              </a:gradFill>
            </c:spPr>
            <c:extLst>
              <c:ext xmlns:c16="http://schemas.microsoft.com/office/drawing/2014/chart" uri="{C3380CC4-5D6E-409C-BE32-E72D297353CC}">
                <c16:uniqueId val="{00000005-FAAF-4FE2-AAAB-E5391FF2C9B3}"/>
              </c:ext>
            </c:extLst>
          </c:dPt>
          <c:dPt>
            <c:idx val="3"/>
            <c:bubble3D val="0"/>
            <c:spPr>
              <a:gradFill flip="none" rotWithShape="1">
                <a:gsLst>
                  <a:gs pos="0">
                    <a:srgbClr val="00B050">
                      <a:shade val="30000"/>
                      <a:satMod val="115000"/>
                    </a:srgbClr>
                  </a:gs>
                  <a:gs pos="50000">
                    <a:srgbClr val="00B050">
                      <a:shade val="67500"/>
                      <a:satMod val="115000"/>
                    </a:srgbClr>
                  </a:gs>
                  <a:gs pos="100000">
                    <a:srgbClr val="00B050">
                      <a:shade val="100000"/>
                      <a:satMod val="115000"/>
                    </a:srgbClr>
                  </a:gs>
                </a:gsLst>
                <a:lin ang="2700000" scaled="1"/>
                <a:tileRect/>
              </a:gradFill>
            </c:spPr>
            <c:extLst>
              <c:ext xmlns:c16="http://schemas.microsoft.com/office/drawing/2014/chart" uri="{C3380CC4-5D6E-409C-BE32-E72D297353CC}">
                <c16:uniqueId val="{00000007-FAAF-4FE2-AAAB-E5391FF2C9B3}"/>
              </c:ext>
            </c:extLst>
          </c:dPt>
          <c:dPt>
            <c:idx val="4"/>
            <c:bubble3D val="0"/>
            <c:spPr>
              <a:noFill/>
            </c:spPr>
            <c:extLst>
              <c:ext xmlns:c16="http://schemas.microsoft.com/office/drawing/2014/chart" uri="{C3380CC4-5D6E-409C-BE32-E72D297353CC}">
                <c16:uniqueId val="{00000009-FAAF-4FE2-AAAB-E5391FF2C9B3}"/>
              </c:ext>
            </c:extLst>
          </c:dPt>
          <c:val>
            <c:numRef>
              <c:f>'Leçon 3'!$N$143:$N$147</c:f>
              <c:numCache>
                <c:formatCode>General</c:formatCode>
                <c:ptCount val="5"/>
                <c:pt idx="0">
                  <c:v>10</c:v>
                </c:pt>
                <c:pt idx="1">
                  <c:v>10</c:v>
                </c:pt>
                <c:pt idx="2">
                  <c:v>10</c:v>
                </c:pt>
                <c:pt idx="3">
                  <c:v>10</c:v>
                </c:pt>
                <c:pt idx="4">
                  <c:v>40</c:v>
                </c:pt>
              </c:numCache>
            </c:numRef>
          </c:val>
          <c:extLst>
            <c:ext xmlns:c16="http://schemas.microsoft.com/office/drawing/2014/chart" uri="{C3380CC4-5D6E-409C-BE32-E72D297353CC}">
              <c16:uniqueId val="{0000000A-FAAF-4FE2-AAAB-E5391FF2C9B3}"/>
            </c:ext>
          </c:extLst>
        </c:ser>
        <c:dLbls>
          <c:showLegendKey val="0"/>
          <c:showVal val="0"/>
          <c:showCatName val="0"/>
          <c:showSerName val="0"/>
          <c:showPercent val="0"/>
          <c:showBubbleSize val="0"/>
          <c:showLeaderLines val="1"/>
        </c:dLbls>
        <c:firstSliceAng val="270"/>
        <c:holeSize val="50"/>
      </c:doughnutChart>
      <c:pieChart>
        <c:varyColors val="1"/>
        <c:ser>
          <c:idx val="1"/>
          <c:order val="1"/>
          <c:spPr>
            <a:noFill/>
          </c:spPr>
          <c:dPt>
            <c:idx val="1"/>
            <c:bubble3D val="0"/>
            <c:spPr>
              <a:solidFill>
                <a:schemeClr val="tx1"/>
              </a:solidFill>
            </c:spPr>
            <c:extLst>
              <c:ext xmlns:c16="http://schemas.microsoft.com/office/drawing/2014/chart" uri="{C3380CC4-5D6E-409C-BE32-E72D297353CC}">
                <c16:uniqueId val="{0000000C-FAAF-4FE2-AAAB-E5391FF2C9B3}"/>
              </c:ext>
            </c:extLst>
          </c:dPt>
          <c:val>
            <c:numRef>
              <c:f>'Leçon 3'!$O$143:$O$145</c:f>
              <c:numCache>
                <c:formatCode>General</c:formatCode>
                <c:ptCount val="3"/>
                <c:pt idx="0">
                  <c:v>0</c:v>
                </c:pt>
                <c:pt idx="1">
                  <c:v>2</c:v>
                </c:pt>
                <c:pt idx="2">
                  <c:v>78</c:v>
                </c:pt>
              </c:numCache>
            </c:numRef>
          </c:val>
          <c:extLst>
            <c:ext xmlns:c16="http://schemas.microsoft.com/office/drawing/2014/chart" uri="{C3380CC4-5D6E-409C-BE32-E72D297353CC}">
              <c16:uniqueId val="{0000000D-FAAF-4FE2-AAAB-E5391FF2C9B3}"/>
            </c:ext>
          </c:extLst>
        </c:ser>
        <c:dLbls>
          <c:showLegendKey val="0"/>
          <c:showVal val="0"/>
          <c:showCatName val="0"/>
          <c:showSerName val="0"/>
          <c:showPercent val="0"/>
          <c:showBubbleSize val="0"/>
          <c:showLeaderLines val="1"/>
        </c:dLbls>
        <c:firstSliceAng val="270"/>
      </c:pieChart>
    </c:plotArea>
    <c:plotVisOnly val="0"/>
    <c:dispBlanksAs val="gap"/>
    <c:showDLblsOverMax val="0"/>
  </c:chart>
  <c:spPr>
    <a:noFill/>
    <a:ln>
      <a:noFill/>
    </a:ln>
  </c:spPr>
  <c:printSettings>
    <c:headerFooter/>
    <c:pageMargins b="0.750000000000003" l="0.70000000000000062" r="0.70000000000000062" t="0.750000000000003" header="0.30000000000000032" footer="0.30000000000000032"/>
    <c:pageSetup/>
  </c:printSettings>
</c:chartSpace>
</file>

<file path=xl/charts/chart1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3187714043526789E-2"/>
          <c:y val="2.160694885387645E-3"/>
          <c:w val="0.97578810865280474"/>
          <c:h val="0.99783930511461238"/>
        </c:manualLayout>
      </c:layout>
      <c:doughnutChart>
        <c:varyColors val="1"/>
        <c:ser>
          <c:idx val="0"/>
          <c:order val="0"/>
          <c:tx>
            <c:v>Camembert</c:v>
          </c:tx>
          <c:dPt>
            <c:idx val="0"/>
            <c:bubble3D val="0"/>
            <c:spPr>
              <a:gradFill flip="none" rotWithShape="1">
                <a:gsLst>
                  <a:gs pos="0">
                    <a:srgbClr val="C00000">
                      <a:shade val="30000"/>
                      <a:satMod val="115000"/>
                    </a:srgbClr>
                  </a:gs>
                  <a:gs pos="50000">
                    <a:srgbClr val="C00000">
                      <a:shade val="67500"/>
                      <a:satMod val="115000"/>
                    </a:srgbClr>
                  </a:gs>
                  <a:gs pos="100000">
                    <a:srgbClr val="C00000">
                      <a:shade val="100000"/>
                      <a:satMod val="115000"/>
                    </a:srgbClr>
                  </a:gs>
                </a:gsLst>
                <a:lin ang="2700000" scaled="1"/>
                <a:tileRect/>
              </a:gradFill>
            </c:spPr>
            <c:extLst>
              <c:ext xmlns:c16="http://schemas.microsoft.com/office/drawing/2014/chart" uri="{C3380CC4-5D6E-409C-BE32-E72D297353CC}">
                <c16:uniqueId val="{00000001-60E7-471B-9BDC-E3057D7CB358}"/>
              </c:ext>
            </c:extLst>
          </c:dPt>
          <c:dPt>
            <c:idx val="1"/>
            <c:bubble3D val="0"/>
            <c:spPr>
              <a:gradFill flip="none" rotWithShape="1">
                <a:gsLst>
                  <a:gs pos="0">
                    <a:srgbClr val="F79646">
                      <a:lumMod val="75000"/>
                      <a:shade val="30000"/>
                      <a:satMod val="115000"/>
                    </a:srgbClr>
                  </a:gs>
                  <a:gs pos="50000">
                    <a:srgbClr val="F79646">
                      <a:lumMod val="75000"/>
                      <a:shade val="67500"/>
                      <a:satMod val="115000"/>
                    </a:srgbClr>
                  </a:gs>
                  <a:gs pos="100000">
                    <a:srgbClr val="F79646">
                      <a:lumMod val="75000"/>
                      <a:shade val="100000"/>
                      <a:satMod val="115000"/>
                    </a:srgbClr>
                  </a:gs>
                </a:gsLst>
                <a:lin ang="2700000" scaled="1"/>
                <a:tileRect/>
              </a:gradFill>
            </c:spPr>
            <c:extLst>
              <c:ext xmlns:c16="http://schemas.microsoft.com/office/drawing/2014/chart" uri="{C3380CC4-5D6E-409C-BE32-E72D297353CC}">
                <c16:uniqueId val="{00000003-60E7-471B-9BDC-E3057D7CB358}"/>
              </c:ext>
            </c:extLst>
          </c:dPt>
          <c:dPt>
            <c:idx val="2"/>
            <c:bubble3D val="0"/>
            <c:spPr>
              <a:gradFill flip="none" rotWithShape="1">
                <a:gsLst>
                  <a:gs pos="0">
                    <a:srgbClr val="64AB0D">
                      <a:shade val="30000"/>
                      <a:satMod val="115000"/>
                    </a:srgbClr>
                  </a:gs>
                  <a:gs pos="50000">
                    <a:srgbClr val="64AB0D">
                      <a:shade val="67500"/>
                      <a:satMod val="115000"/>
                    </a:srgbClr>
                  </a:gs>
                  <a:gs pos="100000">
                    <a:srgbClr val="64AB0D">
                      <a:shade val="100000"/>
                      <a:satMod val="115000"/>
                    </a:srgbClr>
                  </a:gs>
                </a:gsLst>
                <a:lin ang="2700000" scaled="1"/>
                <a:tileRect/>
              </a:gradFill>
            </c:spPr>
            <c:extLst>
              <c:ext xmlns:c16="http://schemas.microsoft.com/office/drawing/2014/chart" uri="{C3380CC4-5D6E-409C-BE32-E72D297353CC}">
                <c16:uniqueId val="{00000005-60E7-471B-9BDC-E3057D7CB358}"/>
              </c:ext>
            </c:extLst>
          </c:dPt>
          <c:dPt>
            <c:idx val="3"/>
            <c:bubble3D val="0"/>
            <c:spPr>
              <a:gradFill flip="none" rotWithShape="1">
                <a:gsLst>
                  <a:gs pos="0">
                    <a:srgbClr val="00B050">
                      <a:shade val="30000"/>
                      <a:satMod val="115000"/>
                    </a:srgbClr>
                  </a:gs>
                  <a:gs pos="50000">
                    <a:srgbClr val="00B050">
                      <a:shade val="67500"/>
                      <a:satMod val="115000"/>
                    </a:srgbClr>
                  </a:gs>
                  <a:gs pos="100000">
                    <a:srgbClr val="00B050">
                      <a:shade val="100000"/>
                      <a:satMod val="115000"/>
                    </a:srgbClr>
                  </a:gs>
                </a:gsLst>
                <a:lin ang="2700000" scaled="1"/>
                <a:tileRect/>
              </a:gradFill>
            </c:spPr>
            <c:extLst>
              <c:ext xmlns:c16="http://schemas.microsoft.com/office/drawing/2014/chart" uri="{C3380CC4-5D6E-409C-BE32-E72D297353CC}">
                <c16:uniqueId val="{00000007-60E7-471B-9BDC-E3057D7CB358}"/>
              </c:ext>
            </c:extLst>
          </c:dPt>
          <c:dPt>
            <c:idx val="4"/>
            <c:bubble3D val="0"/>
            <c:spPr>
              <a:noFill/>
            </c:spPr>
            <c:extLst>
              <c:ext xmlns:c16="http://schemas.microsoft.com/office/drawing/2014/chart" uri="{C3380CC4-5D6E-409C-BE32-E72D297353CC}">
                <c16:uniqueId val="{00000009-60E7-471B-9BDC-E3057D7CB358}"/>
              </c:ext>
            </c:extLst>
          </c:dPt>
          <c:val>
            <c:numRef>
              <c:f>'Leçon 3'!$N$148:$N$152</c:f>
              <c:numCache>
                <c:formatCode>General</c:formatCode>
                <c:ptCount val="5"/>
                <c:pt idx="0">
                  <c:v>10</c:v>
                </c:pt>
                <c:pt idx="1">
                  <c:v>10</c:v>
                </c:pt>
                <c:pt idx="2">
                  <c:v>10</c:v>
                </c:pt>
                <c:pt idx="3">
                  <c:v>10</c:v>
                </c:pt>
                <c:pt idx="4">
                  <c:v>40</c:v>
                </c:pt>
              </c:numCache>
            </c:numRef>
          </c:val>
          <c:extLst>
            <c:ext xmlns:c16="http://schemas.microsoft.com/office/drawing/2014/chart" uri="{C3380CC4-5D6E-409C-BE32-E72D297353CC}">
              <c16:uniqueId val="{0000000A-60E7-471B-9BDC-E3057D7CB358}"/>
            </c:ext>
          </c:extLst>
        </c:ser>
        <c:dLbls>
          <c:showLegendKey val="0"/>
          <c:showVal val="0"/>
          <c:showCatName val="0"/>
          <c:showSerName val="0"/>
          <c:showPercent val="0"/>
          <c:showBubbleSize val="0"/>
          <c:showLeaderLines val="1"/>
        </c:dLbls>
        <c:firstSliceAng val="270"/>
        <c:holeSize val="50"/>
      </c:doughnutChart>
      <c:pieChart>
        <c:varyColors val="1"/>
        <c:ser>
          <c:idx val="1"/>
          <c:order val="1"/>
          <c:spPr>
            <a:noFill/>
          </c:spPr>
          <c:dPt>
            <c:idx val="1"/>
            <c:bubble3D val="0"/>
            <c:spPr>
              <a:solidFill>
                <a:schemeClr val="tx1"/>
              </a:solidFill>
            </c:spPr>
            <c:extLst>
              <c:ext xmlns:c16="http://schemas.microsoft.com/office/drawing/2014/chart" uri="{C3380CC4-5D6E-409C-BE32-E72D297353CC}">
                <c16:uniqueId val="{0000000C-60E7-471B-9BDC-E3057D7CB358}"/>
              </c:ext>
            </c:extLst>
          </c:dPt>
          <c:val>
            <c:numRef>
              <c:f>'Leçon 3'!$O$148:$O$150</c:f>
              <c:numCache>
                <c:formatCode>General</c:formatCode>
                <c:ptCount val="3"/>
                <c:pt idx="0">
                  <c:v>0</c:v>
                </c:pt>
                <c:pt idx="1">
                  <c:v>2</c:v>
                </c:pt>
                <c:pt idx="2">
                  <c:v>78</c:v>
                </c:pt>
              </c:numCache>
            </c:numRef>
          </c:val>
          <c:extLst>
            <c:ext xmlns:c16="http://schemas.microsoft.com/office/drawing/2014/chart" uri="{C3380CC4-5D6E-409C-BE32-E72D297353CC}">
              <c16:uniqueId val="{0000000D-60E7-471B-9BDC-E3057D7CB358}"/>
            </c:ext>
          </c:extLst>
        </c:ser>
        <c:dLbls>
          <c:showLegendKey val="0"/>
          <c:showVal val="0"/>
          <c:showCatName val="0"/>
          <c:showSerName val="0"/>
          <c:showPercent val="0"/>
          <c:showBubbleSize val="0"/>
          <c:showLeaderLines val="1"/>
        </c:dLbls>
        <c:firstSliceAng val="270"/>
      </c:pieChart>
    </c:plotArea>
    <c:plotVisOnly val="0"/>
    <c:dispBlanksAs val="gap"/>
    <c:showDLblsOverMax val="0"/>
  </c:chart>
  <c:spPr>
    <a:noFill/>
    <a:ln>
      <a:noFill/>
    </a:ln>
  </c:spPr>
  <c:printSettings>
    <c:headerFooter/>
    <c:pageMargins b="0.750000000000003" l="0.70000000000000062" r="0.70000000000000062" t="0.750000000000003" header="0.30000000000000032" footer="0.30000000000000032"/>
    <c:pageSetup/>
  </c:printSettings>
</c:chartSpace>
</file>

<file path=xl/charts/chart1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3187714043526789E-2"/>
          <c:y val="2.160694885387645E-3"/>
          <c:w val="0.97578810865280474"/>
          <c:h val="0.99783930511461238"/>
        </c:manualLayout>
      </c:layout>
      <c:doughnutChart>
        <c:varyColors val="1"/>
        <c:ser>
          <c:idx val="0"/>
          <c:order val="0"/>
          <c:tx>
            <c:v>Camembert</c:v>
          </c:tx>
          <c:dPt>
            <c:idx val="0"/>
            <c:bubble3D val="0"/>
            <c:spPr>
              <a:gradFill flip="none" rotWithShape="1">
                <a:gsLst>
                  <a:gs pos="0">
                    <a:srgbClr val="C00000">
                      <a:shade val="30000"/>
                      <a:satMod val="115000"/>
                    </a:srgbClr>
                  </a:gs>
                  <a:gs pos="50000">
                    <a:srgbClr val="C00000">
                      <a:shade val="67500"/>
                      <a:satMod val="115000"/>
                    </a:srgbClr>
                  </a:gs>
                  <a:gs pos="100000">
                    <a:srgbClr val="C00000">
                      <a:shade val="100000"/>
                      <a:satMod val="115000"/>
                    </a:srgbClr>
                  </a:gs>
                </a:gsLst>
                <a:lin ang="2700000" scaled="1"/>
                <a:tileRect/>
              </a:gradFill>
            </c:spPr>
            <c:extLst>
              <c:ext xmlns:c16="http://schemas.microsoft.com/office/drawing/2014/chart" uri="{C3380CC4-5D6E-409C-BE32-E72D297353CC}">
                <c16:uniqueId val="{00000001-6036-4807-BE84-82A8A5CDB268}"/>
              </c:ext>
            </c:extLst>
          </c:dPt>
          <c:dPt>
            <c:idx val="1"/>
            <c:bubble3D val="0"/>
            <c:spPr>
              <a:gradFill flip="none" rotWithShape="1">
                <a:gsLst>
                  <a:gs pos="0">
                    <a:srgbClr val="F79646">
                      <a:lumMod val="75000"/>
                      <a:shade val="30000"/>
                      <a:satMod val="115000"/>
                    </a:srgbClr>
                  </a:gs>
                  <a:gs pos="50000">
                    <a:srgbClr val="F79646">
                      <a:lumMod val="75000"/>
                      <a:shade val="67500"/>
                      <a:satMod val="115000"/>
                    </a:srgbClr>
                  </a:gs>
                  <a:gs pos="100000">
                    <a:srgbClr val="F79646">
                      <a:lumMod val="75000"/>
                      <a:shade val="100000"/>
                      <a:satMod val="115000"/>
                    </a:srgbClr>
                  </a:gs>
                </a:gsLst>
                <a:lin ang="2700000" scaled="1"/>
                <a:tileRect/>
              </a:gradFill>
            </c:spPr>
            <c:extLst>
              <c:ext xmlns:c16="http://schemas.microsoft.com/office/drawing/2014/chart" uri="{C3380CC4-5D6E-409C-BE32-E72D297353CC}">
                <c16:uniqueId val="{00000003-6036-4807-BE84-82A8A5CDB268}"/>
              </c:ext>
            </c:extLst>
          </c:dPt>
          <c:dPt>
            <c:idx val="2"/>
            <c:bubble3D val="0"/>
            <c:spPr>
              <a:gradFill flip="none" rotWithShape="1">
                <a:gsLst>
                  <a:gs pos="0">
                    <a:srgbClr val="64AB0D">
                      <a:shade val="30000"/>
                      <a:satMod val="115000"/>
                    </a:srgbClr>
                  </a:gs>
                  <a:gs pos="50000">
                    <a:srgbClr val="64AB0D">
                      <a:shade val="67500"/>
                      <a:satMod val="115000"/>
                    </a:srgbClr>
                  </a:gs>
                  <a:gs pos="100000">
                    <a:srgbClr val="64AB0D">
                      <a:shade val="100000"/>
                      <a:satMod val="115000"/>
                    </a:srgbClr>
                  </a:gs>
                </a:gsLst>
                <a:lin ang="2700000" scaled="1"/>
                <a:tileRect/>
              </a:gradFill>
            </c:spPr>
            <c:extLst>
              <c:ext xmlns:c16="http://schemas.microsoft.com/office/drawing/2014/chart" uri="{C3380CC4-5D6E-409C-BE32-E72D297353CC}">
                <c16:uniqueId val="{00000005-6036-4807-BE84-82A8A5CDB268}"/>
              </c:ext>
            </c:extLst>
          </c:dPt>
          <c:dPt>
            <c:idx val="3"/>
            <c:bubble3D val="0"/>
            <c:spPr>
              <a:gradFill flip="none" rotWithShape="1">
                <a:gsLst>
                  <a:gs pos="0">
                    <a:srgbClr val="00B050">
                      <a:shade val="30000"/>
                      <a:satMod val="115000"/>
                    </a:srgbClr>
                  </a:gs>
                  <a:gs pos="50000">
                    <a:srgbClr val="00B050">
                      <a:shade val="67500"/>
                      <a:satMod val="115000"/>
                    </a:srgbClr>
                  </a:gs>
                  <a:gs pos="100000">
                    <a:srgbClr val="00B050">
                      <a:shade val="100000"/>
                      <a:satMod val="115000"/>
                    </a:srgbClr>
                  </a:gs>
                </a:gsLst>
                <a:lin ang="2700000" scaled="1"/>
                <a:tileRect/>
              </a:gradFill>
            </c:spPr>
            <c:extLst>
              <c:ext xmlns:c16="http://schemas.microsoft.com/office/drawing/2014/chart" uri="{C3380CC4-5D6E-409C-BE32-E72D297353CC}">
                <c16:uniqueId val="{00000007-6036-4807-BE84-82A8A5CDB268}"/>
              </c:ext>
            </c:extLst>
          </c:dPt>
          <c:dPt>
            <c:idx val="4"/>
            <c:bubble3D val="0"/>
            <c:spPr>
              <a:noFill/>
            </c:spPr>
            <c:extLst>
              <c:ext xmlns:c16="http://schemas.microsoft.com/office/drawing/2014/chart" uri="{C3380CC4-5D6E-409C-BE32-E72D297353CC}">
                <c16:uniqueId val="{00000009-6036-4807-BE84-82A8A5CDB268}"/>
              </c:ext>
            </c:extLst>
          </c:dPt>
          <c:val>
            <c:numRef>
              <c:f>'Leçon 3'!$N$153:$N$157</c:f>
              <c:numCache>
                <c:formatCode>General</c:formatCode>
                <c:ptCount val="5"/>
                <c:pt idx="0">
                  <c:v>10</c:v>
                </c:pt>
                <c:pt idx="1">
                  <c:v>10</c:v>
                </c:pt>
                <c:pt idx="2">
                  <c:v>10</c:v>
                </c:pt>
                <c:pt idx="3">
                  <c:v>10</c:v>
                </c:pt>
                <c:pt idx="4">
                  <c:v>40</c:v>
                </c:pt>
              </c:numCache>
            </c:numRef>
          </c:val>
          <c:extLst>
            <c:ext xmlns:c16="http://schemas.microsoft.com/office/drawing/2014/chart" uri="{C3380CC4-5D6E-409C-BE32-E72D297353CC}">
              <c16:uniqueId val="{0000000A-6036-4807-BE84-82A8A5CDB268}"/>
            </c:ext>
          </c:extLst>
        </c:ser>
        <c:dLbls>
          <c:showLegendKey val="0"/>
          <c:showVal val="0"/>
          <c:showCatName val="0"/>
          <c:showSerName val="0"/>
          <c:showPercent val="0"/>
          <c:showBubbleSize val="0"/>
          <c:showLeaderLines val="1"/>
        </c:dLbls>
        <c:firstSliceAng val="270"/>
        <c:holeSize val="50"/>
      </c:doughnutChart>
      <c:pieChart>
        <c:varyColors val="1"/>
        <c:ser>
          <c:idx val="1"/>
          <c:order val="1"/>
          <c:spPr>
            <a:noFill/>
          </c:spPr>
          <c:dPt>
            <c:idx val="1"/>
            <c:bubble3D val="0"/>
            <c:spPr>
              <a:solidFill>
                <a:schemeClr val="tx1"/>
              </a:solidFill>
            </c:spPr>
            <c:extLst>
              <c:ext xmlns:c16="http://schemas.microsoft.com/office/drawing/2014/chart" uri="{C3380CC4-5D6E-409C-BE32-E72D297353CC}">
                <c16:uniqueId val="{0000000C-6036-4807-BE84-82A8A5CDB268}"/>
              </c:ext>
            </c:extLst>
          </c:dPt>
          <c:val>
            <c:numRef>
              <c:f>'Leçon 3'!$O$153:$O$155</c:f>
              <c:numCache>
                <c:formatCode>General</c:formatCode>
                <c:ptCount val="3"/>
                <c:pt idx="0">
                  <c:v>0</c:v>
                </c:pt>
                <c:pt idx="1">
                  <c:v>2</c:v>
                </c:pt>
                <c:pt idx="2">
                  <c:v>78</c:v>
                </c:pt>
              </c:numCache>
            </c:numRef>
          </c:val>
          <c:extLst>
            <c:ext xmlns:c16="http://schemas.microsoft.com/office/drawing/2014/chart" uri="{C3380CC4-5D6E-409C-BE32-E72D297353CC}">
              <c16:uniqueId val="{0000000D-6036-4807-BE84-82A8A5CDB268}"/>
            </c:ext>
          </c:extLst>
        </c:ser>
        <c:dLbls>
          <c:showLegendKey val="0"/>
          <c:showVal val="0"/>
          <c:showCatName val="0"/>
          <c:showSerName val="0"/>
          <c:showPercent val="0"/>
          <c:showBubbleSize val="0"/>
          <c:showLeaderLines val="1"/>
        </c:dLbls>
        <c:firstSliceAng val="270"/>
      </c:pieChart>
    </c:plotArea>
    <c:plotVisOnly val="0"/>
    <c:dispBlanksAs val="gap"/>
    <c:showDLblsOverMax val="0"/>
  </c:chart>
  <c:spPr>
    <a:noFill/>
    <a:ln>
      <a:noFill/>
    </a:ln>
  </c:spPr>
  <c:printSettings>
    <c:headerFooter/>
    <c:pageMargins b="0.750000000000003" l="0.70000000000000062" r="0.70000000000000062" t="0.750000000000003" header="0.30000000000000032" footer="0.30000000000000032"/>
    <c:pageSetup/>
  </c:printSettings>
</c:chartSpace>
</file>

<file path=xl/charts/chart1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3187714043526789E-2"/>
          <c:y val="2.160694885387645E-3"/>
          <c:w val="0.97578810865280474"/>
          <c:h val="0.99783930511461238"/>
        </c:manualLayout>
      </c:layout>
      <c:doughnutChart>
        <c:varyColors val="1"/>
        <c:ser>
          <c:idx val="0"/>
          <c:order val="0"/>
          <c:tx>
            <c:v>Camembert</c:v>
          </c:tx>
          <c:dPt>
            <c:idx val="0"/>
            <c:bubble3D val="0"/>
            <c:spPr>
              <a:gradFill flip="none" rotWithShape="1">
                <a:gsLst>
                  <a:gs pos="0">
                    <a:srgbClr val="C00000">
                      <a:shade val="30000"/>
                      <a:satMod val="115000"/>
                    </a:srgbClr>
                  </a:gs>
                  <a:gs pos="50000">
                    <a:srgbClr val="C00000">
                      <a:shade val="67500"/>
                      <a:satMod val="115000"/>
                    </a:srgbClr>
                  </a:gs>
                  <a:gs pos="100000">
                    <a:srgbClr val="C00000">
                      <a:shade val="100000"/>
                      <a:satMod val="115000"/>
                    </a:srgbClr>
                  </a:gs>
                </a:gsLst>
                <a:lin ang="2700000" scaled="1"/>
                <a:tileRect/>
              </a:gradFill>
            </c:spPr>
            <c:extLst>
              <c:ext xmlns:c16="http://schemas.microsoft.com/office/drawing/2014/chart" uri="{C3380CC4-5D6E-409C-BE32-E72D297353CC}">
                <c16:uniqueId val="{00000001-62FA-47A0-98EC-6CDFDF7B4436}"/>
              </c:ext>
            </c:extLst>
          </c:dPt>
          <c:dPt>
            <c:idx val="1"/>
            <c:bubble3D val="0"/>
            <c:spPr>
              <a:gradFill flip="none" rotWithShape="1">
                <a:gsLst>
                  <a:gs pos="0">
                    <a:srgbClr val="F79646">
                      <a:lumMod val="75000"/>
                      <a:shade val="30000"/>
                      <a:satMod val="115000"/>
                    </a:srgbClr>
                  </a:gs>
                  <a:gs pos="50000">
                    <a:srgbClr val="F79646">
                      <a:lumMod val="75000"/>
                      <a:shade val="67500"/>
                      <a:satMod val="115000"/>
                    </a:srgbClr>
                  </a:gs>
                  <a:gs pos="100000">
                    <a:srgbClr val="F79646">
                      <a:lumMod val="75000"/>
                      <a:shade val="100000"/>
                      <a:satMod val="115000"/>
                    </a:srgbClr>
                  </a:gs>
                </a:gsLst>
                <a:lin ang="2700000" scaled="1"/>
                <a:tileRect/>
              </a:gradFill>
            </c:spPr>
            <c:extLst>
              <c:ext xmlns:c16="http://schemas.microsoft.com/office/drawing/2014/chart" uri="{C3380CC4-5D6E-409C-BE32-E72D297353CC}">
                <c16:uniqueId val="{00000003-62FA-47A0-98EC-6CDFDF7B4436}"/>
              </c:ext>
            </c:extLst>
          </c:dPt>
          <c:dPt>
            <c:idx val="2"/>
            <c:bubble3D val="0"/>
            <c:spPr>
              <a:gradFill flip="none" rotWithShape="1">
                <a:gsLst>
                  <a:gs pos="0">
                    <a:srgbClr val="64AB0D">
                      <a:shade val="30000"/>
                      <a:satMod val="115000"/>
                    </a:srgbClr>
                  </a:gs>
                  <a:gs pos="50000">
                    <a:srgbClr val="64AB0D">
                      <a:shade val="67500"/>
                      <a:satMod val="115000"/>
                    </a:srgbClr>
                  </a:gs>
                  <a:gs pos="100000">
                    <a:srgbClr val="64AB0D">
                      <a:shade val="100000"/>
                      <a:satMod val="115000"/>
                    </a:srgbClr>
                  </a:gs>
                </a:gsLst>
                <a:lin ang="2700000" scaled="1"/>
                <a:tileRect/>
              </a:gradFill>
            </c:spPr>
            <c:extLst>
              <c:ext xmlns:c16="http://schemas.microsoft.com/office/drawing/2014/chart" uri="{C3380CC4-5D6E-409C-BE32-E72D297353CC}">
                <c16:uniqueId val="{00000005-62FA-47A0-98EC-6CDFDF7B4436}"/>
              </c:ext>
            </c:extLst>
          </c:dPt>
          <c:dPt>
            <c:idx val="3"/>
            <c:bubble3D val="0"/>
            <c:spPr>
              <a:gradFill flip="none" rotWithShape="1">
                <a:gsLst>
                  <a:gs pos="0">
                    <a:srgbClr val="00B050">
                      <a:shade val="30000"/>
                      <a:satMod val="115000"/>
                    </a:srgbClr>
                  </a:gs>
                  <a:gs pos="50000">
                    <a:srgbClr val="00B050">
                      <a:shade val="67500"/>
                      <a:satMod val="115000"/>
                    </a:srgbClr>
                  </a:gs>
                  <a:gs pos="100000">
                    <a:srgbClr val="00B050">
                      <a:shade val="100000"/>
                      <a:satMod val="115000"/>
                    </a:srgbClr>
                  </a:gs>
                </a:gsLst>
                <a:lin ang="2700000" scaled="1"/>
                <a:tileRect/>
              </a:gradFill>
            </c:spPr>
            <c:extLst>
              <c:ext xmlns:c16="http://schemas.microsoft.com/office/drawing/2014/chart" uri="{C3380CC4-5D6E-409C-BE32-E72D297353CC}">
                <c16:uniqueId val="{00000007-62FA-47A0-98EC-6CDFDF7B4436}"/>
              </c:ext>
            </c:extLst>
          </c:dPt>
          <c:dPt>
            <c:idx val="4"/>
            <c:bubble3D val="0"/>
            <c:spPr>
              <a:noFill/>
            </c:spPr>
            <c:extLst>
              <c:ext xmlns:c16="http://schemas.microsoft.com/office/drawing/2014/chart" uri="{C3380CC4-5D6E-409C-BE32-E72D297353CC}">
                <c16:uniqueId val="{00000009-62FA-47A0-98EC-6CDFDF7B4436}"/>
              </c:ext>
            </c:extLst>
          </c:dPt>
          <c:val>
            <c:numRef>
              <c:f>'Leçon 3'!$N$158:$N$162</c:f>
              <c:numCache>
                <c:formatCode>General</c:formatCode>
                <c:ptCount val="5"/>
                <c:pt idx="0">
                  <c:v>10</c:v>
                </c:pt>
                <c:pt idx="1">
                  <c:v>10</c:v>
                </c:pt>
                <c:pt idx="2">
                  <c:v>10</c:v>
                </c:pt>
                <c:pt idx="3">
                  <c:v>10</c:v>
                </c:pt>
                <c:pt idx="4">
                  <c:v>40</c:v>
                </c:pt>
              </c:numCache>
            </c:numRef>
          </c:val>
          <c:extLst>
            <c:ext xmlns:c16="http://schemas.microsoft.com/office/drawing/2014/chart" uri="{C3380CC4-5D6E-409C-BE32-E72D297353CC}">
              <c16:uniqueId val="{0000000A-62FA-47A0-98EC-6CDFDF7B4436}"/>
            </c:ext>
          </c:extLst>
        </c:ser>
        <c:dLbls>
          <c:showLegendKey val="0"/>
          <c:showVal val="0"/>
          <c:showCatName val="0"/>
          <c:showSerName val="0"/>
          <c:showPercent val="0"/>
          <c:showBubbleSize val="0"/>
          <c:showLeaderLines val="1"/>
        </c:dLbls>
        <c:firstSliceAng val="270"/>
        <c:holeSize val="50"/>
      </c:doughnutChart>
      <c:pieChart>
        <c:varyColors val="1"/>
        <c:ser>
          <c:idx val="1"/>
          <c:order val="1"/>
          <c:spPr>
            <a:noFill/>
          </c:spPr>
          <c:dPt>
            <c:idx val="1"/>
            <c:bubble3D val="0"/>
            <c:spPr>
              <a:solidFill>
                <a:schemeClr val="tx1"/>
              </a:solidFill>
            </c:spPr>
            <c:extLst>
              <c:ext xmlns:c16="http://schemas.microsoft.com/office/drawing/2014/chart" uri="{C3380CC4-5D6E-409C-BE32-E72D297353CC}">
                <c16:uniqueId val="{0000000C-62FA-47A0-98EC-6CDFDF7B4436}"/>
              </c:ext>
            </c:extLst>
          </c:dPt>
          <c:val>
            <c:numRef>
              <c:f>'Leçon 3'!$O$158:$O$160</c:f>
              <c:numCache>
                <c:formatCode>General</c:formatCode>
                <c:ptCount val="3"/>
                <c:pt idx="0">
                  <c:v>0</c:v>
                </c:pt>
                <c:pt idx="1">
                  <c:v>2</c:v>
                </c:pt>
                <c:pt idx="2">
                  <c:v>78</c:v>
                </c:pt>
              </c:numCache>
            </c:numRef>
          </c:val>
          <c:extLst>
            <c:ext xmlns:c16="http://schemas.microsoft.com/office/drawing/2014/chart" uri="{C3380CC4-5D6E-409C-BE32-E72D297353CC}">
              <c16:uniqueId val="{0000000D-62FA-47A0-98EC-6CDFDF7B4436}"/>
            </c:ext>
          </c:extLst>
        </c:ser>
        <c:dLbls>
          <c:showLegendKey val="0"/>
          <c:showVal val="0"/>
          <c:showCatName val="0"/>
          <c:showSerName val="0"/>
          <c:showPercent val="0"/>
          <c:showBubbleSize val="0"/>
          <c:showLeaderLines val="1"/>
        </c:dLbls>
        <c:firstSliceAng val="270"/>
      </c:pieChart>
    </c:plotArea>
    <c:plotVisOnly val="0"/>
    <c:dispBlanksAs val="gap"/>
    <c:showDLblsOverMax val="0"/>
  </c:chart>
  <c:spPr>
    <a:noFill/>
    <a:ln>
      <a:noFill/>
    </a:ln>
  </c:spPr>
  <c:printSettings>
    <c:headerFooter/>
    <c:pageMargins b="0.750000000000003" l="0.70000000000000062" r="0.70000000000000062" t="0.750000000000003" header="0.30000000000000032" footer="0.30000000000000032"/>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3187714043526789E-2"/>
          <c:y val="2.160694885387645E-3"/>
          <c:w val="0.97578810865280474"/>
          <c:h val="0.99783930511461238"/>
        </c:manualLayout>
      </c:layout>
      <c:doughnutChart>
        <c:varyColors val="1"/>
        <c:ser>
          <c:idx val="0"/>
          <c:order val="0"/>
          <c:tx>
            <c:v>Camembert</c:v>
          </c:tx>
          <c:dPt>
            <c:idx val="0"/>
            <c:bubble3D val="0"/>
            <c:spPr>
              <a:gradFill flip="none" rotWithShape="1">
                <a:gsLst>
                  <a:gs pos="0">
                    <a:srgbClr val="C00000">
                      <a:shade val="30000"/>
                      <a:satMod val="115000"/>
                    </a:srgbClr>
                  </a:gs>
                  <a:gs pos="50000">
                    <a:srgbClr val="C00000">
                      <a:shade val="67500"/>
                      <a:satMod val="115000"/>
                    </a:srgbClr>
                  </a:gs>
                  <a:gs pos="100000">
                    <a:srgbClr val="C00000">
                      <a:shade val="100000"/>
                      <a:satMod val="115000"/>
                    </a:srgbClr>
                  </a:gs>
                </a:gsLst>
                <a:lin ang="2700000" scaled="1"/>
                <a:tileRect/>
              </a:gradFill>
            </c:spPr>
            <c:extLst>
              <c:ext xmlns:c16="http://schemas.microsoft.com/office/drawing/2014/chart" uri="{C3380CC4-5D6E-409C-BE32-E72D297353CC}">
                <c16:uniqueId val="{00000001-D945-40F4-9771-8AED117821F2}"/>
              </c:ext>
            </c:extLst>
          </c:dPt>
          <c:dPt>
            <c:idx val="1"/>
            <c:bubble3D val="0"/>
            <c:spPr>
              <a:gradFill flip="none" rotWithShape="1">
                <a:gsLst>
                  <a:gs pos="0">
                    <a:srgbClr val="F79646">
                      <a:lumMod val="75000"/>
                      <a:shade val="30000"/>
                      <a:satMod val="115000"/>
                    </a:srgbClr>
                  </a:gs>
                  <a:gs pos="50000">
                    <a:srgbClr val="F79646">
                      <a:lumMod val="75000"/>
                      <a:shade val="67500"/>
                      <a:satMod val="115000"/>
                    </a:srgbClr>
                  </a:gs>
                  <a:gs pos="100000">
                    <a:srgbClr val="F79646">
                      <a:lumMod val="75000"/>
                      <a:shade val="100000"/>
                      <a:satMod val="115000"/>
                    </a:srgbClr>
                  </a:gs>
                </a:gsLst>
                <a:lin ang="2700000" scaled="1"/>
                <a:tileRect/>
              </a:gradFill>
            </c:spPr>
            <c:extLst>
              <c:ext xmlns:c16="http://schemas.microsoft.com/office/drawing/2014/chart" uri="{C3380CC4-5D6E-409C-BE32-E72D297353CC}">
                <c16:uniqueId val="{00000003-D945-40F4-9771-8AED117821F2}"/>
              </c:ext>
            </c:extLst>
          </c:dPt>
          <c:dPt>
            <c:idx val="2"/>
            <c:bubble3D val="0"/>
            <c:spPr>
              <a:gradFill flip="none" rotWithShape="1">
                <a:gsLst>
                  <a:gs pos="0">
                    <a:srgbClr val="64AB0D">
                      <a:shade val="30000"/>
                      <a:satMod val="115000"/>
                    </a:srgbClr>
                  </a:gs>
                  <a:gs pos="50000">
                    <a:srgbClr val="64AB0D">
                      <a:shade val="67500"/>
                      <a:satMod val="115000"/>
                    </a:srgbClr>
                  </a:gs>
                  <a:gs pos="100000">
                    <a:srgbClr val="64AB0D">
                      <a:shade val="100000"/>
                      <a:satMod val="115000"/>
                    </a:srgbClr>
                  </a:gs>
                </a:gsLst>
                <a:lin ang="2700000" scaled="1"/>
                <a:tileRect/>
              </a:gradFill>
            </c:spPr>
            <c:extLst>
              <c:ext xmlns:c16="http://schemas.microsoft.com/office/drawing/2014/chart" uri="{C3380CC4-5D6E-409C-BE32-E72D297353CC}">
                <c16:uniqueId val="{00000005-D945-40F4-9771-8AED117821F2}"/>
              </c:ext>
            </c:extLst>
          </c:dPt>
          <c:dPt>
            <c:idx val="3"/>
            <c:bubble3D val="0"/>
            <c:spPr>
              <a:gradFill flip="none" rotWithShape="1">
                <a:gsLst>
                  <a:gs pos="0">
                    <a:srgbClr val="00B050">
                      <a:shade val="30000"/>
                      <a:satMod val="115000"/>
                    </a:srgbClr>
                  </a:gs>
                  <a:gs pos="50000">
                    <a:srgbClr val="00B050">
                      <a:shade val="67500"/>
                      <a:satMod val="115000"/>
                    </a:srgbClr>
                  </a:gs>
                  <a:gs pos="100000">
                    <a:srgbClr val="00B050">
                      <a:shade val="100000"/>
                      <a:satMod val="115000"/>
                    </a:srgbClr>
                  </a:gs>
                </a:gsLst>
                <a:lin ang="2700000" scaled="1"/>
                <a:tileRect/>
              </a:gradFill>
            </c:spPr>
            <c:extLst>
              <c:ext xmlns:c16="http://schemas.microsoft.com/office/drawing/2014/chart" uri="{C3380CC4-5D6E-409C-BE32-E72D297353CC}">
                <c16:uniqueId val="{00000007-D945-40F4-9771-8AED117821F2}"/>
              </c:ext>
            </c:extLst>
          </c:dPt>
          <c:dPt>
            <c:idx val="4"/>
            <c:bubble3D val="0"/>
            <c:spPr>
              <a:noFill/>
            </c:spPr>
            <c:extLst>
              <c:ext xmlns:c16="http://schemas.microsoft.com/office/drawing/2014/chart" uri="{C3380CC4-5D6E-409C-BE32-E72D297353CC}">
                <c16:uniqueId val="{00000009-D945-40F4-9771-8AED117821F2}"/>
              </c:ext>
            </c:extLst>
          </c:dPt>
          <c:val>
            <c:numRef>
              <c:f>'Leçon 1'!$N$38:$N$42</c:f>
              <c:numCache>
                <c:formatCode>General</c:formatCode>
                <c:ptCount val="5"/>
                <c:pt idx="0">
                  <c:v>10</c:v>
                </c:pt>
                <c:pt idx="1">
                  <c:v>10</c:v>
                </c:pt>
                <c:pt idx="2">
                  <c:v>10</c:v>
                </c:pt>
                <c:pt idx="3">
                  <c:v>10</c:v>
                </c:pt>
                <c:pt idx="4">
                  <c:v>40</c:v>
                </c:pt>
              </c:numCache>
            </c:numRef>
          </c:val>
          <c:extLst>
            <c:ext xmlns:c16="http://schemas.microsoft.com/office/drawing/2014/chart" uri="{C3380CC4-5D6E-409C-BE32-E72D297353CC}">
              <c16:uniqueId val="{0000000A-D945-40F4-9771-8AED117821F2}"/>
            </c:ext>
          </c:extLst>
        </c:ser>
        <c:dLbls>
          <c:showLegendKey val="0"/>
          <c:showVal val="0"/>
          <c:showCatName val="0"/>
          <c:showSerName val="0"/>
          <c:showPercent val="0"/>
          <c:showBubbleSize val="0"/>
          <c:showLeaderLines val="1"/>
        </c:dLbls>
        <c:firstSliceAng val="270"/>
        <c:holeSize val="50"/>
      </c:doughnutChart>
      <c:pieChart>
        <c:varyColors val="1"/>
        <c:ser>
          <c:idx val="1"/>
          <c:order val="1"/>
          <c:spPr>
            <a:noFill/>
          </c:spPr>
          <c:dPt>
            <c:idx val="1"/>
            <c:bubble3D val="0"/>
            <c:spPr>
              <a:solidFill>
                <a:schemeClr val="tx1"/>
              </a:solidFill>
            </c:spPr>
            <c:extLst>
              <c:ext xmlns:c16="http://schemas.microsoft.com/office/drawing/2014/chart" uri="{C3380CC4-5D6E-409C-BE32-E72D297353CC}">
                <c16:uniqueId val="{0000000C-D945-40F4-9771-8AED117821F2}"/>
              </c:ext>
            </c:extLst>
          </c:dPt>
          <c:val>
            <c:numRef>
              <c:f>'Leçon 1'!$O$38:$O$40</c:f>
              <c:numCache>
                <c:formatCode>General</c:formatCode>
                <c:ptCount val="3"/>
                <c:pt idx="0">
                  <c:v>0</c:v>
                </c:pt>
                <c:pt idx="1">
                  <c:v>2</c:v>
                </c:pt>
                <c:pt idx="2">
                  <c:v>78</c:v>
                </c:pt>
              </c:numCache>
            </c:numRef>
          </c:val>
          <c:extLst>
            <c:ext xmlns:c16="http://schemas.microsoft.com/office/drawing/2014/chart" uri="{C3380CC4-5D6E-409C-BE32-E72D297353CC}">
              <c16:uniqueId val="{0000000D-D945-40F4-9771-8AED117821F2}"/>
            </c:ext>
          </c:extLst>
        </c:ser>
        <c:dLbls>
          <c:showLegendKey val="0"/>
          <c:showVal val="0"/>
          <c:showCatName val="0"/>
          <c:showSerName val="0"/>
          <c:showPercent val="0"/>
          <c:showBubbleSize val="0"/>
          <c:showLeaderLines val="1"/>
        </c:dLbls>
        <c:firstSliceAng val="270"/>
      </c:pieChart>
    </c:plotArea>
    <c:plotVisOnly val="0"/>
    <c:dispBlanksAs val="gap"/>
    <c:showDLblsOverMax val="0"/>
  </c:chart>
  <c:spPr>
    <a:noFill/>
    <a:ln>
      <a:noFill/>
    </a:ln>
  </c:spPr>
  <c:printSettings>
    <c:headerFooter/>
    <c:pageMargins b="0.750000000000003" l="0.70000000000000062" r="0.70000000000000062" t="0.750000000000003" header="0.30000000000000032" footer="0.30000000000000032"/>
    <c:pageSetup/>
  </c:printSettings>
</c:chartSpace>
</file>

<file path=xl/charts/chart1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3187714043526789E-2"/>
          <c:y val="2.160694885387645E-3"/>
          <c:w val="0.97578810865280474"/>
          <c:h val="0.99783930511461238"/>
        </c:manualLayout>
      </c:layout>
      <c:doughnutChart>
        <c:varyColors val="1"/>
        <c:ser>
          <c:idx val="0"/>
          <c:order val="0"/>
          <c:tx>
            <c:v>Camembert</c:v>
          </c:tx>
          <c:dPt>
            <c:idx val="0"/>
            <c:bubble3D val="0"/>
            <c:spPr>
              <a:gradFill flip="none" rotWithShape="1">
                <a:gsLst>
                  <a:gs pos="0">
                    <a:srgbClr val="C00000">
                      <a:shade val="30000"/>
                      <a:satMod val="115000"/>
                    </a:srgbClr>
                  </a:gs>
                  <a:gs pos="50000">
                    <a:srgbClr val="C00000">
                      <a:shade val="67500"/>
                      <a:satMod val="115000"/>
                    </a:srgbClr>
                  </a:gs>
                  <a:gs pos="100000">
                    <a:srgbClr val="C00000">
                      <a:shade val="100000"/>
                      <a:satMod val="115000"/>
                    </a:srgbClr>
                  </a:gs>
                </a:gsLst>
                <a:lin ang="2700000" scaled="1"/>
                <a:tileRect/>
              </a:gradFill>
            </c:spPr>
            <c:extLst>
              <c:ext xmlns:c16="http://schemas.microsoft.com/office/drawing/2014/chart" uri="{C3380CC4-5D6E-409C-BE32-E72D297353CC}">
                <c16:uniqueId val="{00000001-0FBB-48AF-964D-7D63E0CC8731}"/>
              </c:ext>
            </c:extLst>
          </c:dPt>
          <c:dPt>
            <c:idx val="1"/>
            <c:bubble3D val="0"/>
            <c:spPr>
              <a:gradFill flip="none" rotWithShape="1">
                <a:gsLst>
                  <a:gs pos="0">
                    <a:srgbClr val="F79646">
                      <a:lumMod val="75000"/>
                      <a:shade val="30000"/>
                      <a:satMod val="115000"/>
                    </a:srgbClr>
                  </a:gs>
                  <a:gs pos="50000">
                    <a:srgbClr val="F79646">
                      <a:lumMod val="75000"/>
                      <a:shade val="67500"/>
                      <a:satMod val="115000"/>
                    </a:srgbClr>
                  </a:gs>
                  <a:gs pos="100000">
                    <a:srgbClr val="F79646">
                      <a:lumMod val="75000"/>
                      <a:shade val="100000"/>
                      <a:satMod val="115000"/>
                    </a:srgbClr>
                  </a:gs>
                </a:gsLst>
                <a:lin ang="2700000" scaled="1"/>
                <a:tileRect/>
              </a:gradFill>
            </c:spPr>
            <c:extLst>
              <c:ext xmlns:c16="http://schemas.microsoft.com/office/drawing/2014/chart" uri="{C3380CC4-5D6E-409C-BE32-E72D297353CC}">
                <c16:uniqueId val="{00000003-0FBB-48AF-964D-7D63E0CC8731}"/>
              </c:ext>
            </c:extLst>
          </c:dPt>
          <c:dPt>
            <c:idx val="2"/>
            <c:bubble3D val="0"/>
            <c:spPr>
              <a:gradFill flip="none" rotWithShape="1">
                <a:gsLst>
                  <a:gs pos="0">
                    <a:srgbClr val="64AB0D">
                      <a:shade val="30000"/>
                      <a:satMod val="115000"/>
                    </a:srgbClr>
                  </a:gs>
                  <a:gs pos="50000">
                    <a:srgbClr val="64AB0D">
                      <a:shade val="67500"/>
                      <a:satMod val="115000"/>
                    </a:srgbClr>
                  </a:gs>
                  <a:gs pos="100000">
                    <a:srgbClr val="64AB0D">
                      <a:shade val="100000"/>
                      <a:satMod val="115000"/>
                    </a:srgbClr>
                  </a:gs>
                </a:gsLst>
                <a:lin ang="2700000" scaled="1"/>
                <a:tileRect/>
              </a:gradFill>
            </c:spPr>
            <c:extLst>
              <c:ext xmlns:c16="http://schemas.microsoft.com/office/drawing/2014/chart" uri="{C3380CC4-5D6E-409C-BE32-E72D297353CC}">
                <c16:uniqueId val="{00000005-0FBB-48AF-964D-7D63E0CC8731}"/>
              </c:ext>
            </c:extLst>
          </c:dPt>
          <c:dPt>
            <c:idx val="3"/>
            <c:bubble3D val="0"/>
            <c:spPr>
              <a:gradFill flip="none" rotWithShape="1">
                <a:gsLst>
                  <a:gs pos="0">
                    <a:srgbClr val="00B050">
                      <a:shade val="30000"/>
                      <a:satMod val="115000"/>
                    </a:srgbClr>
                  </a:gs>
                  <a:gs pos="50000">
                    <a:srgbClr val="00B050">
                      <a:shade val="67500"/>
                      <a:satMod val="115000"/>
                    </a:srgbClr>
                  </a:gs>
                  <a:gs pos="100000">
                    <a:srgbClr val="00B050">
                      <a:shade val="100000"/>
                      <a:satMod val="115000"/>
                    </a:srgbClr>
                  </a:gs>
                </a:gsLst>
                <a:lin ang="2700000" scaled="1"/>
                <a:tileRect/>
              </a:gradFill>
            </c:spPr>
            <c:extLst>
              <c:ext xmlns:c16="http://schemas.microsoft.com/office/drawing/2014/chart" uri="{C3380CC4-5D6E-409C-BE32-E72D297353CC}">
                <c16:uniqueId val="{00000007-0FBB-48AF-964D-7D63E0CC8731}"/>
              </c:ext>
            </c:extLst>
          </c:dPt>
          <c:dPt>
            <c:idx val="4"/>
            <c:bubble3D val="0"/>
            <c:spPr>
              <a:noFill/>
            </c:spPr>
            <c:extLst>
              <c:ext xmlns:c16="http://schemas.microsoft.com/office/drawing/2014/chart" uri="{C3380CC4-5D6E-409C-BE32-E72D297353CC}">
                <c16:uniqueId val="{00000009-0FBB-48AF-964D-7D63E0CC8731}"/>
              </c:ext>
            </c:extLst>
          </c:dPt>
          <c:val>
            <c:numRef>
              <c:f>'Leçon 3'!$N$163:$N$167</c:f>
              <c:numCache>
                <c:formatCode>General</c:formatCode>
                <c:ptCount val="5"/>
                <c:pt idx="0">
                  <c:v>10</c:v>
                </c:pt>
                <c:pt idx="1">
                  <c:v>10</c:v>
                </c:pt>
                <c:pt idx="2">
                  <c:v>10</c:v>
                </c:pt>
                <c:pt idx="3">
                  <c:v>10</c:v>
                </c:pt>
                <c:pt idx="4">
                  <c:v>40</c:v>
                </c:pt>
              </c:numCache>
            </c:numRef>
          </c:val>
          <c:extLst>
            <c:ext xmlns:c16="http://schemas.microsoft.com/office/drawing/2014/chart" uri="{C3380CC4-5D6E-409C-BE32-E72D297353CC}">
              <c16:uniqueId val="{0000000A-0FBB-48AF-964D-7D63E0CC8731}"/>
            </c:ext>
          </c:extLst>
        </c:ser>
        <c:dLbls>
          <c:showLegendKey val="0"/>
          <c:showVal val="0"/>
          <c:showCatName val="0"/>
          <c:showSerName val="0"/>
          <c:showPercent val="0"/>
          <c:showBubbleSize val="0"/>
          <c:showLeaderLines val="1"/>
        </c:dLbls>
        <c:firstSliceAng val="270"/>
        <c:holeSize val="50"/>
      </c:doughnutChart>
      <c:pieChart>
        <c:varyColors val="1"/>
        <c:ser>
          <c:idx val="1"/>
          <c:order val="1"/>
          <c:spPr>
            <a:noFill/>
          </c:spPr>
          <c:dPt>
            <c:idx val="1"/>
            <c:bubble3D val="0"/>
            <c:spPr>
              <a:solidFill>
                <a:schemeClr val="tx1"/>
              </a:solidFill>
            </c:spPr>
            <c:extLst>
              <c:ext xmlns:c16="http://schemas.microsoft.com/office/drawing/2014/chart" uri="{C3380CC4-5D6E-409C-BE32-E72D297353CC}">
                <c16:uniqueId val="{0000000C-0FBB-48AF-964D-7D63E0CC8731}"/>
              </c:ext>
            </c:extLst>
          </c:dPt>
          <c:val>
            <c:numRef>
              <c:f>'Leçon 3'!$O$163:$O$165</c:f>
              <c:numCache>
                <c:formatCode>General</c:formatCode>
                <c:ptCount val="3"/>
                <c:pt idx="0">
                  <c:v>0</c:v>
                </c:pt>
                <c:pt idx="1">
                  <c:v>2</c:v>
                </c:pt>
                <c:pt idx="2">
                  <c:v>78</c:v>
                </c:pt>
              </c:numCache>
            </c:numRef>
          </c:val>
          <c:extLst>
            <c:ext xmlns:c16="http://schemas.microsoft.com/office/drawing/2014/chart" uri="{C3380CC4-5D6E-409C-BE32-E72D297353CC}">
              <c16:uniqueId val="{0000000D-0FBB-48AF-964D-7D63E0CC8731}"/>
            </c:ext>
          </c:extLst>
        </c:ser>
        <c:dLbls>
          <c:showLegendKey val="0"/>
          <c:showVal val="0"/>
          <c:showCatName val="0"/>
          <c:showSerName val="0"/>
          <c:showPercent val="0"/>
          <c:showBubbleSize val="0"/>
          <c:showLeaderLines val="1"/>
        </c:dLbls>
        <c:firstSliceAng val="270"/>
      </c:pieChart>
    </c:plotArea>
    <c:plotVisOnly val="0"/>
    <c:dispBlanksAs val="gap"/>
    <c:showDLblsOverMax val="0"/>
  </c:chart>
  <c:spPr>
    <a:noFill/>
    <a:ln>
      <a:noFill/>
    </a:ln>
  </c:spPr>
  <c:printSettings>
    <c:headerFooter/>
    <c:pageMargins b="0.750000000000003" l="0.70000000000000062" r="0.70000000000000062" t="0.750000000000003" header="0.30000000000000032" footer="0.30000000000000032"/>
    <c:pageSetup/>
  </c:printSettings>
</c:chartSpace>
</file>

<file path=xl/charts/chart1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3187714043526789E-2"/>
          <c:y val="2.160694885387645E-3"/>
          <c:w val="0.97578810865280474"/>
          <c:h val="0.99783930511461238"/>
        </c:manualLayout>
      </c:layout>
      <c:doughnutChart>
        <c:varyColors val="1"/>
        <c:ser>
          <c:idx val="0"/>
          <c:order val="0"/>
          <c:tx>
            <c:v>Camembert</c:v>
          </c:tx>
          <c:dPt>
            <c:idx val="0"/>
            <c:bubble3D val="0"/>
            <c:spPr>
              <a:gradFill flip="none" rotWithShape="1">
                <a:gsLst>
                  <a:gs pos="0">
                    <a:srgbClr val="C00000">
                      <a:shade val="30000"/>
                      <a:satMod val="115000"/>
                    </a:srgbClr>
                  </a:gs>
                  <a:gs pos="50000">
                    <a:srgbClr val="C00000">
                      <a:shade val="67500"/>
                      <a:satMod val="115000"/>
                    </a:srgbClr>
                  </a:gs>
                  <a:gs pos="100000">
                    <a:srgbClr val="C00000">
                      <a:shade val="100000"/>
                      <a:satMod val="115000"/>
                    </a:srgbClr>
                  </a:gs>
                </a:gsLst>
                <a:lin ang="2700000" scaled="1"/>
                <a:tileRect/>
              </a:gradFill>
            </c:spPr>
            <c:extLst>
              <c:ext xmlns:c16="http://schemas.microsoft.com/office/drawing/2014/chart" uri="{C3380CC4-5D6E-409C-BE32-E72D297353CC}">
                <c16:uniqueId val="{00000001-5D2B-4A74-BE58-9412666C00D9}"/>
              </c:ext>
            </c:extLst>
          </c:dPt>
          <c:dPt>
            <c:idx val="1"/>
            <c:bubble3D val="0"/>
            <c:spPr>
              <a:gradFill flip="none" rotWithShape="1">
                <a:gsLst>
                  <a:gs pos="0">
                    <a:srgbClr val="F79646">
                      <a:lumMod val="75000"/>
                      <a:shade val="30000"/>
                      <a:satMod val="115000"/>
                    </a:srgbClr>
                  </a:gs>
                  <a:gs pos="50000">
                    <a:srgbClr val="F79646">
                      <a:lumMod val="75000"/>
                      <a:shade val="67500"/>
                      <a:satMod val="115000"/>
                    </a:srgbClr>
                  </a:gs>
                  <a:gs pos="100000">
                    <a:srgbClr val="F79646">
                      <a:lumMod val="75000"/>
                      <a:shade val="100000"/>
                      <a:satMod val="115000"/>
                    </a:srgbClr>
                  </a:gs>
                </a:gsLst>
                <a:lin ang="2700000" scaled="1"/>
                <a:tileRect/>
              </a:gradFill>
            </c:spPr>
            <c:extLst>
              <c:ext xmlns:c16="http://schemas.microsoft.com/office/drawing/2014/chart" uri="{C3380CC4-5D6E-409C-BE32-E72D297353CC}">
                <c16:uniqueId val="{00000003-5D2B-4A74-BE58-9412666C00D9}"/>
              </c:ext>
            </c:extLst>
          </c:dPt>
          <c:dPt>
            <c:idx val="2"/>
            <c:bubble3D val="0"/>
            <c:spPr>
              <a:gradFill flip="none" rotWithShape="1">
                <a:gsLst>
                  <a:gs pos="0">
                    <a:srgbClr val="64AB0D">
                      <a:shade val="30000"/>
                      <a:satMod val="115000"/>
                    </a:srgbClr>
                  </a:gs>
                  <a:gs pos="50000">
                    <a:srgbClr val="64AB0D">
                      <a:shade val="67500"/>
                      <a:satMod val="115000"/>
                    </a:srgbClr>
                  </a:gs>
                  <a:gs pos="100000">
                    <a:srgbClr val="64AB0D">
                      <a:shade val="100000"/>
                      <a:satMod val="115000"/>
                    </a:srgbClr>
                  </a:gs>
                </a:gsLst>
                <a:lin ang="2700000" scaled="1"/>
                <a:tileRect/>
              </a:gradFill>
            </c:spPr>
            <c:extLst>
              <c:ext xmlns:c16="http://schemas.microsoft.com/office/drawing/2014/chart" uri="{C3380CC4-5D6E-409C-BE32-E72D297353CC}">
                <c16:uniqueId val="{00000005-5D2B-4A74-BE58-9412666C00D9}"/>
              </c:ext>
            </c:extLst>
          </c:dPt>
          <c:dPt>
            <c:idx val="3"/>
            <c:bubble3D val="0"/>
            <c:spPr>
              <a:gradFill flip="none" rotWithShape="1">
                <a:gsLst>
                  <a:gs pos="0">
                    <a:srgbClr val="00B050">
                      <a:shade val="30000"/>
                      <a:satMod val="115000"/>
                    </a:srgbClr>
                  </a:gs>
                  <a:gs pos="50000">
                    <a:srgbClr val="00B050">
                      <a:shade val="67500"/>
                      <a:satMod val="115000"/>
                    </a:srgbClr>
                  </a:gs>
                  <a:gs pos="100000">
                    <a:srgbClr val="00B050">
                      <a:shade val="100000"/>
                      <a:satMod val="115000"/>
                    </a:srgbClr>
                  </a:gs>
                </a:gsLst>
                <a:lin ang="2700000" scaled="1"/>
                <a:tileRect/>
              </a:gradFill>
            </c:spPr>
            <c:extLst>
              <c:ext xmlns:c16="http://schemas.microsoft.com/office/drawing/2014/chart" uri="{C3380CC4-5D6E-409C-BE32-E72D297353CC}">
                <c16:uniqueId val="{00000007-5D2B-4A74-BE58-9412666C00D9}"/>
              </c:ext>
            </c:extLst>
          </c:dPt>
          <c:dPt>
            <c:idx val="4"/>
            <c:bubble3D val="0"/>
            <c:spPr>
              <a:noFill/>
            </c:spPr>
            <c:extLst>
              <c:ext xmlns:c16="http://schemas.microsoft.com/office/drawing/2014/chart" uri="{C3380CC4-5D6E-409C-BE32-E72D297353CC}">
                <c16:uniqueId val="{00000009-5D2B-4A74-BE58-9412666C00D9}"/>
              </c:ext>
            </c:extLst>
          </c:dPt>
          <c:val>
            <c:numRef>
              <c:f>'Leçon 3'!$N$168:$N$172</c:f>
              <c:numCache>
                <c:formatCode>General</c:formatCode>
                <c:ptCount val="5"/>
                <c:pt idx="0">
                  <c:v>10</c:v>
                </c:pt>
                <c:pt idx="1">
                  <c:v>10</c:v>
                </c:pt>
                <c:pt idx="2">
                  <c:v>10</c:v>
                </c:pt>
                <c:pt idx="3">
                  <c:v>10</c:v>
                </c:pt>
                <c:pt idx="4">
                  <c:v>40</c:v>
                </c:pt>
              </c:numCache>
            </c:numRef>
          </c:val>
          <c:extLst>
            <c:ext xmlns:c16="http://schemas.microsoft.com/office/drawing/2014/chart" uri="{C3380CC4-5D6E-409C-BE32-E72D297353CC}">
              <c16:uniqueId val="{0000000A-5D2B-4A74-BE58-9412666C00D9}"/>
            </c:ext>
          </c:extLst>
        </c:ser>
        <c:dLbls>
          <c:showLegendKey val="0"/>
          <c:showVal val="0"/>
          <c:showCatName val="0"/>
          <c:showSerName val="0"/>
          <c:showPercent val="0"/>
          <c:showBubbleSize val="0"/>
          <c:showLeaderLines val="1"/>
        </c:dLbls>
        <c:firstSliceAng val="270"/>
        <c:holeSize val="50"/>
      </c:doughnutChart>
      <c:pieChart>
        <c:varyColors val="1"/>
        <c:ser>
          <c:idx val="1"/>
          <c:order val="1"/>
          <c:spPr>
            <a:noFill/>
          </c:spPr>
          <c:dPt>
            <c:idx val="1"/>
            <c:bubble3D val="0"/>
            <c:spPr>
              <a:solidFill>
                <a:schemeClr val="tx1"/>
              </a:solidFill>
            </c:spPr>
            <c:extLst>
              <c:ext xmlns:c16="http://schemas.microsoft.com/office/drawing/2014/chart" uri="{C3380CC4-5D6E-409C-BE32-E72D297353CC}">
                <c16:uniqueId val="{0000000C-5D2B-4A74-BE58-9412666C00D9}"/>
              </c:ext>
            </c:extLst>
          </c:dPt>
          <c:val>
            <c:numRef>
              <c:f>'Leçon 3'!$O$168:$O$170</c:f>
              <c:numCache>
                <c:formatCode>General</c:formatCode>
                <c:ptCount val="3"/>
                <c:pt idx="0">
                  <c:v>0</c:v>
                </c:pt>
                <c:pt idx="1">
                  <c:v>2</c:v>
                </c:pt>
                <c:pt idx="2">
                  <c:v>78</c:v>
                </c:pt>
              </c:numCache>
            </c:numRef>
          </c:val>
          <c:extLst>
            <c:ext xmlns:c16="http://schemas.microsoft.com/office/drawing/2014/chart" uri="{C3380CC4-5D6E-409C-BE32-E72D297353CC}">
              <c16:uniqueId val="{0000000D-5D2B-4A74-BE58-9412666C00D9}"/>
            </c:ext>
          </c:extLst>
        </c:ser>
        <c:dLbls>
          <c:showLegendKey val="0"/>
          <c:showVal val="0"/>
          <c:showCatName val="0"/>
          <c:showSerName val="0"/>
          <c:showPercent val="0"/>
          <c:showBubbleSize val="0"/>
          <c:showLeaderLines val="1"/>
        </c:dLbls>
        <c:firstSliceAng val="270"/>
      </c:pieChart>
    </c:plotArea>
    <c:plotVisOnly val="0"/>
    <c:dispBlanksAs val="gap"/>
    <c:showDLblsOverMax val="0"/>
  </c:chart>
  <c:spPr>
    <a:noFill/>
    <a:ln>
      <a:noFill/>
    </a:ln>
  </c:spPr>
  <c:printSettings>
    <c:headerFooter/>
    <c:pageMargins b="0.750000000000003" l="0.70000000000000062" r="0.70000000000000062" t="0.750000000000003" header="0.30000000000000032" footer="0.30000000000000032"/>
    <c:pageSetup/>
  </c:printSettings>
</c:chartSpace>
</file>

<file path=xl/charts/chart1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3187714043526789E-2"/>
          <c:y val="2.160694885387645E-3"/>
          <c:w val="0.97578810865280474"/>
          <c:h val="0.99783930511461238"/>
        </c:manualLayout>
      </c:layout>
      <c:doughnutChart>
        <c:varyColors val="1"/>
        <c:ser>
          <c:idx val="0"/>
          <c:order val="0"/>
          <c:tx>
            <c:v>Camembert</c:v>
          </c:tx>
          <c:dPt>
            <c:idx val="0"/>
            <c:bubble3D val="0"/>
            <c:spPr>
              <a:gradFill flip="none" rotWithShape="1">
                <a:gsLst>
                  <a:gs pos="0">
                    <a:srgbClr val="C00000">
                      <a:shade val="30000"/>
                      <a:satMod val="115000"/>
                    </a:srgbClr>
                  </a:gs>
                  <a:gs pos="50000">
                    <a:srgbClr val="C00000">
                      <a:shade val="67500"/>
                      <a:satMod val="115000"/>
                    </a:srgbClr>
                  </a:gs>
                  <a:gs pos="100000">
                    <a:srgbClr val="C00000">
                      <a:shade val="100000"/>
                      <a:satMod val="115000"/>
                    </a:srgbClr>
                  </a:gs>
                </a:gsLst>
                <a:lin ang="2700000" scaled="1"/>
                <a:tileRect/>
              </a:gradFill>
            </c:spPr>
            <c:extLst>
              <c:ext xmlns:c16="http://schemas.microsoft.com/office/drawing/2014/chart" uri="{C3380CC4-5D6E-409C-BE32-E72D297353CC}">
                <c16:uniqueId val="{00000001-C5C6-4515-A39E-F0223F4CA79C}"/>
              </c:ext>
            </c:extLst>
          </c:dPt>
          <c:dPt>
            <c:idx val="1"/>
            <c:bubble3D val="0"/>
            <c:spPr>
              <a:gradFill flip="none" rotWithShape="1">
                <a:gsLst>
                  <a:gs pos="0">
                    <a:srgbClr val="F79646">
                      <a:lumMod val="75000"/>
                      <a:shade val="30000"/>
                      <a:satMod val="115000"/>
                    </a:srgbClr>
                  </a:gs>
                  <a:gs pos="50000">
                    <a:srgbClr val="F79646">
                      <a:lumMod val="75000"/>
                      <a:shade val="67500"/>
                      <a:satMod val="115000"/>
                    </a:srgbClr>
                  </a:gs>
                  <a:gs pos="100000">
                    <a:srgbClr val="F79646">
                      <a:lumMod val="75000"/>
                      <a:shade val="100000"/>
                      <a:satMod val="115000"/>
                    </a:srgbClr>
                  </a:gs>
                </a:gsLst>
                <a:lin ang="2700000" scaled="1"/>
                <a:tileRect/>
              </a:gradFill>
            </c:spPr>
            <c:extLst>
              <c:ext xmlns:c16="http://schemas.microsoft.com/office/drawing/2014/chart" uri="{C3380CC4-5D6E-409C-BE32-E72D297353CC}">
                <c16:uniqueId val="{00000003-C5C6-4515-A39E-F0223F4CA79C}"/>
              </c:ext>
            </c:extLst>
          </c:dPt>
          <c:dPt>
            <c:idx val="2"/>
            <c:bubble3D val="0"/>
            <c:spPr>
              <a:gradFill flip="none" rotWithShape="1">
                <a:gsLst>
                  <a:gs pos="0">
                    <a:srgbClr val="64AB0D">
                      <a:shade val="30000"/>
                      <a:satMod val="115000"/>
                    </a:srgbClr>
                  </a:gs>
                  <a:gs pos="50000">
                    <a:srgbClr val="64AB0D">
                      <a:shade val="67500"/>
                      <a:satMod val="115000"/>
                    </a:srgbClr>
                  </a:gs>
                  <a:gs pos="100000">
                    <a:srgbClr val="64AB0D">
                      <a:shade val="100000"/>
                      <a:satMod val="115000"/>
                    </a:srgbClr>
                  </a:gs>
                </a:gsLst>
                <a:lin ang="2700000" scaled="1"/>
                <a:tileRect/>
              </a:gradFill>
            </c:spPr>
            <c:extLst>
              <c:ext xmlns:c16="http://schemas.microsoft.com/office/drawing/2014/chart" uri="{C3380CC4-5D6E-409C-BE32-E72D297353CC}">
                <c16:uniqueId val="{00000005-C5C6-4515-A39E-F0223F4CA79C}"/>
              </c:ext>
            </c:extLst>
          </c:dPt>
          <c:dPt>
            <c:idx val="3"/>
            <c:bubble3D val="0"/>
            <c:spPr>
              <a:gradFill flip="none" rotWithShape="1">
                <a:gsLst>
                  <a:gs pos="0">
                    <a:srgbClr val="00B050">
                      <a:shade val="30000"/>
                      <a:satMod val="115000"/>
                    </a:srgbClr>
                  </a:gs>
                  <a:gs pos="50000">
                    <a:srgbClr val="00B050">
                      <a:shade val="67500"/>
                      <a:satMod val="115000"/>
                    </a:srgbClr>
                  </a:gs>
                  <a:gs pos="100000">
                    <a:srgbClr val="00B050">
                      <a:shade val="100000"/>
                      <a:satMod val="115000"/>
                    </a:srgbClr>
                  </a:gs>
                </a:gsLst>
                <a:lin ang="2700000" scaled="1"/>
                <a:tileRect/>
              </a:gradFill>
            </c:spPr>
            <c:extLst>
              <c:ext xmlns:c16="http://schemas.microsoft.com/office/drawing/2014/chart" uri="{C3380CC4-5D6E-409C-BE32-E72D297353CC}">
                <c16:uniqueId val="{00000007-C5C6-4515-A39E-F0223F4CA79C}"/>
              </c:ext>
            </c:extLst>
          </c:dPt>
          <c:dPt>
            <c:idx val="4"/>
            <c:bubble3D val="0"/>
            <c:spPr>
              <a:noFill/>
            </c:spPr>
            <c:extLst>
              <c:ext xmlns:c16="http://schemas.microsoft.com/office/drawing/2014/chart" uri="{C3380CC4-5D6E-409C-BE32-E72D297353CC}">
                <c16:uniqueId val="{00000009-C5C6-4515-A39E-F0223F4CA79C}"/>
              </c:ext>
            </c:extLst>
          </c:dPt>
          <c:val>
            <c:numRef>
              <c:f>'Leçon 3'!$N$173:$N$177</c:f>
              <c:numCache>
                <c:formatCode>General</c:formatCode>
                <c:ptCount val="5"/>
                <c:pt idx="0">
                  <c:v>10</c:v>
                </c:pt>
                <c:pt idx="1">
                  <c:v>10</c:v>
                </c:pt>
                <c:pt idx="2">
                  <c:v>10</c:v>
                </c:pt>
                <c:pt idx="3">
                  <c:v>10</c:v>
                </c:pt>
                <c:pt idx="4">
                  <c:v>40</c:v>
                </c:pt>
              </c:numCache>
            </c:numRef>
          </c:val>
          <c:extLst>
            <c:ext xmlns:c16="http://schemas.microsoft.com/office/drawing/2014/chart" uri="{C3380CC4-5D6E-409C-BE32-E72D297353CC}">
              <c16:uniqueId val="{0000000A-C5C6-4515-A39E-F0223F4CA79C}"/>
            </c:ext>
          </c:extLst>
        </c:ser>
        <c:dLbls>
          <c:showLegendKey val="0"/>
          <c:showVal val="0"/>
          <c:showCatName val="0"/>
          <c:showSerName val="0"/>
          <c:showPercent val="0"/>
          <c:showBubbleSize val="0"/>
          <c:showLeaderLines val="1"/>
        </c:dLbls>
        <c:firstSliceAng val="270"/>
        <c:holeSize val="50"/>
      </c:doughnutChart>
      <c:pieChart>
        <c:varyColors val="1"/>
        <c:ser>
          <c:idx val="1"/>
          <c:order val="1"/>
          <c:spPr>
            <a:noFill/>
          </c:spPr>
          <c:dPt>
            <c:idx val="1"/>
            <c:bubble3D val="0"/>
            <c:spPr>
              <a:solidFill>
                <a:schemeClr val="tx1"/>
              </a:solidFill>
            </c:spPr>
            <c:extLst>
              <c:ext xmlns:c16="http://schemas.microsoft.com/office/drawing/2014/chart" uri="{C3380CC4-5D6E-409C-BE32-E72D297353CC}">
                <c16:uniqueId val="{0000000C-C5C6-4515-A39E-F0223F4CA79C}"/>
              </c:ext>
            </c:extLst>
          </c:dPt>
          <c:val>
            <c:numRef>
              <c:f>'Leçon 3'!$O$173:$O$175</c:f>
              <c:numCache>
                <c:formatCode>General</c:formatCode>
                <c:ptCount val="3"/>
                <c:pt idx="0">
                  <c:v>0</c:v>
                </c:pt>
                <c:pt idx="1">
                  <c:v>2</c:v>
                </c:pt>
                <c:pt idx="2">
                  <c:v>78</c:v>
                </c:pt>
              </c:numCache>
            </c:numRef>
          </c:val>
          <c:extLst>
            <c:ext xmlns:c16="http://schemas.microsoft.com/office/drawing/2014/chart" uri="{C3380CC4-5D6E-409C-BE32-E72D297353CC}">
              <c16:uniqueId val="{0000000D-C5C6-4515-A39E-F0223F4CA79C}"/>
            </c:ext>
          </c:extLst>
        </c:ser>
        <c:dLbls>
          <c:showLegendKey val="0"/>
          <c:showVal val="0"/>
          <c:showCatName val="0"/>
          <c:showSerName val="0"/>
          <c:showPercent val="0"/>
          <c:showBubbleSize val="0"/>
          <c:showLeaderLines val="1"/>
        </c:dLbls>
        <c:firstSliceAng val="270"/>
      </c:pieChart>
    </c:plotArea>
    <c:plotVisOnly val="0"/>
    <c:dispBlanksAs val="gap"/>
    <c:showDLblsOverMax val="0"/>
  </c:chart>
  <c:spPr>
    <a:noFill/>
    <a:ln>
      <a:noFill/>
    </a:ln>
  </c:spPr>
  <c:printSettings>
    <c:headerFooter/>
    <c:pageMargins b="0.750000000000003" l="0.70000000000000062" r="0.70000000000000062" t="0.750000000000003" header="0.30000000000000032" footer="0.30000000000000032"/>
    <c:pageSetup/>
  </c:printSettings>
</c:chartSpace>
</file>

<file path=xl/charts/chart1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779487331831818"/>
          <c:y val="2.1612841720628378E-3"/>
          <c:w val="0.97578810865280474"/>
          <c:h val="0.99783930511461238"/>
        </c:manualLayout>
      </c:layout>
      <c:doughnutChart>
        <c:varyColors val="1"/>
        <c:ser>
          <c:idx val="0"/>
          <c:order val="0"/>
          <c:tx>
            <c:v>Camembert</c:v>
          </c:tx>
          <c:dPt>
            <c:idx val="0"/>
            <c:bubble3D val="0"/>
            <c:spPr>
              <a:gradFill flip="none" rotWithShape="1">
                <a:gsLst>
                  <a:gs pos="0">
                    <a:srgbClr val="C00000">
                      <a:shade val="30000"/>
                      <a:satMod val="115000"/>
                    </a:srgbClr>
                  </a:gs>
                  <a:gs pos="50000">
                    <a:srgbClr val="C00000">
                      <a:shade val="67500"/>
                      <a:satMod val="115000"/>
                    </a:srgbClr>
                  </a:gs>
                  <a:gs pos="100000">
                    <a:srgbClr val="C00000">
                      <a:shade val="100000"/>
                      <a:satMod val="115000"/>
                    </a:srgbClr>
                  </a:gs>
                </a:gsLst>
                <a:lin ang="2700000" scaled="1"/>
                <a:tileRect/>
              </a:gradFill>
            </c:spPr>
            <c:extLst>
              <c:ext xmlns:c16="http://schemas.microsoft.com/office/drawing/2014/chart" uri="{C3380CC4-5D6E-409C-BE32-E72D297353CC}">
                <c16:uniqueId val="{00000001-6C4D-4E97-ADB7-E4E525F38A42}"/>
              </c:ext>
            </c:extLst>
          </c:dPt>
          <c:dPt>
            <c:idx val="1"/>
            <c:bubble3D val="0"/>
            <c:spPr>
              <a:gradFill flip="none" rotWithShape="1">
                <a:gsLst>
                  <a:gs pos="0">
                    <a:srgbClr val="F79646">
                      <a:lumMod val="75000"/>
                      <a:shade val="30000"/>
                      <a:satMod val="115000"/>
                    </a:srgbClr>
                  </a:gs>
                  <a:gs pos="50000">
                    <a:srgbClr val="F79646">
                      <a:lumMod val="75000"/>
                      <a:shade val="67500"/>
                      <a:satMod val="115000"/>
                    </a:srgbClr>
                  </a:gs>
                  <a:gs pos="100000">
                    <a:srgbClr val="F79646">
                      <a:lumMod val="75000"/>
                      <a:shade val="100000"/>
                      <a:satMod val="115000"/>
                    </a:srgbClr>
                  </a:gs>
                </a:gsLst>
                <a:lin ang="2700000" scaled="1"/>
                <a:tileRect/>
              </a:gradFill>
            </c:spPr>
            <c:extLst>
              <c:ext xmlns:c16="http://schemas.microsoft.com/office/drawing/2014/chart" uri="{C3380CC4-5D6E-409C-BE32-E72D297353CC}">
                <c16:uniqueId val="{00000003-6C4D-4E97-ADB7-E4E525F38A42}"/>
              </c:ext>
            </c:extLst>
          </c:dPt>
          <c:dPt>
            <c:idx val="2"/>
            <c:bubble3D val="0"/>
            <c:spPr>
              <a:gradFill flip="none" rotWithShape="1">
                <a:gsLst>
                  <a:gs pos="0">
                    <a:srgbClr val="64AB0D">
                      <a:shade val="30000"/>
                      <a:satMod val="115000"/>
                    </a:srgbClr>
                  </a:gs>
                  <a:gs pos="50000">
                    <a:srgbClr val="64AB0D">
                      <a:shade val="67500"/>
                      <a:satMod val="115000"/>
                    </a:srgbClr>
                  </a:gs>
                  <a:gs pos="100000">
                    <a:srgbClr val="64AB0D">
                      <a:shade val="100000"/>
                      <a:satMod val="115000"/>
                    </a:srgbClr>
                  </a:gs>
                </a:gsLst>
                <a:lin ang="2700000" scaled="1"/>
                <a:tileRect/>
              </a:gradFill>
            </c:spPr>
            <c:extLst>
              <c:ext xmlns:c16="http://schemas.microsoft.com/office/drawing/2014/chart" uri="{C3380CC4-5D6E-409C-BE32-E72D297353CC}">
                <c16:uniqueId val="{00000005-6C4D-4E97-ADB7-E4E525F38A42}"/>
              </c:ext>
            </c:extLst>
          </c:dPt>
          <c:dPt>
            <c:idx val="3"/>
            <c:bubble3D val="0"/>
            <c:spPr>
              <a:gradFill flip="none" rotWithShape="1">
                <a:gsLst>
                  <a:gs pos="0">
                    <a:srgbClr val="00B050">
                      <a:shade val="30000"/>
                      <a:satMod val="115000"/>
                    </a:srgbClr>
                  </a:gs>
                  <a:gs pos="50000">
                    <a:srgbClr val="00B050">
                      <a:shade val="67500"/>
                      <a:satMod val="115000"/>
                    </a:srgbClr>
                  </a:gs>
                  <a:gs pos="100000">
                    <a:srgbClr val="00B050">
                      <a:shade val="100000"/>
                      <a:satMod val="115000"/>
                    </a:srgbClr>
                  </a:gs>
                </a:gsLst>
                <a:lin ang="2700000" scaled="1"/>
                <a:tileRect/>
              </a:gradFill>
            </c:spPr>
            <c:extLst>
              <c:ext xmlns:c16="http://schemas.microsoft.com/office/drawing/2014/chart" uri="{C3380CC4-5D6E-409C-BE32-E72D297353CC}">
                <c16:uniqueId val="{00000007-6C4D-4E97-ADB7-E4E525F38A42}"/>
              </c:ext>
            </c:extLst>
          </c:dPt>
          <c:dPt>
            <c:idx val="4"/>
            <c:bubble3D val="0"/>
            <c:spPr>
              <a:noFill/>
            </c:spPr>
            <c:extLst>
              <c:ext xmlns:c16="http://schemas.microsoft.com/office/drawing/2014/chart" uri="{C3380CC4-5D6E-409C-BE32-E72D297353CC}">
                <c16:uniqueId val="{00000009-6C4D-4E97-ADB7-E4E525F38A42}"/>
              </c:ext>
            </c:extLst>
          </c:dPt>
          <c:val>
            <c:numRef>
              <c:f>'Leçon 3'!$N$178:$N$182</c:f>
              <c:numCache>
                <c:formatCode>General</c:formatCode>
                <c:ptCount val="5"/>
                <c:pt idx="0">
                  <c:v>10</c:v>
                </c:pt>
                <c:pt idx="1">
                  <c:v>10</c:v>
                </c:pt>
                <c:pt idx="2">
                  <c:v>10</c:v>
                </c:pt>
                <c:pt idx="3">
                  <c:v>10</c:v>
                </c:pt>
                <c:pt idx="4">
                  <c:v>40</c:v>
                </c:pt>
              </c:numCache>
            </c:numRef>
          </c:val>
          <c:extLst>
            <c:ext xmlns:c16="http://schemas.microsoft.com/office/drawing/2014/chart" uri="{C3380CC4-5D6E-409C-BE32-E72D297353CC}">
              <c16:uniqueId val="{0000000A-6C4D-4E97-ADB7-E4E525F38A42}"/>
            </c:ext>
          </c:extLst>
        </c:ser>
        <c:dLbls>
          <c:showLegendKey val="0"/>
          <c:showVal val="0"/>
          <c:showCatName val="0"/>
          <c:showSerName val="0"/>
          <c:showPercent val="0"/>
          <c:showBubbleSize val="0"/>
          <c:showLeaderLines val="1"/>
        </c:dLbls>
        <c:firstSliceAng val="270"/>
        <c:holeSize val="50"/>
      </c:doughnutChart>
      <c:pieChart>
        <c:varyColors val="1"/>
        <c:ser>
          <c:idx val="1"/>
          <c:order val="1"/>
          <c:spPr>
            <a:noFill/>
          </c:spPr>
          <c:dPt>
            <c:idx val="1"/>
            <c:bubble3D val="0"/>
            <c:spPr>
              <a:solidFill>
                <a:schemeClr val="tx1"/>
              </a:solidFill>
            </c:spPr>
            <c:extLst>
              <c:ext xmlns:c16="http://schemas.microsoft.com/office/drawing/2014/chart" uri="{C3380CC4-5D6E-409C-BE32-E72D297353CC}">
                <c16:uniqueId val="{0000000C-6C4D-4E97-ADB7-E4E525F38A42}"/>
              </c:ext>
            </c:extLst>
          </c:dPt>
          <c:val>
            <c:numRef>
              <c:f>'Leçon 3'!$O$178:$O$180</c:f>
              <c:numCache>
                <c:formatCode>General</c:formatCode>
                <c:ptCount val="3"/>
                <c:pt idx="0">
                  <c:v>0</c:v>
                </c:pt>
                <c:pt idx="1">
                  <c:v>2</c:v>
                </c:pt>
                <c:pt idx="2">
                  <c:v>78</c:v>
                </c:pt>
              </c:numCache>
            </c:numRef>
          </c:val>
          <c:extLst>
            <c:ext xmlns:c16="http://schemas.microsoft.com/office/drawing/2014/chart" uri="{C3380CC4-5D6E-409C-BE32-E72D297353CC}">
              <c16:uniqueId val="{0000000D-6C4D-4E97-ADB7-E4E525F38A42}"/>
            </c:ext>
          </c:extLst>
        </c:ser>
        <c:dLbls>
          <c:showLegendKey val="0"/>
          <c:showVal val="0"/>
          <c:showCatName val="0"/>
          <c:showSerName val="0"/>
          <c:showPercent val="0"/>
          <c:showBubbleSize val="0"/>
          <c:showLeaderLines val="1"/>
        </c:dLbls>
        <c:firstSliceAng val="270"/>
      </c:pieChart>
    </c:plotArea>
    <c:plotVisOnly val="0"/>
    <c:dispBlanksAs val="gap"/>
    <c:showDLblsOverMax val="0"/>
  </c:chart>
  <c:spPr>
    <a:noFill/>
    <a:ln>
      <a:noFill/>
    </a:ln>
  </c:spPr>
  <c:printSettings>
    <c:headerFooter/>
    <c:pageMargins b="0.750000000000003" l="0.70000000000000062" r="0.70000000000000062" t="0.750000000000003" header="0.30000000000000032" footer="0.30000000000000032"/>
    <c:pageSetup/>
  </c:printSettings>
</c:chartSpace>
</file>

<file path=xl/charts/chart1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779487331831818"/>
          <c:y val="2.1612841720628378E-3"/>
          <c:w val="0.97578810865280474"/>
          <c:h val="0.99783930511461238"/>
        </c:manualLayout>
      </c:layout>
      <c:doughnutChart>
        <c:varyColors val="1"/>
        <c:ser>
          <c:idx val="0"/>
          <c:order val="0"/>
          <c:tx>
            <c:v>Camembert</c:v>
          </c:tx>
          <c:dPt>
            <c:idx val="0"/>
            <c:bubble3D val="0"/>
            <c:spPr>
              <a:gradFill flip="none" rotWithShape="1">
                <a:gsLst>
                  <a:gs pos="0">
                    <a:srgbClr val="C00000">
                      <a:shade val="30000"/>
                      <a:satMod val="115000"/>
                    </a:srgbClr>
                  </a:gs>
                  <a:gs pos="50000">
                    <a:srgbClr val="C00000">
                      <a:shade val="67500"/>
                      <a:satMod val="115000"/>
                    </a:srgbClr>
                  </a:gs>
                  <a:gs pos="100000">
                    <a:srgbClr val="C00000">
                      <a:shade val="100000"/>
                      <a:satMod val="115000"/>
                    </a:srgbClr>
                  </a:gs>
                </a:gsLst>
                <a:lin ang="2700000" scaled="1"/>
                <a:tileRect/>
              </a:gradFill>
            </c:spPr>
            <c:extLst>
              <c:ext xmlns:c16="http://schemas.microsoft.com/office/drawing/2014/chart" uri="{C3380CC4-5D6E-409C-BE32-E72D297353CC}">
                <c16:uniqueId val="{00000001-6206-4027-9CD1-5BEE8E6E1A1D}"/>
              </c:ext>
            </c:extLst>
          </c:dPt>
          <c:dPt>
            <c:idx val="1"/>
            <c:bubble3D val="0"/>
            <c:spPr>
              <a:gradFill flip="none" rotWithShape="1">
                <a:gsLst>
                  <a:gs pos="0">
                    <a:srgbClr val="F79646">
                      <a:lumMod val="75000"/>
                      <a:shade val="30000"/>
                      <a:satMod val="115000"/>
                    </a:srgbClr>
                  </a:gs>
                  <a:gs pos="50000">
                    <a:srgbClr val="F79646">
                      <a:lumMod val="75000"/>
                      <a:shade val="67500"/>
                      <a:satMod val="115000"/>
                    </a:srgbClr>
                  </a:gs>
                  <a:gs pos="100000">
                    <a:srgbClr val="F79646">
                      <a:lumMod val="75000"/>
                      <a:shade val="100000"/>
                      <a:satMod val="115000"/>
                    </a:srgbClr>
                  </a:gs>
                </a:gsLst>
                <a:lin ang="2700000" scaled="1"/>
                <a:tileRect/>
              </a:gradFill>
            </c:spPr>
            <c:extLst>
              <c:ext xmlns:c16="http://schemas.microsoft.com/office/drawing/2014/chart" uri="{C3380CC4-5D6E-409C-BE32-E72D297353CC}">
                <c16:uniqueId val="{00000003-6206-4027-9CD1-5BEE8E6E1A1D}"/>
              </c:ext>
            </c:extLst>
          </c:dPt>
          <c:dPt>
            <c:idx val="2"/>
            <c:bubble3D val="0"/>
            <c:spPr>
              <a:gradFill flip="none" rotWithShape="1">
                <a:gsLst>
                  <a:gs pos="0">
                    <a:srgbClr val="64AB0D">
                      <a:shade val="30000"/>
                      <a:satMod val="115000"/>
                    </a:srgbClr>
                  </a:gs>
                  <a:gs pos="50000">
                    <a:srgbClr val="64AB0D">
                      <a:shade val="67500"/>
                      <a:satMod val="115000"/>
                    </a:srgbClr>
                  </a:gs>
                  <a:gs pos="100000">
                    <a:srgbClr val="64AB0D">
                      <a:shade val="100000"/>
                      <a:satMod val="115000"/>
                    </a:srgbClr>
                  </a:gs>
                </a:gsLst>
                <a:lin ang="2700000" scaled="1"/>
                <a:tileRect/>
              </a:gradFill>
            </c:spPr>
            <c:extLst>
              <c:ext xmlns:c16="http://schemas.microsoft.com/office/drawing/2014/chart" uri="{C3380CC4-5D6E-409C-BE32-E72D297353CC}">
                <c16:uniqueId val="{00000005-6206-4027-9CD1-5BEE8E6E1A1D}"/>
              </c:ext>
            </c:extLst>
          </c:dPt>
          <c:dPt>
            <c:idx val="3"/>
            <c:bubble3D val="0"/>
            <c:spPr>
              <a:gradFill flip="none" rotWithShape="1">
                <a:gsLst>
                  <a:gs pos="0">
                    <a:srgbClr val="00B050">
                      <a:shade val="30000"/>
                      <a:satMod val="115000"/>
                    </a:srgbClr>
                  </a:gs>
                  <a:gs pos="50000">
                    <a:srgbClr val="00B050">
                      <a:shade val="67500"/>
                      <a:satMod val="115000"/>
                    </a:srgbClr>
                  </a:gs>
                  <a:gs pos="100000">
                    <a:srgbClr val="00B050">
                      <a:shade val="100000"/>
                      <a:satMod val="115000"/>
                    </a:srgbClr>
                  </a:gs>
                </a:gsLst>
                <a:lin ang="2700000" scaled="1"/>
                <a:tileRect/>
              </a:gradFill>
            </c:spPr>
            <c:extLst>
              <c:ext xmlns:c16="http://schemas.microsoft.com/office/drawing/2014/chart" uri="{C3380CC4-5D6E-409C-BE32-E72D297353CC}">
                <c16:uniqueId val="{00000007-6206-4027-9CD1-5BEE8E6E1A1D}"/>
              </c:ext>
            </c:extLst>
          </c:dPt>
          <c:dPt>
            <c:idx val="4"/>
            <c:bubble3D val="0"/>
            <c:spPr>
              <a:noFill/>
            </c:spPr>
            <c:extLst>
              <c:ext xmlns:c16="http://schemas.microsoft.com/office/drawing/2014/chart" uri="{C3380CC4-5D6E-409C-BE32-E72D297353CC}">
                <c16:uniqueId val="{00000009-6206-4027-9CD1-5BEE8E6E1A1D}"/>
              </c:ext>
            </c:extLst>
          </c:dPt>
          <c:val>
            <c:numRef>
              <c:f>'Leçon 3'!$N$8:$N$12</c:f>
              <c:numCache>
                <c:formatCode>General</c:formatCode>
                <c:ptCount val="5"/>
                <c:pt idx="0">
                  <c:v>10</c:v>
                </c:pt>
                <c:pt idx="1">
                  <c:v>10</c:v>
                </c:pt>
                <c:pt idx="2">
                  <c:v>10</c:v>
                </c:pt>
                <c:pt idx="3">
                  <c:v>10</c:v>
                </c:pt>
                <c:pt idx="4">
                  <c:v>40</c:v>
                </c:pt>
              </c:numCache>
            </c:numRef>
          </c:val>
          <c:extLst>
            <c:ext xmlns:c16="http://schemas.microsoft.com/office/drawing/2014/chart" uri="{C3380CC4-5D6E-409C-BE32-E72D297353CC}">
              <c16:uniqueId val="{0000000A-6206-4027-9CD1-5BEE8E6E1A1D}"/>
            </c:ext>
          </c:extLst>
        </c:ser>
        <c:dLbls>
          <c:showLegendKey val="0"/>
          <c:showVal val="0"/>
          <c:showCatName val="0"/>
          <c:showSerName val="0"/>
          <c:showPercent val="0"/>
          <c:showBubbleSize val="0"/>
          <c:showLeaderLines val="1"/>
        </c:dLbls>
        <c:firstSliceAng val="270"/>
        <c:holeSize val="50"/>
      </c:doughnutChart>
      <c:pieChart>
        <c:varyColors val="1"/>
        <c:ser>
          <c:idx val="1"/>
          <c:order val="1"/>
          <c:tx>
            <c:v>Aiguille</c:v>
          </c:tx>
          <c:spPr>
            <a:noFill/>
          </c:spPr>
          <c:dPt>
            <c:idx val="1"/>
            <c:bubble3D val="0"/>
            <c:spPr>
              <a:solidFill>
                <a:schemeClr val="tx1"/>
              </a:solidFill>
            </c:spPr>
            <c:extLst>
              <c:ext xmlns:c16="http://schemas.microsoft.com/office/drawing/2014/chart" uri="{C3380CC4-5D6E-409C-BE32-E72D297353CC}">
                <c16:uniqueId val="{0000000C-6206-4027-9CD1-5BEE8E6E1A1D}"/>
              </c:ext>
            </c:extLst>
          </c:dPt>
          <c:val>
            <c:numRef>
              <c:f>'Leçon 3'!$O$8:$O$10</c:f>
              <c:numCache>
                <c:formatCode>General</c:formatCode>
                <c:ptCount val="3"/>
                <c:pt idx="0">
                  <c:v>0</c:v>
                </c:pt>
                <c:pt idx="1">
                  <c:v>2</c:v>
                </c:pt>
                <c:pt idx="2">
                  <c:v>78</c:v>
                </c:pt>
              </c:numCache>
            </c:numRef>
          </c:val>
          <c:extLst>
            <c:ext xmlns:c16="http://schemas.microsoft.com/office/drawing/2014/chart" uri="{C3380CC4-5D6E-409C-BE32-E72D297353CC}">
              <c16:uniqueId val="{0000000D-6206-4027-9CD1-5BEE8E6E1A1D}"/>
            </c:ext>
          </c:extLst>
        </c:ser>
        <c:dLbls>
          <c:showLegendKey val="0"/>
          <c:showVal val="0"/>
          <c:showCatName val="0"/>
          <c:showSerName val="0"/>
          <c:showPercent val="0"/>
          <c:showBubbleSize val="0"/>
          <c:showLeaderLines val="1"/>
        </c:dLbls>
        <c:firstSliceAng val="270"/>
      </c:pieChart>
    </c:plotArea>
    <c:plotVisOnly val="0"/>
    <c:dispBlanksAs val="gap"/>
    <c:showDLblsOverMax val="0"/>
  </c:chart>
  <c:spPr>
    <a:noFill/>
    <a:ln>
      <a:noFill/>
    </a:ln>
  </c:spPr>
  <c:printSettings>
    <c:headerFooter/>
    <c:pageMargins b="0.750000000000003" l="0.70000000000000062" r="0.70000000000000062" t="0.750000000000003" header="0.30000000000000032" footer="0.30000000000000032"/>
    <c:pageSetup/>
  </c:printSettings>
</c:chartSpace>
</file>

<file path=xl/charts/chart1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779487331831818"/>
          <c:y val="2.1612841720628378E-3"/>
          <c:w val="0.97578810865280474"/>
          <c:h val="0.99783930511461238"/>
        </c:manualLayout>
      </c:layout>
      <c:doughnutChart>
        <c:varyColors val="1"/>
        <c:ser>
          <c:idx val="0"/>
          <c:order val="0"/>
          <c:tx>
            <c:v>Camembert</c:v>
          </c:tx>
          <c:dPt>
            <c:idx val="0"/>
            <c:bubble3D val="0"/>
            <c:spPr>
              <a:gradFill flip="none" rotWithShape="1">
                <a:gsLst>
                  <a:gs pos="0">
                    <a:srgbClr val="C00000">
                      <a:shade val="30000"/>
                      <a:satMod val="115000"/>
                    </a:srgbClr>
                  </a:gs>
                  <a:gs pos="50000">
                    <a:srgbClr val="C00000">
                      <a:shade val="67500"/>
                      <a:satMod val="115000"/>
                    </a:srgbClr>
                  </a:gs>
                  <a:gs pos="100000">
                    <a:srgbClr val="C00000">
                      <a:shade val="100000"/>
                      <a:satMod val="115000"/>
                    </a:srgbClr>
                  </a:gs>
                </a:gsLst>
                <a:lin ang="2700000" scaled="1"/>
                <a:tileRect/>
              </a:gradFill>
            </c:spPr>
            <c:extLst>
              <c:ext xmlns:c16="http://schemas.microsoft.com/office/drawing/2014/chart" uri="{C3380CC4-5D6E-409C-BE32-E72D297353CC}">
                <c16:uniqueId val="{00000001-4E51-45B4-A5A0-45E655741E22}"/>
              </c:ext>
            </c:extLst>
          </c:dPt>
          <c:dPt>
            <c:idx val="1"/>
            <c:bubble3D val="0"/>
            <c:spPr>
              <a:gradFill flip="none" rotWithShape="1">
                <a:gsLst>
                  <a:gs pos="0">
                    <a:srgbClr val="F79646">
                      <a:lumMod val="75000"/>
                      <a:shade val="30000"/>
                      <a:satMod val="115000"/>
                    </a:srgbClr>
                  </a:gs>
                  <a:gs pos="50000">
                    <a:srgbClr val="F79646">
                      <a:lumMod val="75000"/>
                      <a:shade val="67500"/>
                      <a:satMod val="115000"/>
                    </a:srgbClr>
                  </a:gs>
                  <a:gs pos="100000">
                    <a:srgbClr val="F79646">
                      <a:lumMod val="75000"/>
                      <a:shade val="100000"/>
                      <a:satMod val="115000"/>
                    </a:srgbClr>
                  </a:gs>
                </a:gsLst>
                <a:lin ang="2700000" scaled="1"/>
                <a:tileRect/>
              </a:gradFill>
            </c:spPr>
            <c:extLst>
              <c:ext xmlns:c16="http://schemas.microsoft.com/office/drawing/2014/chart" uri="{C3380CC4-5D6E-409C-BE32-E72D297353CC}">
                <c16:uniqueId val="{00000003-4E51-45B4-A5A0-45E655741E22}"/>
              </c:ext>
            </c:extLst>
          </c:dPt>
          <c:dPt>
            <c:idx val="2"/>
            <c:bubble3D val="0"/>
            <c:spPr>
              <a:gradFill flip="none" rotWithShape="1">
                <a:gsLst>
                  <a:gs pos="0">
                    <a:srgbClr val="64AB0D">
                      <a:shade val="30000"/>
                      <a:satMod val="115000"/>
                    </a:srgbClr>
                  </a:gs>
                  <a:gs pos="50000">
                    <a:srgbClr val="64AB0D">
                      <a:shade val="67500"/>
                      <a:satMod val="115000"/>
                    </a:srgbClr>
                  </a:gs>
                  <a:gs pos="100000">
                    <a:srgbClr val="64AB0D">
                      <a:shade val="100000"/>
                      <a:satMod val="115000"/>
                    </a:srgbClr>
                  </a:gs>
                </a:gsLst>
                <a:lin ang="2700000" scaled="1"/>
                <a:tileRect/>
              </a:gradFill>
            </c:spPr>
            <c:extLst>
              <c:ext xmlns:c16="http://schemas.microsoft.com/office/drawing/2014/chart" uri="{C3380CC4-5D6E-409C-BE32-E72D297353CC}">
                <c16:uniqueId val="{00000005-4E51-45B4-A5A0-45E655741E22}"/>
              </c:ext>
            </c:extLst>
          </c:dPt>
          <c:dPt>
            <c:idx val="3"/>
            <c:bubble3D val="0"/>
            <c:spPr>
              <a:gradFill flip="none" rotWithShape="1">
                <a:gsLst>
                  <a:gs pos="0">
                    <a:srgbClr val="00B050">
                      <a:shade val="30000"/>
                      <a:satMod val="115000"/>
                    </a:srgbClr>
                  </a:gs>
                  <a:gs pos="50000">
                    <a:srgbClr val="00B050">
                      <a:shade val="67500"/>
                      <a:satMod val="115000"/>
                    </a:srgbClr>
                  </a:gs>
                  <a:gs pos="100000">
                    <a:srgbClr val="00B050">
                      <a:shade val="100000"/>
                      <a:satMod val="115000"/>
                    </a:srgbClr>
                  </a:gs>
                </a:gsLst>
                <a:lin ang="2700000" scaled="1"/>
                <a:tileRect/>
              </a:gradFill>
            </c:spPr>
            <c:extLst>
              <c:ext xmlns:c16="http://schemas.microsoft.com/office/drawing/2014/chart" uri="{C3380CC4-5D6E-409C-BE32-E72D297353CC}">
                <c16:uniqueId val="{00000007-4E51-45B4-A5A0-45E655741E22}"/>
              </c:ext>
            </c:extLst>
          </c:dPt>
          <c:dPt>
            <c:idx val="4"/>
            <c:bubble3D val="0"/>
            <c:spPr>
              <a:noFill/>
            </c:spPr>
            <c:extLst>
              <c:ext xmlns:c16="http://schemas.microsoft.com/office/drawing/2014/chart" uri="{C3380CC4-5D6E-409C-BE32-E72D297353CC}">
                <c16:uniqueId val="{00000009-4E51-45B4-A5A0-45E655741E22}"/>
              </c:ext>
            </c:extLst>
          </c:dPt>
          <c:val>
            <c:numRef>
              <c:f>'Leçon 3'!$N$178:$N$182</c:f>
              <c:numCache>
                <c:formatCode>General</c:formatCode>
                <c:ptCount val="5"/>
                <c:pt idx="0">
                  <c:v>10</c:v>
                </c:pt>
                <c:pt idx="1">
                  <c:v>10</c:v>
                </c:pt>
                <c:pt idx="2">
                  <c:v>10</c:v>
                </c:pt>
                <c:pt idx="3">
                  <c:v>10</c:v>
                </c:pt>
                <c:pt idx="4">
                  <c:v>40</c:v>
                </c:pt>
              </c:numCache>
            </c:numRef>
          </c:val>
          <c:extLst>
            <c:ext xmlns:c16="http://schemas.microsoft.com/office/drawing/2014/chart" uri="{C3380CC4-5D6E-409C-BE32-E72D297353CC}">
              <c16:uniqueId val="{0000000A-4E51-45B4-A5A0-45E655741E22}"/>
            </c:ext>
          </c:extLst>
        </c:ser>
        <c:dLbls>
          <c:showLegendKey val="0"/>
          <c:showVal val="0"/>
          <c:showCatName val="0"/>
          <c:showSerName val="0"/>
          <c:showPercent val="0"/>
          <c:showBubbleSize val="0"/>
          <c:showLeaderLines val="1"/>
        </c:dLbls>
        <c:firstSliceAng val="270"/>
        <c:holeSize val="50"/>
      </c:doughnutChart>
      <c:pieChart>
        <c:varyColors val="1"/>
        <c:ser>
          <c:idx val="1"/>
          <c:order val="1"/>
          <c:spPr>
            <a:noFill/>
          </c:spPr>
          <c:dPt>
            <c:idx val="1"/>
            <c:bubble3D val="0"/>
            <c:spPr>
              <a:solidFill>
                <a:schemeClr val="tx1"/>
              </a:solidFill>
            </c:spPr>
            <c:extLst>
              <c:ext xmlns:c16="http://schemas.microsoft.com/office/drawing/2014/chart" uri="{C3380CC4-5D6E-409C-BE32-E72D297353CC}">
                <c16:uniqueId val="{0000000C-4E51-45B4-A5A0-45E655741E22}"/>
              </c:ext>
            </c:extLst>
          </c:dPt>
          <c:val>
            <c:numRef>
              <c:f>'Leçon 3'!$O$178:$O$180</c:f>
              <c:numCache>
                <c:formatCode>General</c:formatCode>
                <c:ptCount val="3"/>
                <c:pt idx="0">
                  <c:v>0</c:v>
                </c:pt>
                <c:pt idx="1">
                  <c:v>2</c:v>
                </c:pt>
                <c:pt idx="2">
                  <c:v>78</c:v>
                </c:pt>
              </c:numCache>
            </c:numRef>
          </c:val>
          <c:extLst>
            <c:ext xmlns:c16="http://schemas.microsoft.com/office/drawing/2014/chart" uri="{C3380CC4-5D6E-409C-BE32-E72D297353CC}">
              <c16:uniqueId val="{0000000D-4E51-45B4-A5A0-45E655741E22}"/>
            </c:ext>
          </c:extLst>
        </c:ser>
        <c:dLbls>
          <c:showLegendKey val="0"/>
          <c:showVal val="0"/>
          <c:showCatName val="0"/>
          <c:showSerName val="0"/>
          <c:showPercent val="0"/>
          <c:showBubbleSize val="0"/>
          <c:showLeaderLines val="1"/>
        </c:dLbls>
        <c:firstSliceAng val="270"/>
      </c:pieChart>
    </c:plotArea>
    <c:plotVisOnly val="0"/>
    <c:dispBlanksAs val="gap"/>
    <c:showDLblsOverMax val="0"/>
  </c:chart>
  <c:spPr>
    <a:noFill/>
    <a:ln>
      <a:noFill/>
    </a:ln>
  </c:spPr>
  <c:printSettings>
    <c:headerFooter/>
    <c:pageMargins b="0.750000000000003" l="0.70000000000000062" r="0.70000000000000062" t="0.750000000000003" header="0.30000000000000032" footer="0.30000000000000032"/>
    <c:pageSetup/>
  </c:printSettings>
</c:chartSpace>
</file>

<file path=xl/charts/chart1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3187714043526789E-2"/>
          <c:y val="2.160694885387645E-3"/>
          <c:w val="0.97578810865280474"/>
          <c:h val="0.99783930511461238"/>
        </c:manualLayout>
      </c:layout>
      <c:doughnutChart>
        <c:varyColors val="1"/>
        <c:ser>
          <c:idx val="0"/>
          <c:order val="0"/>
          <c:tx>
            <c:v>Camembert</c:v>
          </c:tx>
          <c:dPt>
            <c:idx val="0"/>
            <c:bubble3D val="0"/>
            <c:spPr>
              <a:gradFill flip="none" rotWithShape="1">
                <a:gsLst>
                  <a:gs pos="0">
                    <a:srgbClr val="C00000">
                      <a:shade val="30000"/>
                      <a:satMod val="115000"/>
                    </a:srgbClr>
                  </a:gs>
                  <a:gs pos="50000">
                    <a:srgbClr val="C00000">
                      <a:shade val="67500"/>
                      <a:satMod val="115000"/>
                    </a:srgbClr>
                  </a:gs>
                  <a:gs pos="100000">
                    <a:srgbClr val="C00000">
                      <a:shade val="100000"/>
                      <a:satMod val="115000"/>
                    </a:srgbClr>
                  </a:gs>
                </a:gsLst>
                <a:lin ang="2700000" scaled="1"/>
                <a:tileRect/>
              </a:gradFill>
            </c:spPr>
            <c:extLst>
              <c:ext xmlns:c16="http://schemas.microsoft.com/office/drawing/2014/chart" uri="{C3380CC4-5D6E-409C-BE32-E72D297353CC}">
                <c16:uniqueId val="{00000001-F10E-4148-AE16-0E48FDEE15CE}"/>
              </c:ext>
            </c:extLst>
          </c:dPt>
          <c:dPt>
            <c:idx val="1"/>
            <c:bubble3D val="0"/>
            <c:spPr>
              <a:gradFill flip="none" rotWithShape="1">
                <a:gsLst>
                  <a:gs pos="0">
                    <a:srgbClr val="F79646">
                      <a:lumMod val="75000"/>
                      <a:shade val="30000"/>
                      <a:satMod val="115000"/>
                    </a:srgbClr>
                  </a:gs>
                  <a:gs pos="50000">
                    <a:srgbClr val="F79646">
                      <a:lumMod val="75000"/>
                      <a:shade val="67500"/>
                      <a:satMod val="115000"/>
                    </a:srgbClr>
                  </a:gs>
                  <a:gs pos="100000">
                    <a:srgbClr val="F79646">
                      <a:lumMod val="75000"/>
                      <a:shade val="100000"/>
                      <a:satMod val="115000"/>
                    </a:srgbClr>
                  </a:gs>
                </a:gsLst>
                <a:lin ang="2700000" scaled="1"/>
                <a:tileRect/>
              </a:gradFill>
            </c:spPr>
            <c:extLst>
              <c:ext xmlns:c16="http://schemas.microsoft.com/office/drawing/2014/chart" uri="{C3380CC4-5D6E-409C-BE32-E72D297353CC}">
                <c16:uniqueId val="{00000003-F10E-4148-AE16-0E48FDEE15CE}"/>
              </c:ext>
            </c:extLst>
          </c:dPt>
          <c:dPt>
            <c:idx val="2"/>
            <c:bubble3D val="0"/>
            <c:spPr>
              <a:gradFill flip="none" rotWithShape="1">
                <a:gsLst>
                  <a:gs pos="0">
                    <a:srgbClr val="64AB0D">
                      <a:shade val="30000"/>
                      <a:satMod val="115000"/>
                    </a:srgbClr>
                  </a:gs>
                  <a:gs pos="50000">
                    <a:srgbClr val="64AB0D">
                      <a:shade val="67500"/>
                      <a:satMod val="115000"/>
                    </a:srgbClr>
                  </a:gs>
                  <a:gs pos="100000">
                    <a:srgbClr val="64AB0D">
                      <a:shade val="100000"/>
                      <a:satMod val="115000"/>
                    </a:srgbClr>
                  </a:gs>
                </a:gsLst>
                <a:lin ang="2700000" scaled="1"/>
                <a:tileRect/>
              </a:gradFill>
            </c:spPr>
            <c:extLst>
              <c:ext xmlns:c16="http://schemas.microsoft.com/office/drawing/2014/chart" uri="{C3380CC4-5D6E-409C-BE32-E72D297353CC}">
                <c16:uniqueId val="{00000005-F10E-4148-AE16-0E48FDEE15CE}"/>
              </c:ext>
            </c:extLst>
          </c:dPt>
          <c:dPt>
            <c:idx val="3"/>
            <c:bubble3D val="0"/>
            <c:spPr>
              <a:gradFill flip="none" rotWithShape="1">
                <a:gsLst>
                  <a:gs pos="0">
                    <a:srgbClr val="00B050">
                      <a:shade val="30000"/>
                      <a:satMod val="115000"/>
                    </a:srgbClr>
                  </a:gs>
                  <a:gs pos="50000">
                    <a:srgbClr val="00B050">
                      <a:shade val="67500"/>
                      <a:satMod val="115000"/>
                    </a:srgbClr>
                  </a:gs>
                  <a:gs pos="100000">
                    <a:srgbClr val="00B050">
                      <a:shade val="100000"/>
                      <a:satMod val="115000"/>
                    </a:srgbClr>
                  </a:gs>
                </a:gsLst>
                <a:lin ang="2700000" scaled="1"/>
                <a:tileRect/>
              </a:gradFill>
            </c:spPr>
            <c:extLst>
              <c:ext xmlns:c16="http://schemas.microsoft.com/office/drawing/2014/chart" uri="{C3380CC4-5D6E-409C-BE32-E72D297353CC}">
                <c16:uniqueId val="{00000007-F10E-4148-AE16-0E48FDEE15CE}"/>
              </c:ext>
            </c:extLst>
          </c:dPt>
          <c:dPt>
            <c:idx val="4"/>
            <c:bubble3D val="0"/>
            <c:spPr>
              <a:noFill/>
            </c:spPr>
            <c:extLst>
              <c:ext xmlns:c16="http://schemas.microsoft.com/office/drawing/2014/chart" uri="{C3380CC4-5D6E-409C-BE32-E72D297353CC}">
                <c16:uniqueId val="{00000009-F10E-4148-AE16-0E48FDEE15CE}"/>
              </c:ext>
            </c:extLst>
          </c:dPt>
          <c:val>
            <c:numRef>
              <c:f>'Leçon 4'!$N$3:$N$7</c:f>
              <c:numCache>
                <c:formatCode>General</c:formatCode>
                <c:ptCount val="5"/>
                <c:pt idx="0">
                  <c:v>10</c:v>
                </c:pt>
                <c:pt idx="1">
                  <c:v>10</c:v>
                </c:pt>
                <c:pt idx="2">
                  <c:v>10</c:v>
                </c:pt>
                <c:pt idx="3">
                  <c:v>10</c:v>
                </c:pt>
                <c:pt idx="4">
                  <c:v>40</c:v>
                </c:pt>
              </c:numCache>
            </c:numRef>
          </c:val>
          <c:extLst>
            <c:ext xmlns:c16="http://schemas.microsoft.com/office/drawing/2014/chart" uri="{C3380CC4-5D6E-409C-BE32-E72D297353CC}">
              <c16:uniqueId val="{0000000A-F10E-4148-AE16-0E48FDEE15CE}"/>
            </c:ext>
          </c:extLst>
        </c:ser>
        <c:dLbls>
          <c:showLegendKey val="0"/>
          <c:showVal val="0"/>
          <c:showCatName val="0"/>
          <c:showSerName val="0"/>
          <c:showPercent val="0"/>
          <c:showBubbleSize val="0"/>
          <c:showLeaderLines val="1"/>
        </c:dLbls>
        <c:firstSliceAng val="270"/>
        <c:holeSize val="50"/>
      </c:doughnutChart>
      <c:pieChart>
        <c:varyColors val="1"/>
        <c:ser>
          <c:idx val="1"/>
          <c:order val="1"/>
          <c:tx>
            <c:v>Aiguille</c:v>
          </c:tx>
          <c:spPr>
            <a:noFill/>
          </c:spPr>
          <c:dPt>
            <c:idx val="1"/>
            <c:bubble3D val="0"/>
            <c:spPr>
              <a:solidFill>
                <a:schemeClr val="tx1"/>
              </a:solidFill>
            </c:spPr>
            <c:extLst>
              <c:ext xmlns:c16="http://schemas.microsoft.com/office/drawing/2014/chart" uri="{C3380CC4-5D6E-409C-BE32-E72D297353CC}">
                <c16:uniqueId val="{0000000C-F10E-4148-AE16-0E48FDEE15CE}"/>
              </c:ext>
            </c:extLst>
          </c:dPt>
          <c:val>
            <c:numRef>
              <c:f>'Leçon 4'!$O$3:$O$5</c:f>
              <c:numCache>
                <c:formatCode>General</c:formatCode>
                <c:ptCount val="3"/>
                <c:pt idx="0">
                  <c:v>0</c:v>
                </c:pt>
                <c:pt idx="1">
                  <c:v>2</c:v>
                </c:pt>
                <c:pt idx="2">
                  <c:v>78</c:v>
                </c:pt>
              </c:numCache>
            </c:numRef>
          </c:val>
          <c:extLst>
            <c:ext xmlns:c16="http://schemas.microsoft.com/office/drawing/2014/chart" uri="{C3380CC4-5D6E-409C-BE32-E72D297353CC}">
              <c16:uniqueId val="{0000000D-F10E-4148-AE16-0E48FDEE15CE}"/>
            </c:ext>
          </c:extLst>
        </c:ser>
        <c:dLbls>
          <c:showLegendKey val="0"/>
          <c:showVal val="0"/>
          <c:showCatName val="0"/>
          <c:showSerName val="0"/>
          <c:showPercent val="0"/>
          <c:showBubbleSize val="0"/>
          <c:showLeaderLines val="1"/>
        </c:dLbls>
        <c:firstSliceAng val="270"/>
      </c:pieChart>
    </c:plotArea>
    <c:plotVisOnly val="0"/>
    <c:dispBlanksAs val="gap"/>
    <c:showDLblsOverMax val="0"/>
  </c:chart>
  <c:spPr>
    <a:noFill/>
    <a:ln>
      <a:noFill/>
    </a:ln>
  </c:spPr>
  <c:printSettings>
    <c:headerFooter/>
    <c:pageMargins b="0.750000000000003" l="0.70000000000000062" r="0.70000000000000062" t="0.750000000000003" header="0.30000000000000032" footer="0.30000000000000032"/>
    <c:pageSetup/>
  </c:printSettings>
</c:chartSpace>
</file>

<file path=xl/charts/chart1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3187714043526789E-2"/>
          <c:y val="2.160694885387645E-3"/>
          <c:w val="0.97578810865280474"/>
          <c:h val="0.99783930511461238"/>
        </c:manualLayout>
      </c:layout>
      <c:doughnutChart>
        <c:varyColors val="1"/>
        <c:ser>
          <c:idx val="0"/>
          <c:order val="0"/>
          <c:tx>
            <c:v>Camembert</c:v>
          </c:tx>
          <c:dPt>
            <c:idx val="0"/>
            <c:bubble3D val="0"/>
            <c:spPr>
              <a:gradFill flip="none" rotWithShape="1">
                <a:gsLst>
                  <a:gs pos="0">
                    <a:srgbClr val="C00000">
                      <a:shade val="30000"/>
                      <a:satMod val="115000"/>
                    </a:srgbClr>
                  </a:gs>
                  <a:gs pos="50000">
                    <a:srgbClr val="C00000">
                      <a:shade val="67500"/>
                      <a:satMod val="115000"/>
                    </a:srgbClr>
                  </a:gs>
                  <a:gs pos="100000">
                    <a:srgbClr val="C00000">
                      <a:shade val="100000"/>
                      <a:satMod val="115000"/>
                    </a:srgbClr>
                  </a:gs>
                </a:gsLst>
                <a:lin ang="2700000" scaled="1"/>
                <a:tileRect/>
              </a:gradFill>
            </c:spPr>
            <c:extLst>
              <c:ext xmlns:c16="http://schemas.microsoft.com/office/drawing/2014/chart" uri="{C3380CC4-5D6E-409C-BE32-E72D297353CC}">
                <c16:uniqueId val="{00000001-4A05-43AD-9B1B-E0EAECD5359E}"/>
              </c:ext>
            </c:extLst>
          </c:dPt>
          <c:dPt>
            <c:idx val="1"/>
            <c:bubble3D val="0"/>
            <c:spPr>
              <a:gradFill flip="none" rotWithShape="1">
                <a:gsLst>
                  <a:gs pos="0">
                    <a:srgbClr val="F79646">
                      <a:lumMod val="75000"/>
                      <a:shade val="30000"/>
                      <a:satMod val="115000"/>
                    </a:srgbClr>
                  </a:gs>
                  <a:gs pos="50000">
                    <a:srgbClr val="F79646">
                      <a:lumMod val="75000"/>
                      <a:shade val="67500"/>
                      <a:satMod val="115000"/>
                    </a:srgbClr>
                  </a:gs>
                  <a:gs pos="100000">
                    <a:srgbClr val="F79646">
                      <a:lumMod val="75000"/>
                      <a:shade val="100000"/>
                      <a:satMod val="115000"/>
                    </a:srgbClr>
                  </a:gs>
                </a:gsLst>
                <a:lin ang="2700000" scaled="1"/>
                <a:tileRect/>
              </a:gradFill>
            </c:spPr>
            <c:extLst>
              <c:ext xmlns:c16="http://schemas.microsoft.com/office/drawing/2014/chart" uri="{C3380CC4-5D6E-409C-BE32-E72D297353CC}">
                <c16:uniqueId val="{00000003-4A05-43AD-9B1B-E0EAECD5359E}"/>
              </c:ext>
            </c:extLst>
          </c:dPt>
          <c:dPt>
            <c:idx val="2"/>
            <c:bubble3D val="0"/>
            <c:spPr>
              <a:gradFill flip="none" rotWithShape="1">
                <a:gsLst>
                  <a:gs pos="0">
                    <a:srgbClr val="64AB0D">
                      <a:shade val="30000"/>
                      <a:satMod val="115000"/>
                    </a:srgbClr>
                  </a:gs>
                  <a:gs pos="50000">
                    <a:srgbClr val="64AB0D">
                      <a:shade val="67500"/>
                      <a:satMod val="115000"/>
                    </a:srgbClr>
                  </a:gs>
                  <a:gs pos="100000">
                    <a:srgbClr val="64AB0D">
                      <a:shade val="100000"/>
                      <a:satMod val="115000"/>
                    </a:srgbClr>
                  </a:gs>
                </a:gsLst>
                <a:lin ang="2700000" scaled="1"/>
                <a:tileRect/>
              </a:gradFill>
            </c:spPr>
            <c:extLst>
              <c:ext xmlns:c16="http://schemas.microsoft.com/office/drawing/2014/chart" uri="{C3380CC4-5D6E-409C-BE32-E72D297353CC}">
                <c16:uniqueId val="{00000005-4A05-43AD-9B1B-E0EAECD5359E}"/>
              </c:ext>
            </c:extLst>
          </c:dPt>
          <c:dPt>
            <c:idx val="3"/>
            <c:bubble3D val="0"/>
            <c:spPr>
              <a:gradFill flip="none" rotWithShape="1">
                <a:gsLst>
                  <a:gs pos="0">
                    <a:srgbClr val="00B050">
                      <a:shade val="30000"/>
                      <a:satMod val="115000"/>
                    </a:srgbClr>
                  </a:gs>
                  <a:gs pos="50000">
                    <a:srgbClr val="00B050">
                      <a:shade val="67500"/>
                      <a:satMod val="115000"/>
                    </a:srgbClr>
                  </a:gs>
                  <a:gs pos="100000">
                    <a:srgbClr val="00B050">
                      <a:shade val="100000"/>
                      <a:satMod val="115000"/>
                    </a:srgbClr>
                  </a:gs>
                </a:gsLst>
                <a:lin ang="2700000" scaled="1"/>
                <a:tileRect/>
              </a:gradFill>
            </c:spPr>
            <c:extLst>
              <c:ext xmlns:c16="http://schemas.microsoft.com/office/drawing/2014/chart" uri="{C3380CC4-5D6E-409C-BE32-E72D297353CC}">
                <c16:uniqueId val="{00000007-4A05-43AD-9B1B-E0EAECD5359E}"/>
              </c:ext>
            </c:extLst>
          </c:dPt>
          <c:dPt>
            <c:idx val="4"/>
            <c:bubble3D val="0"/>
            <c:spPr>
              <a:noFill/>
            </c:spPr>
            <c:extLst>
              <c:ext xmlns:c16="http://schemas.microsoft.com/office/drawing/2014/chart" uri="{C3380CC4-5D6E-409C-BE32-E72D297353CC}">
                <c16:uniqueId val="{00000009-4A05-43AD-9B1B-E0EAECD5359E}"/>
              </c:ext>
            </c:extLst>
          </c:dPt>
          <c:val>
            <c:numRef>
              <c:f>'Leçon 4'!$N$13:$N$17</c:f>
              <c:numCache>
                <c:formatCode>General</c:formatCode>
                <c:ptCount val="5"/>
                <c:pt idx="0">
                  <c:v>10</c:v>
                </c:pt>
                <c:pt idx="1">
                  <c:v>10</c:v>
                </c:pt>
                <c:pt idx="2">
                  <c:v>10</c:v>
                </c:pt>
                <c:pt idx="3">
                  <c:v>10</c:v>
                </c:pt>
                <c:pt idx="4">
                  <c:v>40</c:v>
                </c:pt>
              </c:numCache>
            </c:numRef>
          </c:val>
          <c:extLst>
            <c:ext xmlns:c16="http://schemas.microsoft.com/office/drawing/2014/chart" uri="{C3380CC4-5D6E-409C-BE32-E72D297353CC}">
              <c16:uniqueId val="{0000000A-4A05-43AD-9B1B-E0EAECD5359E}"/>
            </c:ext>
          </c:extLst>
        </c:ser>
        <c:dLbls>
          <c:showLegendKey val="0"/>
          <c:showVal val="0"/>
          <c:showCatName val="0"/>
          <c:showSerName val="0"/>
          <c:showPercent val="0"/>
          <c:showBubbleSize val="0"/>
          <c:showLeaderLines val="1"/>
        </c:dLbls>
        <c:firstSliceAng val="270"/>
        <c:holeSize val="50"/>
      </c:doughnutChart>
      <c:pieChart>
        <c:varyColors val="1"/>
        <c:ser>
          <c:idx val="1"/>
          <c:order val="1"/>
          <c:spPr>
            <a:noFill/>
          </c:spPr>
          <c:dPt>
            <c:idx val="1"/>
            <c:bubble3D val="0"/>
            <c:spPr>
              <a:solidFill>
                <a:schemeClr val="tx1"/>
              </a:solidFill>
            </c:spPr>
            <c:extLst>
              <c:ext xmlns:c16="http://schemas.microsoft.com/office/drawing/2014/chart" uri="{C3380CC4-5D6E-409C-BE32-E72D297353CC}">
                <c16:uniqueId val="{0000000C-4A05-43AD-9B1B-E0EAECD5359E}"/>
              </c:ext>
            </c:extLst>
          </c:dPt>
          <c:val>
            <c:numRef>
              <c:f>'Leçon 4'!$O$13:$O$15</c:f>
              <c:numCache>
                <c:formatCode>General</c:formatCode>
                <c:ptCount val="3"/>
                <c:pt idx="0">
                  <c:v>0</c:v>
                </c:pt>
                <c:pt idx="1">
                  <c:v>2</c:v>
                </c:pt>
                <c:pt idx="2">
                  <c:v>78</c:v>
                </c:pt>
              </c:numCache>
            </c:numRef>
          </c:val>
          <c:extLst>
            <c:ext xmlns:c16="http://schemas.microsoft.com/office/drawing/2014/chart" uri="{C3380CC4-5D6E-409C-BE32-E72D297353CC}">
              <c16:uniqueId val="{0000000D-4A05-43AD-9B1B-E0EAECD5359E}"/>
            </c:ext>
          </c:extLst>
        </c:ser>
        <c:dLbls>
          <c:showLegendKey val="0"/>
          <c:showVal val="0"/>
          <c:showCatName val="0"/>
          <c:showSerName val="0"/>
          <c:showPercent val="0"/>
          <c:showBubbleSize val="0"/>
          <c:showLeaderLines val="1"/>
        </c:dLbls>
        <c:firstSliceAng val="270"/>
      </c:pieChart>
    </c:plotArea>
    <c:plotVisOnly val="0"/>
    <c:dispBlanksAs val="gap"/>
    <c:showDLblsOverMax val="0"/>
  </c:chart>
  <c:spPr>
    <a:noFill/>
    <a:ln>
      <a:noFill/>
    </a:ln>
  </c:spPr>
  <c:printSettings>
    <c:headerFooter/>
    <c:pageMargins b="0.750000000000003" l="0.70000000000000062" r="0.70000000000000062" t="0.750000000000003" header="0.30000000000000032" footer="0.30000000000000032"/>
    <c:pageSetup/>
  </c:printSettings>
</c:chartSpace>
</file>

<file path=xl/charts/chart1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3187714043526789E-2"/>
          <c:y val="2.160694885387645E-3"/>
          <c:w val="0.97578810865280474"/>
          <c:h val="0.99783930511461238"/>
        </c:manualLayout>
      </c:layout>
      <c:doughnutChart>
        <c:varyColors val="1"/>
        <c:ser>
          <c:idx val="0"/>
          <c:order val="0"/>
          <c:tx>
            <c:v>Camembert</c:v>
          </c:tx>
          <c:dPt>
            <c:idx val="0"/>
            <c:bubble3D val="0"/>
            <c:spPr>
              <a:gradFill flip="none" rotWithShape="1">
                <a:gsLst>
                  <a:gs pos="0">
                    <a:srgbClr val="C00000">
                      <a:shade val="30000"/>
                      <a:satMod val="115000"/>
                    </a:srgbClr>
                  </a:gs>
                  <a:gs pos="50000">
                    <a:srgbClr val="C00000">
                      <a:shade val="67500"/>
                      <a:satMod val="115000"/>
                    </a:srgbClr>
                  </a:gs>
                  <a:gs pos="100000">
                    <a:srgbClr val="C00000">
                      <a:shade val="100000"/>
                      <a:satMod val="115000"/>
                    </a:srgbClr>
                  </a:gs>
                </a:gsLst>
                <a:lin ang="2700000" scaled="1"/>
                <a:tileRect/>
              </a:gradFill>
            </c:spPr>
            <c:extLst>
              <c:ext xmlns:c16="http://schemas.microsoft.com/office/drawing/2014/chart" uri="{C3380CC4-5D6E-409C-BE32-E72D297353CC}">
                <c16:uniqueId val="{00000001-E9E1-4A66-907E-3B41E9136408}"/>
              </c:ext>
            </c:extLst>
          </c:dPt>
          <c:dPt>
            <c:idx val="1"/>
            <c:bubble3D val="0"/>
            <c:spPr>
              <a:gradFill flip="none" rotWithShape="1">
                <a:gsLst>
                  <a:gs pos="0">
                    <a:srgbClr val="F79646">
                      <a:lumMod val="75000"/>
                      <a:shade val="30000"/>
                      <a:satMod val="115000"/>
                    </a:srgbClr>
                  </a:gs>
                  <a:gs pos="50000">
                    <a:srgbClr val="F79646">
                      <a:lumMod val="75000"/>
                      <a:shade val="67500"/>
                      <a:satMod val="115000"/>
                    </a:srgbClr>
                  </a:gs>
                  <a:gs pos="100000">
                    <a:srgbClr val="F79646">
                      <a:lumMod val="75000"/>
                      <a:shade val="100000"/>
                      <a:satMod val="115000"/>
                    </a:srgbClr>
                  </a:gs>
                </a:gsLst>
                <a:lin ang="2700000" scaled="1"/>
                <a:tileRect/>
              </a:gradFill>
            </c:spPr>
            <c:extLst>
              <c:ext xmlns:c16="http://schemas.microsoft.com/office/drawing/2014/chart" uri="{C3380CC4-5D6E-409C-BE32-E72D297353CC}">
                <c16:uniqueId val="{00000003-E9E1-4A66-907E-3B41E9136408}"/>
              </c:ext>
            </c:extLst>
          </c:dPt>
          <c:dPt>
            <c:idx val="2"/>
            <c:bubble3D val="0"/>
            <c:spPr>
              <a:gradFill flip="none" rotWithShape="1">
                <a:gsLst>
                  <a:gs pos="0">
                    <a:srgbClr val="64AB0D">
                      <a:shade val="30000"/>
                      <a:satMod val="115000"/>
                    </a:srgbClr>
                  </a:gs>
                  <a:gs pos="50000">
                    <a:srgbClr val="64AB0D">
                      <a:shade val="67500"/>
                      <a:satMod val="115000"/>
                    </a:srgbClr>
                  </a:gs>
                  <a:gs pos="100000">
                    <a:srgbClr val="64AB0D">
                      <a:shade val="100000"/>
                      <a:satMod val="115000"/>
                    </a:srgbClr>
                  </a:gs>
                </a:gsLst>
                <a:lin ang="2700000" scaled="1"/>
                <a:tileRect/>
              </a:gradFill>
            </c:spPr>
            <c:extLst>
              <c:ext xmlns:c16="http://schemas.microsoft.com/office/drawing/2014/chart" uri="{C3380CC4-5D6E-409C-BE32-E72D297353CC}">
                <c16:uniqueId val="{00000005-E9E1-4A66-907E-3B41E9136408}"/>
              </c:ext>
            </c:extLst>
          </c:dPt>
          <c:dPt>
            <c:idx val="3"/>
            <c:bubble3D val="0"/>
            <c:spPr>
              <a:gradFill flip="none" rotWithShape="1">
                <a:gsLst>
                  <a:gs pos="0">
                    <a:srgbClr val="00B050">
                      <a:shade val="30000"/>
                      <a:satMod val="115000"/>
                    </a:srgbClr>
                  </a:gs>
                  <a:gs pos="50000">
                    <a:srgbClr val="00B050">
                      <a:shade val="67500"/>
                      <a:satMod val="115000"/>
                    </a:srgbClr>
                  </a:gs>
                  <a:gs pos="100000">
                    <a:srgbClr val="00B050">
                      <a:shade val="100000"/>
                      <a:satMod val="115000"/>
                    </a:srgbClr>
                  </a:gs>
                </a:gsLst>
                <a:lin ang="2700000" scaled="1"/>
                <a:tileRect/>
              </a:gradFill>
            </c:spPr>
            <c:extLst>
              <c:ext xmlns:c16="http://schemas.microsoft.com/office/drawing/2014/chart" uri="{C3380CC4-5D6E-409C-BE32-E72D297353CC}">
                <c16:uniqueId val="{00000007-E9E1-4A66-907E-3B41E9136408}"/>
              </c:ext>
            </c:extLst>
          </c:dPt>
          <c:dPt>
            <c:idx val="4"/>
            <c:bubble3D val="0"/>
            <c:spPr>
              <a:noFill/>
            </c:spPr>
            <c:extLst>
              <c:ext xmlns:c16="http://schemas.microsoft.com/office/drawing/2014/chart" uri="{C3380CC4-5D6E-409C-BE32-E72D297353CC}">
                <c16:uniqueId val="{00000009-E9E1-4A66-907E-3B41E9136408}"/>
              </c:ext>
            </c:extLst>
          </c:dPt>
          <c:val>
            <c:numRef>
              <c:f>'Leçon 4'!$N$18:$N$22</c:f>
              <c:numCache>
                <c:formatCode>General</c:formatCode>
                <c:ptCount val="5"/>
                <c:pt idx="0">
                  <c:v>10</c:v>
                </c:pt>
                <c:pt idx="1">
                  <c:v>10</c:v>
                </c:pt>
                <c:pt idx="2">
                  <c:v>10</c:v>
                </c:pt>
                <c:pt idx="3">
                  <c:v>10</c:v>
                </c:pt>
                <c:pt idx="4">
                  <c:v>40</c:v>
                </c:pt>
              </c:numCache>
            </c:numRef>
          </c:val>
          <c:extLst>
            <c:ext xmlns:c16="http://schemas.microsoft.com/office/drawing/2014/chart" uri="{C3380CC4-5D6E-409C-BE32-E72D297353CC}">
              <c16:uniqueId val="{0000000A-E9E1-4A66-907E-3B41E9136408}"/>
            </c:ext>
          </c:extLst>
        </c:ser>
        <c:dLbls>
          <c:showLegendKey val="0"/>
          <c:showVal val="0"/>
          <c:showCatName val="0"/>
          <c:showSerName val="0"/>
          <c:showPercent val="0"/>
          <c:showBubbleSize val="0"/>
          <c:showLeaderLines val="1"/>
        </c:dLbls>
        <c:firstSliceAng val="270"/>
        <c:holeSize val="50"/>
      </c:doughnutChart>
      <c:pieChart>
        <c:varyColors val="1"/>
        <c:ser>
          <c:idx val="1"/>
          <c:order val="1"/>
          <c:spPr>
            <a:noFill/>
          </c:spPr>
          <c:dPt>
            <c:idx val="1"/>
            <c:bubble3D val="0"/>
            <c:spPr>
              <a:solidFill>
                <a:schemeClr val="tx1"/>
              </a:solidFill>
            </c:spPr>
            <c:extLst>
              <c:ext xmlns:c16="http://schemas.microsoft.com/office/drawing/2014/chart" uri="{C3380CC4-5D6E-409C-BE32-E72D297353CC}">
                <c16:uniqueId val="{0000000C-E9E1-4A66-907E-3B41E9136408}"/>
              </c:ext>
            </c:extLst>
          </c:dPt>
          <c:val>
            <c:numRef>
              <c:f>'Leçon 4'!$O$18:$O$20</c:f>
              <c:numCache>
                <c:formatCode>General</c:formatCode>
                <c:ptCount val="3"/>
                <c:pt idx="0">
                  <c:v>0</c:v>
                </c:pt>
                <c:pt idx="1">
                  <c:v>2</c:v>
                </c:pt>
                <c:pt idx="2">
                  <c:v>78</c:v>
                </c:pt>
              </c:numCache>
            </c:numRef>
          </c:val>
          <c:extLst>
            <c:ext xmlns:c16="http://schemas.microsoft.com/office/drawing/2014/chart" uri="{C3380CC4-5D6E-409C-BE32-E72D297353CC}">
              <c16:uniqueId val="{0000000D-E9E1-4A66-907E-3B41E9136408}"/>
            </c:ext>
          </c:extLst>
        </c:ser>
        <c:dLbls>
          <c:showLegendKey val="0"/>
          <c:showVal val="0"/>
          <c:showCatName val="0"/>
          <c:showSerName val="0"/>
          <c:showPercent val="0"/>
          <c:showBubbleSize val="0"/>
          <c:showLeaderLines val="1"/>
        </c:dLbls>
        <c:firstSliceAng val="270"/>
      </c:pieChart>
    </c:plotArea>
    <c:plotVisOnly val="0"/>
    <c:dispBlanksAs val="gap"/>
    <c:showDLblsOverMax val="0"/>
  </c:chart>
  <c:spPr>
    <a:noFill/>
    <a:ln>
      <a:noFill/>
    </a:ln>
  </c:spPr>
  <c:printSettings>
    <c:headerFooter/>
    <c:pageMargins b="0.750000000000003" l="0.70000000000000062" r="0.70000000000000062" t="0.750000000000003" header="0.30000000000000032" footer="0.30000000000000032"/>
    <c:pageSetup/>
  </c:printSettings>
</c:chartSpace>
</file>

<file path=xl/charts/chart1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3187714043526789E-2"/>
          <c:y val="2.160694885387645E-3"/>
          <c:w val="0.97578810865280474"/>
          <c:h val="0.99783930511461238"/>
        </c:manualLayout>
      </c:layout>
      <c:doughnutChart>
        <c:varyColors val="1"/>
        <c:ser>
          <c:idx val="0"/>
          <c:order val="0"/>
          <c:tx>
            <c:v>Camembert</c:v>
          </c:tx>
          <c:dPt>
            <c:idx val="0"/>
            <c:bubble3D val="0"/>
            <c:spPr>
              <a:gradFill flip="none" rotWithShape="1">
                <a:gsLst>
                  <a:gs pos="0">
                    <a:srgbClr val="C00000">
                      <a:shade val="30000"/>
                      <a:satMod val="115000"/>
                    </a:srgbClr>
                  </a:gs>
                  <a:gs pos="50000">
                    <a:srgbClr val="C00000">
                      <a:shade val="67500"/>
                      <a:satMod val="115000"/>
                    </a:srgbClr>
                  </a:gs>
                  <a:gs pos="100000">
                    <a:srgbClr val="C00000">
                      <a:shade val="100000"/>
                      <a:satMod val="115000"/>
                    </a:srgbClr>
                  </a:gs>
                </a:gsLst>
                <a:lin ang="2700000" scaled="1"/>
                <a:tileRect/>
              </a:gradFill>
            </c:spPr>
            <c:extLst>
              <c:ext xmlns:c16="http://schemas.microsoft.com/office/drawing/2014/chart" uri="{C3380CC4-5D6E-409C-BE32-E72D297353CC}">
                <c16:uniqueId val="{00000001-4025-4FC0-8F6E-60B5228BF29D}"/>
              </c:ext>
            </c:extLst>
          </c:dPt>
          <c:dPt>
            <c:idx val="1"/>
            <c:bubble3D val="0"/>
            <c:spPr>
              <a:gradFill flip="none" rotWithShape="1">
                <a:gsLst>
                  <a:gs pos="0">
                    <a:srgbClr val="F79646">
                      <a:lumMod val="75000"/>
                      <a:shade val="30000"/>
                      <a:satMod val="115000"/>
                    </a:srgbClr>
                  </a:gs>
                  <a:gs pos="50000">
                    <a:srgbClr val="F79646">
                      <a:lumMod val="75000"/>
                      <a:shade val="67500"/>
                      <a:satMod val="115000"/>
                    </a:srgbClr>
                  </a:gs>
                  <a:gs pos="100000">
                    <a:srgbClr val="F79646">
                      <a:lumMod val="75000"/>
                      <a:shade val="100000"/>
                      <a:satMod val="115000"/>
                    </a:srgbClr>
                  </a:gs>
                </a:gsLst>
                <a:lin ang="2700000" scaled="1"/>
                <a:tileRect/>
              </a:gradFill>
            </c:spPr>
            <c:extLst>
              <c:ext xmlns:c16="http://schemas.microsoft.com/office/drawing/2014/chart" uri="{C3380CC4-5D6E-409C-BE32-E72D297353CC}">
                <c16:uniqueId val="{00000003-4025-4FC0-8F6E-60B5228BF29D}"/>
              </c:ext>
            </c:extLst>
          </c:dPt>
          <c:dPt>
            <c:idx val="2"/>
            <c:bubble3D val="0"/>
            <c:spPr>
              <a:gradFill flip="none" rotWithShape="1">
                <a:gsLst>
                  <a:gs pos="0">
                    <a:srgbClr val="64AB0D">
                      <a:shade val="30000"/>
                      <a:satMod val="115000"/>
                    </a:srgbClr>
                  </a:gs>
                  <a:gs pos="50000">
                    <a:srgbClr val="64AB0D">
                      <a:shade val="67500"/>
                      <a:satMod val="115000"/>
                    </a:srgbClr>
                  </a:gs>
                  <a:gs pos="100000">
                    <a:srgbClr val="64AB0D">
                      <a:shade val="100000"/>
                      <a:satMod val="115000"/>
                    </a:srgbClr>
                  </a:gs>
                </a:gsLst>
                <a:lin ang="2700000" scaled="1"/>
                <a:tileRect/>
              </a:gradFill>
            </c:spPr>
            <c:extLst>
              <c:ext xmlns:c16="http://schemas.microsoft.com/office/drawing/2014/chart" uri="{C3380CC4-5D6E-409C-BE32-E72D297353CC}">
                <c16:uniqueId val="{00000005-4025-4FC0-8F6E-60B5228BF29D}"/>
              </c:ext>
            </c:extLst>
          </c:dPt>
          <c:dPt>
            <c:idx val="3"/>
            <c:bubble3D val="0"/>
            <c:spPr>
              <a:gradFill flip="none" rotWithShape="1">
                <a:gsLst>
                  <a:gs pos="0">
                    <a:srgbClr val="00B050">
                      <a:shade val="30000"/>
                      <a:satMod val="115000"/>
                    </a:srgbClr>
                  </a:gs>
                  <a:gs pos="50000">
                    <a:srgbClr val="00B050">
                      <a:shade val="67500"/>
                      <a:satMod val="115000"/>
                    </a:srgbClr>
                  </a:gs>
                  <a:gs pos="100000">
                    <a:srgbClr val="00B050">
                      <a:shade val="100000"/>
                      <a:satMod val="115000"/>
                    </a:srgbClr>
                  </a:gs>
                </a:gsLst>
                <a:lin ang="2700000" scaled="1"/>
                <a:tileRect/>
              </a:gradFill>
            </c:spPr>
            <c:extLst>
              <c:ext xmlns:c16="http://schemas.microsoft.com/office/drawing/2014/chart" uri="{C3380CC4-5D6E-409C-BE32-E72D297353CC}">
                <c16:uniqueId val="{00000007-4025-4FC0-8F6E-60B5228BF29D}"/>
              </c:ext>
            </c:extLst>
          </c:dPt>
          <c:dPt>
            <c:idx val="4"/>
            <c:bubble3D val="0"/>
            <c:spPr>
              <a:noFill/>
            </c:spPr>
            <c:extLst>
              <c:ext xmlns:c16="http://schemas.microsoft.com/office/drawing/2014/chart" uri="{C3380CC4-5D6E-409C-BE32-E72D297353CC}">
                <c16:uniqueId val="{00000009-4025-4FC0-8F6E-60B5228BF29D}"/>
              </c:ext>
            </c:extLst>
          </c:dPt>
          <c:val>
            <c:numRef>
              <c:f>'Leçon 4'!$N$23:$N$27</c:f>
              <c:numCache>
                <c:formatCode>General</c:formatCode>
                <c:ptCount val="5"/>
                <c:pt idx="0">
                  <c:v>10</c:v>
                </c:pt>
                <c:pt idx="1">
                  <c:v>10</c:v>
                </c:pt>
                <c:pt idx="2">
                  <c:v>10</c:v>
                </c:pt>
                <c:pt idx="3">
                  <c:v>10</c:v>
                </c:pt>
                <c:pt idx="4">
                  <c:v>40</c:v>
                </c:pt>
              </c:numCache>
            </c:numRef>
          </c:val>
          <c:extLst>
            <c:ext xmlns:c16="http://schemas.microsoft.com/office/drawing/2014/chart" uri="{C3380CC4-5D6E-409C-BE32-E72D297353CC}">
              <c16:uniqueId val="{0000000A-4025-4FC0-8F6E-60B5228BF29D}"/>
            </c:ext>
          </c:extLst>
        </c:ser>
        <c:dLbls>
          <c:showLegendKey val="0"/>
          <c:showVal val="0"/>
          <c:showCatName val="0"/>
          <c:showSerName val="0"/>
          <c:showPercent val="0"/>
          <c:showBubbleSize val="0"/>
          <c:showLeaderLines val="1"/>
        </c:dLbls>
        <c:firstSliceAng val="270"/>
        <c:holeSize val="50"/>
      </c:doughnutChart>
      <c:pieChart>
        <c:varyColors val="1"/>
        <c:ser>
          <c:idx val="1"/>
          <c:order val="1"/>
          <c:spPr>
            <a:noFill/>
          </c:spPr>
          <c:dPt>
            <c:idx val="1"/>
            <c:bubble3D val="0"/>
            <c:spPr>
              <a:solidFill>
                <a:schemeClr val="tx1"/>
              </a:solidFill>
            </c:spPr>
            <c:extLst>
              <c:ext xmlns:c16="http://schemas.microsoft.com/office/drawing/2014/chart" uri="{C3380CC4-5D6E-409C-BE32-E72D297353CC}">
                <c16:uniqueId val="{0000000C-4025-4FC0-8F6E-60B5228BF29D}"/>
              </c:ext>
            </c:extLst>
          </c:dPt>
          <c:val>
            <c:numRef>
              <c:f>'Leçon 4'!$O$23:$O$25</c:f>
              <c:numCache>
                <c:formatCode>General</c:formatCode>
                <c:ptCount val="3"/>
                <c:pt idx="0">
                  <c:v>0</c:v>
                </c:pt>
                <c:pt idx="1">
                  <c:v>2</c:v>
                </c:pt>
                <c:pt idx="2">
                  <c:v>78</c:v>
                </c:pt>
              </c:numCache>
            </c:numRef>
          </c:val>
          <c:extLst>
            <c:ext xmlns:c16="http://schemas.microsoft.com/office/drawing/2014/chart" uri="{C3380CC4-5D6E-409C-BE32-E72D297353CC}">
              <c16:uniqueId val="{0000000D-4025-4FC0-8F6E-60B5228BF29D}"/>
            </c:ext>
          </c:extLst>
        </c:ser>
        <c:dLbls>
          <c:showLegendKey val="0"/>
          <c:showVal val="0"/>
          <c:showCatName val="0"/>
          <c:showSerName val="0"/>
          <c:showPercent val="0"/>
          <c:showBubbleSize val="0"/>
          <c:showLeaderLines val="1"/>
        </c:dLbls>
        <c:firstSliceAng val="270"/>
      </c:pieChart>
    </c:plotArea>
    <c:plotVisOnly val="0"/>
    <c:dispBlanksAs val="gap"/>
    <c:showDLblsOverMax val="0"/>
  </c:chart>
  <c:spPr>
    <a:noFill/>
    <a:ln>
      <a:noFill/>
    </a:ln>
  </c:spPr>
  <c:printSettings>
    <c:headerFooter/>
    <c:pageMargins b="0.750000000000003" l="0.70000000000000062" r="0.70000000000000062" t="0.750000000000003" header="0.30000000000000032" footer="0.30000000000000032"/>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3187714043526789E-2"/>
          <c:y val="2.160694885387645E-3"/>
          <c:w val="0.97578810865280474"/>
          <c:h val="0.99783930511461238"/>
        </c:manualLayout>
      </c:layout>
      <c:doughnutChart>
        <c:varyColors val="1"/>
        <c:ser>
          <c:idx val="0"/>
          <c:order val="0"/>
          <c:tx>
            <c:v>Camembert</c:v>
          </c:tx>
          <c:dPt>
            <c:idx val="0"/>
            <c:bubble3D val="0"/>
            <c:spPr>
              <a:gradFill flip="none" rotWithShape="1">
                <a:gsLst>
                  <a:gs pos="0">
                    <a:srgbClr val="C00000">
                      <a:shade val="30000"/>
                      <a:satMod val="115000"/>
                    </a:srgbClr>
                  </a:gs>
                  <a:gs pos="50000">
                    <a:srgbClr val="C00000">
                      <a:shade val="67500"/>
                      <a:satMod val="115000"/>
                    </a:srgbClr>
                  </a:gs>
                  <a:gs pos="100000">
                    <a:srgbClr val="C00000">
                      <a:shade val="100000"/>
                      <a:satMod val="115000"/>
                    </a:srgbClr>
                  </a:gs>
                </a:gsLst>
                <a:lin ang="2700000" scaled="1"/>
                <a:tileRect/>
              </a:gradFill>
            </c:spPr>
            <c:extLst>
              <c:ext xmlns:c16="http://schemas.microsoft.com/office/drawing/2014/chart" uri="{C3380CC4-5D6E-409C-BE32-E72D297353CC}">
                <c16:uniqueId val="{00000001-EF82-4D62-BE49-E53E9C89265C}"/>
              </c:ext>
            </c:extLst>
          </c:dPt>
          <c:dPt>
            <c:idx val="1"/>
            <c:bubble3D val="0"/>
            <c:spPr>
              <a:gradFill flip="none" rotWithShape="1">
                <a:gsLst>
                  <a:gs pos="0">
                    <a:srgbClr val="F79646">
                      <a:lumMod val="75000"/>
                      <a:shade val="30000"/>
                      <a:satMod val="115000"/>
                    </a:srgbClr>
                  </a:gs>
                  <a:gs pos="50000">
                    <a:srgbClr val="F79646">
                      <a:lumMod val="75000"/>
                      <a:shade val="67500"/>
                      <a:satMod val="115000"/>
                    </a:srgbClr>
                  </a:gs>
                  <a:gs pos="100000">
                    <a:srgbClr val="F79646">
                      <a:lumMod val="75000"/>
                      <a:shade val="100000"/>
                      <a:satMod val="115000"/>
                    </a:srgbClr>
                  </a:gs>
                </a:gsLst>
                <a:lin ang="2700000" scaled="1"/>
                <a:tileRect/>
              </a:gradFill>
            </c:spPr>
            <c:extLst>
              <c:ext xmlns:c16="http://schemas.microsoft.com/office/drawing/2014/chart" uri="{C3380CC4-5D6E-409C-BE32-E72D297353CC}">
                <c16:uniqueId val="{00000003-EF82-4D62-BE49-E53E9C89265C}"/>
              </c:ext>
            </c:extLst>
          </c:dPt>
          <c:dPt>
            <c:idx val="2"/>
            <c:bubble3D val="0"/>
            <c:spPr>
              <a:gradFill flip="none" rotWithShape="1">
                <a:gsLst>
                  <a:gs pos="0">
                    <a:srgbClr val="64AB0D">
                      <a:shade val="30000"/>
                      <a:satMod val="115000"/>
                    </a:srgbClr>
                  </a:gs>
                  <a:gs pos="50000">
                    <a:srgbClr val="64AB0D">
                      <a:shade val="67500"/>
                      <a:satMod val="115000"/>
                    </a:srgbClr>
                  </a:gs>
                  <a:gs pos="100000">
                    <a:srgbClr val="64AB0D">
                      <a:shade val="100000"/>
                      <a:satMod val="115000"/>
                    </a:srgbClr>
                  </a:gs>
                </a:gsLst>
                <a:lin ang="2700000" scaled="1"/>
                <a:tileRect/>
              </a:gradFill>
            </c:spPr>
            <c:extLst>
              <c:ext xmlns:c16="http://schemas.microsoft.com/office/drawing/2014/chart" uri="{C3380CC4-5D6E-409C-BE32-E72D297353CC}">
                <c16:uniqueId val="{00000005-EF82-4D62-BE49-E53E9C89265C}"/>
              </c:ext>
            </c:extLst>
          </c:dPt>
          <c:dPt>
            <c:idx val="3"/>
            <c:bubble3D val="0"/>
            <c:spPr>
              <a:gradFill flip="none" rotWithShape="1">
                <a:gsLst>
                  <a:gs pos="0">
                    <a:srgbClr val="00B050">
                      <a:shade val="30000"/>
                      <a:satMod val="115000"/>
                    </a:srgbClr>
                  </a:gs>
                  <a:gs pos="50000">
                    <a:srgbClr val="00B050">
                      <a:shade val="67500"/>
                      <a:satMod val="115000"/>
                    </a:srgbClr>
                  </a:gs>
                  <a:gs pos="100000">
                    <a:srgbClr val="00B050">
                      <a:shade val="100000"/>
                      <a:satMod val="115000"/>
                    </a:srgbClr>
                  </a:gs>
                </a:gsLst>
                <a:lin ang="2700000" scaled="1"/>
                <a:tileRect/>
              </a:gradFill>
            </c:spPr>
            <c:extLst>
              <c:ext xmlns:c16="http://schemas.microsoft.com/office/drawing/2014/chart" uri="{C3380CC4-5D6E-409C-BE32-E72D297353CC}">
                <c16:uniqueId val="{00000007-EF82-4D62-BE49-E53E9C89265C}"/>
              </c:ext>
            </c:extLst>
          </c:dPt>
          <c:dPt>
            <c:idx val="4"/>
            <c:bubble3D val="0"/>
            <c:spPr>
              <a:noFill/>
            </c:spPr>
            <c:extLst>
              <c:ext xmlns:c16="http://schemas.microsoft.com/office/drawing/2014/chart" uri="{C3380CC4-5D6E-409C-BE32-E72D297353CC}">
                <c16:uniqueId val="{00000009-EF82-4D62-BE49-E53E9C89265C}"/>
              </c:ext>
            </c:extLst>
          </c:dPt>
          <c:val>
            <c:numRef>
              <c:f>'Leçon 1'!$N$43:$N$47</c:f>
              <c:numCache>
                <c:formatCode>General</c:formatCode>
                <c:ptCount val="5"/>
                <c:pt idx="0">
                  <c:v>10</c:v>
                </c:pt>
                <c:pt idx="1">
                  <c:v>10</c:v>
                </c:pt>
                <c:pt idx="2">
                  <c:v>10</c:v>
                </c:pt>
                <c:pt idx="3">
                  <c:v>10</c:v>
                </c:pt>
                <c:pt idx="4">
                  <c:v>40</c:v>
                </c:pt>
              </c:numCache>
            </c:numRef>
          </c:val>
          <c:extLst>
            <c:ext xmlns:c16="http://schemas.microsoft.com/office/drawing/2014/chart" uri="{C3380CC4-5D6E-409C-BE32-E72D297353CC}">
              <c16:uniqueId val="{0000000A-EF82-4D62-BE49-E53E9C89265C}"/>
            </c:ext>
          </c:extLst>
        </c:ser>
        <c:dLbls>
          <c:showLegendKey val="0"/>
          <c:showVal val="0"/>
          <c:showCatName val="0"/>
          <c:showSerName val="0"/>
          <c:showPercent val="0"/>
          <c:showBubbleSize val="0"/>
          <c:showLeaderLines val="1"/>
        </c:dLbls>
        <c:firstSliceAng val="270"/>
        <c:holeSize val="50"/>
      </c:doughnutChart>
      <c:pieChart>
        <c:varyColors val="1"/>
        <c:ser>
          <c:idx val="1"/>
          <c:order val="1"/>
          <c:spPr>
            <a:noFill/>
          </c:spPr>
          <c:dPt>
            <c:idx val="1"/>
            <c:bubble3D val="0"/>
            <c:spPr>
              <a:solidFill>
                <a:schemeClr val="tx1"/>
              </a:solidFill>
            </c:spPr>
            <c:extLst>
              <c:ext xmlns:c16="http://schemas.microsoft.com/office/drawing/2014/chart" uri="{C3380CC4-5D6E-409C-BE32-E72D297353CC}">
                <c16:uniqueId val="{0000000C-EF82-4D62-BE49-E53E9C89265C}"/>
              </c:ext>
            </c:extLst>
          </c:dPt>
          <c:val>
            <c:numRef>
              <c:f>'Leçon 1'!$O$43:$O$45</c:f>
              <c:numCache>
                <c:formatCode>General</c:formatCode>
                <c:ptCount val="3"/>
                <c:pt idx="0">
                  <c:v>0</c:v>
                </c:pt>
                <c:pt idx="1">
                  <c:v>2</c:v>
                </c:pt>
                <c:pt idx="2">
                  <c:v>78</c:v>
                </c:pt>
              </c:numCache>
            </c:numRef>
          </c:val>
          <c:extLst>
            <c:ext xmlns:c16="http://schemas.microsoft.com/office/drawing/2014/chart" uri="{C3380CC4-5D6E-409C-BE32-E72D297353CC}">
              <c16:uniqueId val="{0000000D-EF82-4D62-BE49-E53E9C89265C}"/>
            </c:ext>
          </c:extLst>
        </c:ser>
        <c:dLbls>
          <c:showLegendKey val="0"/>
          <c:showVal val="0"/>
          <c:showCatName val="0"/>
          <c:showSerName val="0"/>
          <c:showPercent val="0"/>
          <c:showBubbleSize val="0"/>
          <c:showLeaderLines val="1"/>
        </c:dLbls>
        <c:firstSliceAng val="270"/>
      </c:pieChart>
    </c:plotArea>
    <c:plotVisOnly val="0"/>
    <c:dispBlanksAs val="gap"/>
    <c:showDLblsOverMax val="0"/>
  </c:chart>
  <c:spPr>
    <a:noFill/>
    <a:ln>
      <a:noFill/>
    </a:ln>
  </c:spPr>
  <c:printSettings>
    <c:headerFooter/>
    <c:pageMargins b="0.750000000000003" l="0.70000000000000062" r="0.70000000000000062" t="0.750000000000003" header="0.30000000000000032" footer="0.30000000000000032"/>
    <c:pageSetup/>
  </c:printSettings>
</c:chartSpace>
</file>

<file path=xl/charts/chart1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3187714043526789E-2"/>
          <c:y val="2.160694885387645E-3"/>
          <c:w val="0.97578810865280474"/>
          <c:h val="0.99783930511461238"/>
        </c:manualLayout>
      </c:layout>
      <c:doughnutChart>
        <c:varyColors val="1"/>
        <c:ser>
          <c:idx val="0"/>
          <c:order val="0"/>
          <c:tx>
            <c:v>Camembert</c:v>
          </c:tx>
          <c:dPt>
            <c:idx val="0"/>
            <c:bubble3D val="0"/>
            <c:spPr>
              <a:gradFill flip="none" rotWithShape="1">
                <a:gsLst>
                  <a:gs pos="0">
                    <a:srgbClr val="C00000">
                      <a:shade val="30000"/>
                      <a:satMod val="115000"/>
                    </a:srgbClr>
                  </a:gs>
                  <a:gs pos="50000">
                    <a:srgbClr val="C00000">
                      <a:shade val="67500"/>
                      <a:satMod val="115000"/>
                    </a:srgbClr>
                  </a:gs>
                  <a:gs pos="100000">
                    <a:srgbClr val="C00000">
                      <a:shade val="100000"/>
                      <a:satMod val="115000"/>
                    </a:srgbClr>
                  </a:gs>
                </a:gsLst>
                <a:lin ang="2700000" scaled="1"/>
                <a:tileRect/>
              </a:gradFill>
            </c:spPr>
            <c:extLst>
              <c:ext xmlns:c16="http://schemas.microsoft.com/office/drawing/2014/chart" uri="{C3380CC4-5D6E-409C-BE32-E72D297353CC}">
                <c16:uniqueId val="{00000001-A44E-4755-8CE5-F5D59671AFDE}"/>
              </c:ext>
            </c:extLst>
          </c:dPt>
          <c:dPt>
            <c:idx val="1"/>
            <c:bubble3D val="0"/>
            <c:spPr>
              <a:gradFill flip="none" rotWithShape="1">
                <a:gsLst>
                  <a:gs pos="0">
                    <a:srgbClr val="F79646">
                      <a:lumMod val="75000"/>
                      <a:shade val="30000"/>
                      <a:satMod val="115000"/>
                    </a:srgbClr>
                  </a:gs>
                  <a:gs pos="50000">
                    <a:srgbClr val="F79646">
                      <a:lumMod val="75000"/>
                      <a:shade val="67500"/>
                      <a:satMod val="115000"/>
                    </a:srgbClr>
                  </a:gs>
                  <a:gs pos="100000">
                    <a:srgbClr val="F79646">
                      <a:lumMod val="75000"/>
                      <a:shade val="100000"/>
                      <a:satMod val="115000"/>
                    </a:srgbClr>
                  </a:gs>
                </a:gsLst>
                <a:lin ang="2700000" scaled="1"/>
                <a:tileRect/>
              </a:gradFill>
            </c:spPr>
            <c:extLst>
              <c:ext xmlns:c16="http://schemas.microsoft.com/office/drawing/2014/chart" uri="{C3380CC4-5D6E-409C-BE32-E72D297353CC}">
                <c16:uniqueId val="{00000003-A44E-4755-8CE5-F5D59671AFDE}"/>
              </c:ext>
            </c:extLst>
          </c:dPt>
          <c:dPt>
            <c:idx val="2"/>
            <c:bubble3D val="0"/>
            <c:spPr>
              <a:gradFill flip="none" rotWithShape="1">
                <a:gsLst>
                  <a:gs pos="0">
                    <a:srgbClr val="64AB0D">
                      <a:shade val="30000"/>
                      <a:satMod val="115000"/>
                    </a:srgbClr>
                  </a:gs>
                  <a:gs pos="50000">
                    <a:srgbClr val="64AB0D">
                      <a:shade val="67500"/>
                      <a:satMod val="115000"/>
                    </a:srgbClr>
                  </a:gs>
                  <a:gs pos="100000">
                    <a:srgbClr val="64AB0D">
                      <a:shade val="100000"/>
                      <a:satMod val="115000"/>
                    </a:srgbClr>
                  </a:gs>
                </a:gsLst>
                <a:lin ang="2700000" scaled="1"/>
                <a:tileRect/>
              </a:gradFill>
            </c:spPr>
            <c:extLst>
              <c:ext xmlns:c16="http://schemas.microsoft.com/office/drawing/2014/chart" uri="{C3380CC4-5D6E-409C-BE32-E72D297353CC}">
                <c16:uniqueId val="{00000005-A44E-4755-8CE5-F5D59671AFDE}"/>
              </c:ext>
            </c:extLst>
          </c:dPt>
          <c:dPt>
            <c:idx val="3"/>
            <c:bubble3D val="0"/>
            <c:spPr>
              <a:gradFill flip="none" rotWithShape="1">
                <a:gsLst>
                  <a:gs pos="0">
                    <a:srgbClr val="00B050">
                      <a:shade val="30000"/>
                      <a:satMod val="115000"/>
                    </a:srgbClr>
                  </a:gs>
                  <a:gs pos="50000">
                    <a:srgbClr val="00B050">
                      <a:shade val="67500"/>
                      <a:satMod val="115000"/>
                    </a:srgbClr>
                  </a:gs>
                  <a:gs pos="100000">
                    <a:srgbClr val="00B050">
                      <a:shade val="100000"/>
                      <a:satMod val="115000"/>
                    </a:srgbClr>
                  </a:gs>
                </a:gsLst>
                <a:lin ang="2700000" scaled="1"/>
                <a:tileRect/>
              </a:gradFill>
            </c:spPr>
            <c:extLst>
              <c:ext xmlns:c16="http://schemas.microsoft.com/office/drawing/2014/chart" uri="{C3380CC4-5D6E-409C-BE32-E72D297353CC}">
                <c16:uniqueId val="{00000007-A44E-4755-8CE5-F5D59671AFDE}"/>
              </c:ext>
            </c:extLst>
          </c:dPt>
          <c:dPt>
            <c:idx val="4"/>
            <c:bubble3D val="0"/>
            <c:spPr>
              <a:noFill/>
            </c:spPr>
            <c:extLst>
              <c:ext xmlns:c16="http://schemas.microsoft.com/office/drawing/2014/chart" uri="{C3380CC4-5D6E-409C-BE32-E72D297353CC}">
                <c16:uniqueId val="{00000009-A44E-4755-8CE5-F5D59671AFDE}"/>
              </c:ext>
            </c:extLst>
          </c:dPt>
          <c:val>
            <c:numRef>
              <c:f>'Leçon 4'!$N$28:$N$32</c:f>
              <c:numCache>
                <c:formatCode>General</c:formatCode>
                <c:ptCount val="5"/>
                <c:pt idx="0">
                  <c:v>10</c:v>
                </c:pt>
                <c:pt idx="1">
                  <c:v>10</c:v>
                </c:pt>
                <c:pt idx="2">
                  <c:v>10</c:v>
                </c:pt>
                <c:pt idx="3">
                  <c:v>10</c:v>
                </c:pt>
                <c:pt idx="4">
                  <c:v>40</c:v>
                </c:pt>
              </c:numCache>
            </c:numRef>
          </c:val>
          <c:extLst>
            <c:ext xmlns:c16="http://schemas.microsoft.com/office/drawing/2014/chart" uri="{C3380CC4-5D6E-409C-BE32-E72D297353CC}">
              <c16:uniqueId val="{0000000A-A44E-4755-8CE5-F5D59671AFDE}"/>
            </c:ext>
          </c:extLst>
        </c:ser>
        <c:dLbls>
          <c:showLegendKey val="0"/>
          <c:showVal val="0"/>
          <c:showCatName val="0"/>
          <c:showSerName val="0"/>
          <c:showPercent val="0"/>
          <c:showBubbleSize val="0"/>
          <c:showLeaderLines val="1"/>
        </c:dLbls>
        <c:firstSliceAng val="270"/>
        <c:holeSize val="50"/>
      </c:doughnutChart>
      <c:pieChart>
        <c:varyColors val="1"/>
        <c:ser>
          <c:idx val="1"/>
          <c:order val="1"/>
          <c:spPr>
            <a:noFill/>
          </c:spPr>
          <c:dPt>
            <c:idx val="1"/>
            <c:bubble3D val="0"/>
            <c:spPr>
              <a:solidFill>
                <a:schemeClr val="tx1"/>
              </a:solidFill>
            </c:spPr>
            <c:extLst>
              <c:ext xmlns:c16="http://schemas.microsoft.com/office/drawing/2014/chart" uri="{C3380CC4-5D6E-409C-BE32-E72D297353CC}">
                <c16:uniqueId val="{0000000C-A44E-4755-8CE5-F5D59671AFDE}"/>
              </c:ext>
            </c:extLst>
          </c:dPt>
          <c:val>
            <c:numRef>
              <c:f>'Leçon 4'!$O$28:$O$30</c:f>
              <c:numCache>
                <c:formatCode>General</c:formatCode>
                <c:ptCount val="3"/>
                <c:pt idx="0">
                  <c:v>0</c:v>
                </c:pt>
                <c:pt idx="1">
                  <c:v>2</c:v>
                </c:pt>
                <c:pt idx="2">
                  <c:v>78</c:v>
                </c:pt>
              </c:numCache>
            </c:numRef>
          </c:val>
          <c:extLst>
            <c:ext xmlns:c16="http://schemas.microsoft.com/office/drawing/2014/chart" uri="{C3380CC4-5D6E-409C-BE32-E72D297353CC}">
              <c16:uniqueId val="{0000000D-A44E-4755-8CE5-F5D59671AFDE}"/>
            </c:ext>
          </c:extLst>
        </c:ser>
        <c:dLbls>
          <c:showLegendKey val="0"/>
          <c:showVal val="0"/>
          <c:showCatName val="0"/>
          <c:showSerName val="0"/>
          <c:showPercent val="0"/>
          <c:showBubbleSize val="0"/>
          <c:showLeaderLines val="1"/>
        </c:dLbls>
        <c:firstSliceAng val="270"/>
      </c:pieChart>
    </c:plotArea>
    <c:plotVisOnly val="0"/>
    <c:dispBlanksAs val="gap"/>
    <c:showDLblsOverMax val="0"/>
  </c:chart>
  <c:spPr>
    <a:noFill/>
    <a:ln>
      <a:noFill/>
    </a:ln>
  </c:spPr>
  <c:printSettings>
    <c:headerFooter/>
    <c:pageMargins b="0.750000000000003" l="0.70000000000000062" r="0.70000000000000062" t="0.750000000000003" header="0.30000000000000032" footer="0.30000000000000032"/>
    <c:pageSetup/>
  </c:printSettings>
</c:chartSpace>
</file>

<file path=xl/charts/chart1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3187714043526789E-2"/>
          <c:y val="2.160694885387645E-3"/>
          <c:w val="0.97578810865280474"/>
          <c:h val="0.99783930511461238"/>
        </c:manualLayout>
      </c:layout>
      <c:doughnutChart>
        <c:varyColors val="1"/>
        <c:ser>
          <c:idx val="0"/>
          <c:order val="0"/>
          <c:tx>
            <c:v>Camembert</c:v>
          </c:tx>
          <c:dPt>
            <c:idx val="0"/>
            <c:bubble3D val="0"/>
            <c:spPr>
              <a:gradFill flip="none" rotWithShape="1">
                <a:gsLst>
                  <a:gs pos="0">
                    <a:srgbClr val="C00000">
                      <a:shade val="30000"/>
                      <a:satMod val="115000"/>
                    </a:srgbClr>
                  </a:gs>
                  <a:gs pos="50000">
                    <a:srgbClr val="C00000">
                      <a:shade val="67500"/>
                      <a:satMod val="115000"/>
                    </a:srgbClr>
                  </a:gs>
                  <a:gs pos="100000">
                    <a:srgbClr val="C00000">
                      <a:shade val="100000"/>
                      <a:satMod val="115000"/>
                    </a:srgbClr>
                  </a:gs>
                </a:gsLst>
                <a:lin ang="2700000" scaled="1"/>
                <a:tileRect/>
              </a:gradFill>
            </c:spPr>
            <c:extLst>
              <c:ext xmlns:c16="http://schemas.microsoft.com/office/drawing/2014/chart" uri="{C3380CC4-5D6E-409C-BE32-E72D297353CC}">
                <c16:uniqueId val="{00000001-9DFB-407A-A335-0C4C355BABDB}"/>
              </c:ext>
            </c:extLst>
          </c:dPt>
          <c:dPt>
            <c:idx val="1"/>
            <c:bubble3D val="0"/>
            <c:spPr>
              <a:gradFill flip="none" rotWithShape="1">
                <a:gsLst>
                  <a:gs pos="0">
                    <a:srgbClr val="F79646">
                      <a:lumMod val="75000"/>
                      <a:shade val="30000"/>
                      <a:satMod val="115000"/>
                    </a:srgbClr>
                  </a:gs>
                  <a:gs pos="50000">
                    <a:srgbClr val="F79646">
                      <a:lumMod val="75000"/>
                      <a:shade val="67500"/>
                      <a:satMod val="115000"/>
                    </a:srgbClr>
                  </a:gs>
                  <a:gs pos="100000">
                    <a:srgbClr val="F79646">
                      <a:lumMod val="75000"/>
                      <a:shade val="100000"/>
                      <a:satMod val="115000"/>
                    </a:srgbClr>
                  </a:gs>
                </a:gsLst>
                <a:lin ang="2700000" scaled="1"/>
                <a:tileRect/>
              </a:gradFill>
            </c:spPr>
            <c:extLst>
              <c:ext xmlns:c16="http://schemas.microsoft.com/office/drawing/2014/chart" uri="{C3380CC4-5D6E-409C-BE32-E72D297353CC}">
                <c16:uniqueId val="{00000003-9DFB-407A-A335-0C4C355BABDB}"/>
              </c:ext>
            </c:extLst>
          </c:dPt>
          <c:dPt>
            <c:idx val="2"/>
            <c:bubble3D val="0"/>
            <c:spPr>
              <a:gradFill flip="none" rotWithShape="1">
                <a:gsLst>
                  <a:gs pos="0">
                    <a:srgbClr val="64AB0D">
                      <a:shade val="30000"/>
                      <a:satMod val="115000"/>
                    </a:srgbClr>
                  </a:gs>
                  <a:gs pos="50000">
                    <a:srgbClr val="64AB0D">
                      <a:shade val="67500"/>
                      <a:satMod val="115000"/>
                    </a:srgbClr>
                  </a:gs>
                  <a:gs pos="100000">
                    <a:srgbClr val="64AB0D">
                      <a:shade val="100000"/>
                      <a:satMod val="115000"/>
                    </a:srgbClr>
                  </a:gs>
                </a:gsLst>
                <a:lin ang="2700000" scaled="1"/>
                <a:tileRect/>
              </a:gradFill>
            </c:spPr>
            <c:extLst>
              <c:ext xmlns:c16="http://schemas.microsoft.com/office/drawing/2014/chart" uri="{C3380CC4-5D6E-409C-BE32-E72D297353CC}">
                <c16:uniqueId val="{00000005-9DFB-407A-A335-0C4C355BABDB}"/>
              </c:ext>
            </c:extLst>
          </c:dPt>
          <c:dPt>
            <c:idx val="3"/>
            <c:bubble3D val="0"/>
            <c:spPr>
              <a:gradFill flip="none" rotWithShape="1">
                <a:gsLst>
                  <a:gs pos="0">
                    <a:srgbClr val="00B050">
                      <a:shade val="30000"/>
                      <a:satMod val="115000"/>
                    </a:srgbClr>
                  </a:gs>
                  <a:gs pos="50000">
                    <a:srgbClr val="00B050">
                      <a:shade val="67500"/>
                      <a:satMod val="115000"/>
                    </a:srgbClr>
                  </a:gs>
                  <a:gs pos="100000">
                    <a:srgbClr val="00B050">
                      <a:shade val="100000"/>
                      <a:satMod val="115000"/>
                    </a:srgbClr>
                  </a:gs>
                </a:gsLst>
                <a:lin ang="2700000" scaled="1"/>
                <a:tileRect/>
              </a:gradFill>
            </c:spPr>
            <c:extLst>
              <c:ext xmlns:c16="http://schemas.microsoft.com/office/drawing/2014/chart" uri="{C3380CC4-5D6E-409C-BE32-E72D297353CC}">
                <c16:uniqueId val="{00000007-9DFB-407A-A335-0C4C355BABDB}"/>
              </c:ext>
            </c:extLst>
          </c:dPt>
          <c:dPt>
            <c:idx val="4"/>
            <c:bubble3D val="0"/>
            <c:spPr>
              <a:noFill/>
            </c:spPr>
            <c:extLst>
              <c:ext xmlns:c16="http://schemas.microsoft.com/office/drawing/2014/chart" uri="{C3380CC4-5D6E-409C-BE32-E72D297353CC}">
                <c16:uniqueId val="{00000009-9DFB-407A-A335-0C4C355BABDB}"/>
              </c:ext>
            </c:extLst>
          </c:dPt>
          <c:val>
            <c:numRef>
              <c:f>'Leçon 4'!$N$33:$N$37</c:f>
              <c:numCache>
                <c:formatCode>General</c:formatCode>
                <c:ptCount val="5"/>
                <c:pt idx="0">
                  <c:v>10</c:v>
                </c:pt>
                <c:pt idx="1">
                  <c:v>10</c:v>
                </c:pt>
                <c:pt idx="2">
                  <c:v>10</c:v>
                </c:pt>
                <c:pt idx="3">
                  <c:v>10</c:v>
                </c:pt>
                <c:pt idx="4">
                  <c:v>40</c:v>
                </c:pt>
              </c:numCache>
            </c:numRef>
          </c:val>
          <c:extLst>
            <c:ext xmlns:c16="http://schemas.microsoft.com/office/drawing/2014/chart" uri="{C3380CC4-5D6E-409C-BE32-E72D297353CC}">
              <c16:uniqueId val="{0000000A-9DFB-407A-A335-0C4C355BABDB}"/>
            </c:ext>
          </c:extLst>
        </c:ser>
        <c:dLbls>
          <c:showLegendKey val="0"/>
          <c:showVal val="0"/>
          <c:showCatName val="0"/>
          <c:showSerName val="0"/>
          <c:showPercent val="0"/>
          <c:showBubbleSize val="0"/>
          <c:showLeaderLines val="1"/>
        </c:dLbls>
        <c:firstSliceAng val="270"/>
        <c:holeSize val="50"/>
      </c:doughnutChart>
      <c:pieChart>
        <c:varyColors val="1"/>
        <c:ser>
          <c:idx val="1"/>
          <c:order val="1"/>
          <c:spPr>
            <a:noFill/>
          </c:spPr>
          <c:dPt>
            <c:idx val="1"/>
            <c:bubble3D val="0"/>
            <c:spPr>
              <a:solidFill>
                <a:schemeClr val="tx1"/>
              </a:solidFill>
            </c:spPr>
            <c:extLst>
              <c:ext xmlns:c16="http://schemas.microsoft.com/office/drawing/2014/chart" uri="{C3380CC4-5D6E-409C-BE32-E72D297353CC}">
                <c16:uniqueId val="{0000000C-9DFB-407A-A335-0C4C355BABDB}"/>
              </c:ext>
            </c:extLst>
          </c:dPt>
          <c:val>
            <c:numRef>
              <c:f>'Leçon 4'!$O$33:$O$35</c:f>
              <c:numCache>
                <c:formatCode>General</c:formatCode>
                <c:ptCount val="3"/>
                <c:pt idx="0">
                  <c:v>0</c:v>
                </c:pt>
                <c:pt idx="1">
                  <c:v>2</c:v>
                </c:pt>
                <c:pt idx="2">
                  <c:v>78</c:v>
                </c:pt>
              </c:numCache>
            </c:numRef>
          </c:val>
          <c:extLst>
            <c:ext xmlns:c16="http://schemas.microsoft.com/office/drawing/2014/chart" uri="{C3380CC4-5D6E-409C-BE32-E72D297353CC}">
              <c16:uniqueId val="{0000000D-9DFB-407A-A335-0C4C355BABDB}"/>
            </c:ext>
          </c:extLst>
        </c:ser>
        <c:dLbls>
          <c:showLegendKey val="0"/>
          <c:showVal val="0"/>
          <c:showCatName val="0"/>
          <c:showSerName val="0"/>
          <c:showPercent val="0"/>
          <c:showBubbleSize val="0"/>
          <c:showLeaderLines val="1"/>
        </c:dLbls>
        <c:firstSliceAng val="270"/>
      </c:pieChart>
    </c:plotArea>
    <c:plotVisOnly val="0"/>
    <c:dispBlanksAs val="gap"/>
    <c:showDLblsOverMax val="0"/>
  </c:chart>
  <c:spPr>
    <a:noFill/>
    <a:ln>
      <a:noFill/>
    </a:ln>
  </c:spPr>
  <c:printSettings>
    <c:headerFooter/>
    <c:pageMargins b="0.750000000000003" l="0.70000000000000062" r="0.70000000000000062" t="0.750000000000003" header="0.30000000000000032" footer="0.30000000000000032"/>
    <c:pageSetup/>
  </c:printSettings>
</c:chartSpace>
</file>

<file path=xl/charts/chart1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3187714043526789E-2"/>
          <c:y val="2.160694885387645E-3"/>
          <c:w val="0.97578810865280474"/>
          <c:h val="0.99783930511461238"/>
        </c:manualLayout>
      </c:layout>
      <c:doughnutChart>
        <c:varyColors val="1"/>
        <c:ser>
          <c:idx val="0"/>
          <c:order val="0"/>
          <c:tx>
            <c:v>Camembert</c:v>
          </c:tx>
          <c:dPt>
            <c:idx val="0"/>
            <c:bubble3D val="0"/>
            <c:spPr>
              <a:gradFill flip="none" rotWithShape="1">
                <a:gsLst>
                  <a:gs pos="0">
                    <a:srgbClr val="C00000">
                      <a:shade val="30000"/>
                      <a:satMod val="115000"/>
                    </a:srgbClr>
                  </a:gs>
                  <a:gs pos="50000">
                    <a:srgbClr val="C00000">
                      <a:shade val="67500"/>
                      <a:satMod val="115000"/>
                    </a:srgbClr>
                  </a:gs>
                  <a:gs pos="100000">
                    <a:srgbClr val="C00000">
                      <a:shade val="100000"/>
                      <a:satMod val="115000"/>
                    </a:srgbClr>
                  </a:gs>
                </a:gsLst>
                <a:lin ang="2700000" scaled="1"/>
                <a:tileRect/>
              </a:gradFill>
            </c:spPr>
            <c:extLst>
              <c:ext xmlns:c16="http://schemas.microsoft.com/office/drawing/2014/chart" uri="{C3380CC4-5D6E-409C-BE32-E72D297353CC}">
                <c16:uniqueId val="{00000001-CF9D-485D-BE16-08109C2C462B}"/>
              </c:ext>
            </c:extLst>
          </c:dPt>
          <c:dPt>
            <c:idx val="1"/>
            <c:bubble3D val="0"/>
            <c:spPr>
              <a:gradFill flip="none" rotWithShape="1">
                <a:gsLst>
                  <a:gs pos="0">
                    <a:srgbClr val="F79646">
                      <a:lumMod val="75000"/>
                      <a:shade val="30000"/>
                      <a:satMod val="115000"/>
                    </a:srgbClr>
                  </a:gs>
                  <a:gs pos="50000">
                    <a:srgbClr val="F79646">
                      <a:lumMod val="75000"/>
                      <a:shade val="67500"/>
                      <a:satMod val="115000"/>
                    </a:srgbClr>
                  </a:gs>
                  <a:gs pos="100000">
                    <a:srgbClr val="F79646">
                      <a:lumMod val="75000"/>
                      <a:shade val="100000"/>
                      <a:satMod val="115000"/>
                    </a:srgbClr>
                  </a:gs>
                </a:gsLst>
                <a:lin ang="2700000" scaled="1"/>
                <a:tileRect/>
              </a:gradFill>
            </c:spPr>
            <c:extLst>
              <c:ext xmlns:c16="http://schemas.microsoft.com/office/drawing/2014/chart" uri="{C3380CC4-5D6E-409C-BE32-E72D297353CC}">
                <c16:uniqueId val="{00000003-CF9D-485D-BE16-08109C2C462B}"/>
              </c:ext>
            </c:extLst>
          </c:dPt>
          <c:dPt>
            <c:idx val="2"/>
            <c:bubble3D val="0"/>
            <c:spPr>
              <a:gradFill flip="none" rotWithShape="1">
                <a:gsLst>
                  <a:gs pos="0">
                    <a:srgbClr val="64AB0D">
                      <a:shade val="30000"/>
                      <a:satMod val="115000"/>
                    </a:srgbClr>
                  </a:gs>
                  <a:gs pos="50000">
                    <a:srgbClr val="64AB0D">
                      <a:shade val="67500"/>
                      <a:satMod val="115000"/>
                    </a:srgbClr>
                  </a:gs>
                  <a:gs pos="100000">
                    <a:srgbClr val="64AB0D">
                      <a:shade val="100000"/>
                      <a:satMod val="115000"/>
                    </a:srgbClr>
                  </a:gs>
                </a:gsLst>
                <a:lin ang="2700000" scaled="1"/>
                <a:tileRect/>
              </a:gradFill>
            </c:spPr>
            <c:extLst>
              <c:ext xmlns:c16="http://schemas.microsoft.com/office/drawing/2014/chart" uri="{C3380CC4-5D6E-409C-BE32-E72D297353CC}">
                <c16:uniqueId val="{00000005-CF9D-485D-BE16-08109C2C462B}"/>
              </c:ext>
            </c:extLst>
          </c:dPt>
          <c:dPt>
            <c:idx val="3"/>
            <c:bubble3D val="0"/>
            <c:spPr>
              <a:gradFill flip="none" rotWithShape="1">
                <a:gsLst>
                  <a:gs pos="0">
                    <a:srgbClr val="00B050">
                      <a:shade val="30000"/>
                      <a:satMod val="115000"/>
                    </a:srgbClr>
                  </a:gs>
                  <a:gs pos="50000">
                    <a:srgbClr val="00B050">
                      <a:shade val="67500"/>
                      <a:satMod val="115000"/>
                    </a:srgbClr>
                  </a:gs>
                  <a:gs pos="100000">
                    <a:srgbClr val="00B050">
                      <a:shade val="100000"/>
                      <a:satMod val="115000"/>
                    </a:srgbClr>
                  </a:gs>
                </a:gsLst>
                <a:lin ang="2700000" scaled="1"/>
                <a:tileRect/>
              </a:gradFill>
            </c:spPr>
            <c:extLst>
              <c:ext xmlns:c16="http://schemas.microsoft.com/office/drawing/2014/chart" uri="{C3380CC4-5D6E-409C-BE32-E72D297353CC}">
                <c16:uniqueId val="{00000007-CF9D-485D-BE16-08109C2C462B}"/>
              </c:ext>
            </c:extLst>
          </c:dPt>
          <c:dPt>
            <c:idx val="4"/>
            <c:bubble3D val="0"/>
            <c:spPr>
              <a:noFill/>
            </c:spPr>
            <c:extLst>
              <c:ext xmlns:c16="http://schemas.microsoft.com/office/drawing/2014/chart" uri="{C3380CC4-5D6E-409C-BE32-E72D297353CC}">
                <c16:uniqueId val="{00000009-CF9D-485D-BE16-08109C2C462B}"/>
              </c:ext>
            </c:extLst>
          </c:dPt>
          <c:val>
            <c:numRef>
              <c:f>'Leçon 4'!$N$38:$N$42</c:f>
              <c:numCache>
                <c:formatCode>General</c:formatCode>
                <c:ptCount val="5"/>
                <c:pt idx="0">
                  <c:v>10</c:v>
                </c:pt>
                <c:pt idx="1">
                  <c:v>10</c:v>
                </c:pt>
                <c:pt idx="2">
                  <c:v>10</c:v>
                </c:pt>
                <c:pt idx="3">
                  <c:v>10</c:v>
                </c:pt>
                <c:pt idx="4">
                  <c:v>40</c:v>
                </c:pt>
              </c:numCache>
            </c:numRef>
          </c:val>
          <c:extLst>
            <c:ext xmlns:c16="http://schemas.microsoft.com/office/drawing/2014/chart" uri="{C3380CC4-5D6E-409C-BE32-E72D297353CC}">
              <c16:uniqueId val="{0000000A-CF9D-485D-BE16-08109C2C462B}"/>
            </c:ext>
          </c:extLst>
        </c:ser>
        <c:dLbls>
          <c:showLegendKey val="0"/>
          <c:showVal val="0"/>
          <c:showCatName val="0"/>
          <c:showSerName val="0"/>
          <c:showPercent val="0"/>
          <c:showBubbleSize val="0"/>
          <c:showLeaderLines val="1"/>
        </c:dLbls>
        <c:firstSliceAng val="270"/>
        <c:holeSize val="50"/>
      </c:doughnutChart>
      <c:pieChart>
        <c:varyColors val="1"/>
        <c:ser>
          <c:idx val="1"/>
          <c:order val="1"/>
          <c:spPr>
            <a:noFill/>
          </c:spPr>
          <c:dPt>
            <c:idx val="1"/>
            <c:bubble3D val="0"/>
            <c:spPr>
              <a:solidFill>
                <a:schemeClr val="tx1"/>
              </a:solidFill>
            </c:spPr>
            <c:extLst>
              <c:ext xmlns:c16="http://schemas.microsoft.com/office/drawing/2014/chart" uri="{C3380CC4-5D6E-409C-BE32-E72D297353CC}">
                <c16:uniqueId val="{0000000C-CF9D-485D-BE16-08109C2C462B}"/>
              </c:ext>
            </c:extLst>
          </c:dPt>
          <c:val>
            <c:numRef>
              <c:f>'Leçon 4'!$O$38:$O$40</c:f>
              <c:numCache>
                <c:formatCode>General</c:formatCode>
                <c:ptCount val="3"/>
                <c:pt idx="0">
                  <c:v>0</c:v>
                </c:pt>
                <c:pt idx="1">
                  <c:v>2</c:v>
                </c:pt>
                <c:pt idx="2">
                  <c:v>78</c:v>
                </c:pt>
              </c:numCache>
            </c:numRef>
          </c:val>
          <c:extLst>
            <c:ext xmlns:c16="http://schemas.microsoft.com/office/drawing/2014/chart" uri="{C3380CC4-5D6E-409C-BE32-E72D297353CC}">
              <c16:uniqueId val="{0000000D-CF9D-485D-BE16-08109C2C462B}"/>
            </c:ext>
          </c:extLst>
        </c:ser>
        <c:dLbls>
          <c:showLegendKey val="0"/>
          <c:showVal val="0"/>
          <c:showCatName val="0"/>
          <c:showSerName val="0"/>
          <c:showPercent val="0"/>
          <c:showBubbleSize val="0"/>
          <c:showLeaderLines val="1"/>
        </c:dLbls>
        <c:firstSliceAng val="270"/>
      </c:pieChart>
    </c:plotArea>
    <c:plotVisOnly val="0"/>
    <c:dispBlanksAs val="gap"/>
    <c:showDLblsOverMax val="0"/>
  </c:chart>
  <c:spPr>
    <a:noFill/>
    <a:ln>
      <a:noFill/>
    </a:ln>
  </c:spPr>
  <c:printSettings>
    <c:headerFooter/>
    <c:pageMargins b="0.750000000000003" l="0.70000000000000062" r="0.70000000000000062" t="0.750000000000003" header="0.30000000000000032" footer="0.30000000000000032"/>
    <c:pageSetup/>
  </c:printSettings>
</c:chartSpace>
</file>

<file path=xl/charts/chart1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3187714043526789E-2"/>
          <c:y val="2.160694885387645E-3"/>
          <c:w val="0.97578810865280474"/>
          <c:h val="0.99783930511461238"/>
        </c:manualLayout>
      </c:layout>
      <c:doughnutChart>
        <c:varyColors val="1"/>
        <c:ser>
          <c:idx val="0"/>
          <c:order val="0"/>
          <c:tx>
            <c:v>Camembert</c:v>
          </c:tx>
          <c:dPt>
            <c:idx val="0"/>
            <c:bubble3D val="0"/>
            <c:spPr>
              <a:gradFill flip="none" rotWithShape="1">
                <a:gsLst>
                  <a:gs pos="0">
                    <a:srgbClr val="C00000">
                      <a:shade val="30000"/>
                      <a:satMod val="115000"/>
                    </a:srgbClr>
                  </a:gs>
                  <a:gs pos="50000">
                    <a:srgbClr val="C00000">
                      <a:shade val="67500"/>
                      <a:satMod val="115000"/>
                    </a:srgbClr>
                  </a:gs>
                  <a:gs pos="100000">
                    <a:srgbClr val="C00000">
                      <a:shade val="100000"/>
                      <a:satMod val="115000"/>
                    </a:srgbClr>
                  </a:gs>
                </a:gsLst>
                <a:lin ang="2700000" scaled="1"/>
                <a:tileRect/>
              </a:gradFill>
            </c:spPr>
            <c:extLst>
              <c:ext xmlns:c16="http://schemas.microsoft.com/office/drawing/2014/chart" uri="{C3380CC4-5D6E-409C-BE32-E72D297353CC}">
                <c16:uniqueId val="{00000001-6D0A-43E3-9564-81DEF43CF6C3}"/>
              </c:ext>
            </c:extLst>
          </c:dPt>
          <c:dPt>
            <c:idx val="1"/>
            <c:bubble3D val="0"/>
            <c:spPr>
              <a:gradFill flip="none" rotWithShape="1">
                <a:gsLst>
                  <a:gs pos="0">
                    <a:srgbClr val="F79646">
                      <a:lumMod val="75000"/>
                      <a:shade val="30000"/>
                      <a:satMod val="115000"/>
                    </a:srgbClr>
                  </a:gs>
                  <a:gs pos="50000">
                    <a:srgbClr val="F79646">
                      <a:lumMod val="75000"/>
                      <a:shade val="67500"/>
                      <a:satMod val="115000"/>
                    </a:srgbClr>
                  </a:gs>
                  <a:gs pos="100000">
                    <a:srgbClr val="F79646">
                      <a:lumMod val="75000"/>
                      <a:shade val="100000"/>
                      <a:satMod val="115000"/>
                    </a:srgbClr>
                  </a:gs>
                </a:gsLst>
                <a:lin ang="2700000" scaled="1"/>
                <a:tileRect/>
              </a:gradFill>
            </c:spPr>
            <c:extLst>
              <c:ext xmlns:c16="http://schemas.microsoft.com/office/drawing/2014/chart" uri="{C3380CC4-5D6E-409C-BE32-E72D297353CC}">
                <c16:uniqueId val="{00000003-6D0A-43E3-9564-81DEF43CF6C3}"/>
              </c:ext>
            </c:extLst>
          </c:dPt>
          <c:dPt>
            <c:idx val="2"/>
            <c:bubble3D val="0"/>
            <c:spPr>
              <a:gradFill flip="none" rotWithShape="1">
                <a:gsLst>
                  <a:gs pos="0">
                    <a:srgbClr val="64AB0D">
                      <a:shade val="30000"/>
                      <a:satMod val="115000"/>
                    </a:srgbClr>
                  </a:gs>
                  <a:gs pos="50000">
                    <a:srgbClr val="64AB0D">
                      <a:shade val="67500"/>
                      <a:satMod val="115000"/>
                    </a:srgbClr>
                  </a:gs>
                  <a:gs pos="100000">
                    <a:srgbClr val="64AB0D">
                      <a:shade val="100000"/>
                      <a:satMod val="115000"/>
                    </a:srgbClr>
                  </a:gs>
                </a:gsLst>
                <a:lin ang="2700000" scaled="1"/>
                <a:tileRect/>
              </a:gradFill>
            </c:spPr>
            <c:extLst>
              <c:ext xmlns:c16="http://schemas.microsoft.com/office/drawing/2014/chart" uri="{C3380CC4-5D6E-409C-BE32-E72D297353CC}">
                <c16:uniqueId val="{00000005-6D0A-43E3-9564-81DEF43CF6C3}"/>
              </c:ext>
            </c:extLst>
          </c:dPt>
          <c:dPt>
            <c:idx val="3"/>
            <c:bubble3D val="0"/>
            <c:spPr>
              <a:gradFill flip="none" rotWithShape="1">
                <a:gsLst>
                  <a:gs pos="0">
                    <a:srgbClr val="00B050">
                      <a:shade val="30000"/>
                      <a:satMod val="115000"/>
                    </a:srgbClr>
                  </a:gs>
                  <a:gs pos="50000">
                    <a:srgbClr val="00B050">
                      <a:shade val="67500"/>
                      <a:satMod val="115000"/>
                    </a:srgbClr>
                  </a:gs>
                  <a:gs pos="100000">
                    <a:srgbClr val="00B050">
                      <a:shade val="100000"/>
                      <a:satMod val="115000"/>
                    </a:srgbClr>
                  </a:gs>
                </a:gsLst>
                <a:lin ang="2700000" scaled="1"/>
                <a:tileRect/>
              </a:gradFill>
            </c:spPr>
            <c:extLst>
              <c:ext xmlns:c16="http://schemas.microsoft.com/office/drawing/2014/chart" uri="{C3380CC4-5D6E-409C-BE32-E72D297353CC}">
                <c16:uniqueId val="{00000007-6D0A-43E3-9564-81DEF43CF6C3}"/>
              </c:ext>
            </c:extLst>
          </c:dPt>
          <c:dPt>
            <c:idx val="4"/>
            <c:bubble3D val="0"/>
            <c:spPr>
              <a:noFill/>
            </c:spPr>
            <c:extLst>
              <c:ext xmlns:c16="http://schemas.microsoft.com/office/drawing/2014/chart" uri="{C3380CC4-5D6E-409C-BE32-E72D297353CC}">
                <c16:uniqueId val="{00000009-6D0A-43E3-9564-81DEF43CF6C3}"/>
              </c:ext>
            </c:extLst>
          </c:dPt>
          <c:val>
            <c:numRef>
              <c:f>'Leçon 4'!$N$43:$N$47</c:f>
              <c:numCache>
                <c:formatCode>General</c:formatCode>
                <c:ptCount val="5"/>
                <c:pt idx="0">
                  <c:v>10</c:v>
                </c:pt>
                <c:pt idx="1">
                  <c:v>10</c:v>
                </c:pt>
                <c:pt idx="2">
                  <c:v>10</c:v>
                </c:pt>
                <c:pt idx="3">
                  <c:v>10</c:v>
                </c:pt>
                <c:pt idx="4">
                  <c:v>40</c:v>
                </c:pt>
              </c:numCache>
            </c:numRef>
          </c:val>
          <c:extLst>
            <c:ext xmlns:c16="http://schemas.microsoft.com/office/drawing/2014/chart" uri="{C3380CC4-5D6E-409C-BE32-E72D297353CC}">
              <c16:uniqueId val="{0000000A-6D0A-43E3-9564-81DEF43CF6C3}"/>
            </c:ext>
          </c:extLst>
        </c:ser>
        <c:dLbls>
          <c:showLegendKey val="0"/>
          <c:showVal val="0"/>
          <c:showCatName val="0"/>
          <c:showSerName val="0"/>
          <c:showPercent val="0"/>
          <c:showBubbleSize val="0"/>
          <c:showLeaderLines val="1"/>
        </c:dLbls>
        <c:firstSliceAng val="270"/>
        <c:holeSize val="50"/>
      </c:doughnutChart>
      <c:pieChart>
        <c:varyColors val="1"/>
        <c:ser>
          <c:idx val="1"/>
          <c:order val="1"/>
          <c:spPr>
            <a:noFill/>
          </c:spPr>
          <c:dPt>
            <c:idx val="1"/>
            <c:bubble3D val="0"/>
            <c:spPr>
              <a:solidFill>
                <a:schemeClr val="tx1"/>
              </a:solidFill>
            </c:spPr>
            <c:extLst>
              <c:ext xmlns:c16="http://schemas.microsoft.com/office/drawing/2014/chart" uri="{C3380CC4-5D6E-409C-BE32-E72D297353CC}">
                <c16:uniqueId val="{0000000C-6D0A-43E3-9564-81DEF43CF6C3}"/>
              </c:ext>
            </c:extLst>
          </c:dPt>
          <c:val>
            <c:numRef>
              <c:f>'Leçon 4'!$O$43:$O$45</c:f>
              <c:numCache>
                <c:formatCode>General</c:formatCode>
                <c:ptCount val="3"/>
                <c:pt idx="0">
                  <c:v>0</c:v>
                </c:pt>
                <c:pt idx="1">
                  <c:v>2</c:v>
                </c:pt>
                <c:pt idx="2">
                  <c:v>78</c:v>
                </c:pt>
              </c:numCache>
            </c:numRef>
          </c:val>
          <c:extLst>
            <c:ext xmlns:c16="http://schemas.microsoft.com/office/drawing/2014/chart" uri="{C3380CC4-5D6E-409C-BE32-E72D297353CC}">
              <c16:uniqueId val="{0000000D-6D0A-43E3-9564-81DEF43CF6C3}"/>
            </c:ext>
          </c:extLst>
        </c:ser>
        <c:dLbls>
          <c:showLegendKey val="0"/>
          <c:showVal val="0"/>
          <c:showCatName val="0"/>
          <c:showSerName val="0"/>
          <c:showPercent val="0"/>
          <c:showBubbleSize val="0"/>
          <c:showLeaderLines val="1"/>
        </c:dLbls>
        <c:firstSliceAng val="270"/>
      </c:pieChart>
    </c:plotArea>
    <c:plotVisOnly val="0"/>
    <c:dispBlanksAs val="gap"/>
    <c:showDLblsOverMax val="0"/>
  </c:chart>
  <c:spPr>
    <a:noFill/>
    <a:ln>
      <a:noFill/>
    </a:ln>
  </c:spPr>
  <c:printSettings>
    <c:headerFooter/>
    <c:pageMargins b="0.750000000000003" l="0.70000000000000062" r="0.70000000000000062" t="0.750000000000003" header="0.30000000000000032" footer="0.30000000000000032"/>
    <c:pageSetup/>
  </c:printSettings>
</c:chartSpace>
</file>

<file path=xl/charts/chart1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3187714043526789E-2"/>
          <c:y val="2.160694885387645E-3"/>
          <c:w val="0.97578810865280474"/>
          <c:h val="0.99783930511461238"/>
        </c:manualLayout>
      </c:layout>
      <c:doughnutChart>
        <c:varyColors val="1"/>
        <c:ser>
          <c:idx val="0"/>
          <c:order val="0"/>
          <c:tx>
            <c:v>Camembert</c:v>
          </c:tx>
          <c:dPt>
            <c:idx val="0"/>
            <c:bubble3D val="0"/>
            <c:spPr>
              <a:gradFill flip="none" rotWithShape="1">
                <a:gsLst>
                  <a:gs pos="0">
                    <a:srgbClr val="C00000">
                      <a:shade val="30000"/>
                      <a:satMod val="115000"/>
                    </a:srgbClr>
                  </a:gs>
                  <a:gs pos="50000">
                    <a:srgbClr val="C00000">
                      <a:shade val="67500"/>
                      <a:satMod val="115000"/>
                    </a:srgbClr>
                  </a:gs>
                  <a:gs pos="100000">
                    <a:srgbClr val="C00000">
                      <a:shade val="100000"/>
                      <a:satMod val="115000"/>
                    </a:srgbClr>
                  </a:gs>
                </a:gsLst>
                <a:lin ang="2700000" scaled="1"/>
                <a:tileRect/>
              </a:gradFill>
            </c:spPr>
            <c:extLst>
              <c:ext xmlns:c16="http://schemas.microsoft.com/office/drawing/2014/chart" uri="{C3380CC4-5D6E-409C-BE32-E72D297353CC}">
                <c16:uniqueId val="{00000001-4EF0-47B1-A4C9-7C2FDE978B78}"/>
              </c:ext>
            </c:extLst>
          </c:dPt>
          <c:dPt>
            <c:idx val="1"/>
            <c:bubble3D val="0"/>
            <c:spPr>
              <a:gradFill flip="none" rotWithShape="1">
                <a:gsLst>
                  <a:gs pos="0">
                    <a:srgbClr val="F79646">
                      <a:lumMod val="75000"/>
                      <a:shade val="30000"/>
                      <a:satMod val="115000"/>
                    </a:srgbClr>
                  </a:gs>
                  <a:gs pos="50000">
                    <a:srgbClr val="F79646">
                      <a:lumMod val="75000"/>
                      <a:shade val="67500"/>
                      <a:satMod val="115000"/>
                    </a:srgbClr>
                  </a:gs>
                  <a:gs pos="100000">
                    <a:srgbClr val="F79646">
                      <a:lumMod val="75000"/>
                      <a:shade val="100000"/>
                      <a:satMod val="115000"/>
                    </a:srgbClr>
                  </a:gs>
                </a:gsLst>
                <a:lin ang="2700000" scaled="1"/>
                <a:tileRect/>
              </a:gradFill>
            </c:spPr>
            <c:extLst>
              <c:ext xmlns:c16="http://schemas.microsoft.com/office/drawing/2014/chart" uri="{C3380CC4-5D6E-409C-BE32-E72D297353CC}">
                <c16:uniqueId val="{00000003-4EF0-47B1-A4C9-7C2FDE978B78}"/>
              </c:ext>
            </c:extLst>
          </c:dPt>
          <c:dPt>
            <c:idx val="2"/>
            <c:bubble3D val="0"/>
            <c:spPr>
              <a:gradFill flip="none" rotWithShape="1">
                <a:gsLst>
                  <a:gs pos="0">
                    <a:srgbClr val="64AB0D">
                      <a:shade val="30000"/>
                      <a:satMod val="115000"/>
                    </a:srgbClr>
                  </a:gs>
                  <a:gs pos="50000">
                    <a:srgbClr val="64AB0D">
                      <a:shade val="67500"/>
                      <a:satMod val="115000"/>
                    </a:srgbClr>
                  </a:gs>
                  <a:gs pos="100000">
                    <a:srgbClr val="64AB0D">
                      <a:shade val="100000"/>
                      <a:satMod val="115000"/>
                    </a:srgbClr>
                  </a:gs>
                </a:gsLst>
                <a:lin ang="2700000" scaled="1"/>
                <a:tileRect/>
              </a:gradFill>
            </c:spPr>
            <c:extLst>
              <c:ext xmlns:c16="http://schemas.microsoft.com/office/drawing/2014/chart" uri="{C3380CC4-5D6E-409C-BE32-E72D297353CC}">
                <c16:uniqueId val="{00000005-4EF0-47B1-A4C9-7C2FDE978B78}"/>
              </c:ext>
            </c:extLst>
          </c:dPt>
          <c:dPt>
            <c:idx val="3"/>
            <c:bubble3D val="0"/>
            <c:spPr>
              <a:gradFill flip="none" rotWithShape="1">
                <a:gsLst>
                  <a:gs pos="0">
                    <a:srgbClr val="00B050">
                      <a:shade val="30000"/>
                      <a:satMod val="115000"/>
                    </a:srgbClr>
                  </a:gs>
                  <a:gs pos="50000">
                    <a:srgbClr val="00B050">
                      <a:shade val="67500"/>
                      <a:satMod val="115000"/>
                    </a:srgbClr>
                  </a:gs>
                  <a:gs pos="100000">
                    <a:srgbClr val="00B050">
                      <a:shade val="100000"/>
                      <a:satMod val="115000"/>
                    </a:srgbClr>
                  </a:gs>
                </a:gsLst>
                <a:lin ang="2700000" scaled="1"/>
                <a:tileRect/>
              </a:gradFill>
            </c:spPr>
            <c:extLst>
              <c:ext xmlns:c16="http://schemas.microsoft.com/office/drawing/2014/chart" uri="{C3380CC4-5D6E-409C-BE32-E72D297353CC}">
                <c16:uniqueId val="{00000007-4EF0-47B1-A4C9-7C2FDE978B78}"/>
              </c:ext>
            </c:extLst>
          </c:dPt>
          <c:dPt>
            <c:idx val="4"/>
            <c:bubble3D val="0"/>
            <c:spPr>
              <a:noFill/>
            </c:spPr>
            <c:extLst>
              <c:ext xmlns:c16="http://schemas.microsoft.com/office/drawing/2014/chart" uri="{C3380CC4-5D6E-409C-BE32-E72D297353CC}">
                <c16:uniqueId val="{00000009-4EF0-47B1-A4C9-7C2FDE978B78}"/>
              </c:ext>
            </c:extLst>
          </c:dPt>
          <c:val>
            <c:numRef>
              <c:f>'Leçon 4'!$N$48:$N$52</c:f>
              <c:numCache>
                <c:formatCode>General</c:formatCode>
                <c:ptCount val="5"/>
                <c:pt idx="0">
                  <c:v>10</c:v>
                </c:pt>
                <c:pt idx="1">
                  <c:v>10</c:v>
                </c:pt>
                <c:pt idx="2">
                  <c:v>10</c:v>
                </c:pt>
                <c:pt idx="3">
                  <c:v>10</c:v>
                </c:pt>
                <c:pt idx="4">
                  <c:v>40</c:v>
                </c:pt>
              </c:numCache>
            </c:numRef>
          </c:val>
          <c:extLst>
            <c:ext xmlns:c16="http://schemas.microsoft.com/office/drawing/2014/chart" uri="{C3380CC4-5D6E-409C-BE32-E72D297353CC}">
              <c16:uniqueId val="{0000000A-4EF0-47B1-A4C9-7C2FDE978B78}"/>
            </c:ext>
          </c:extLst>
        </c:ser>
        <c:dLbls>
          <c:showLegendKey val="0"/>
          <c:showVal val="0"/>
          <c:showCatName val="0"/>
          <c:showSerName val="0"/>
          <c:showPercent val="0"/>
          <c:showBubbleSize val="0"/>
          <c:showLeaderLines val="1"/>
        </c:dLbls>
        <c:firstSliceAng val="270"/>
        <c:holeSize val="50"/>
      </c:doughnutChart>
      <c:pieChart>
        <c:varyColors val="1"/>
        <c:ser>
          <c:idx val="1"/>
          <c:order val="1"/>
          <c:spPr>
            <a:noFill/>
          </c:spPr>
          <c:dPt>
            <c:idx val="1"/>
            <c:bubble3D val="0"/>
            <c:spPr>
              <a:solidFill>
                <a:schemeClr val="tx1"/>
              </a:solidFill>
            </c:spPr>
            <c:extLst>
              <c:ext xmlns:c16="http://schemas.microsoft.com/office/drawing/2014/chart" uri="{C3380CC4-5D6E-409C-BE32-E72D297353CC}">
                <c16:uniqueId val="{0000000C-4EF0-47B1-A4C9-7C2FDE978B78}"/>
              </c:ext>
            </c:extLst>
          </c:dPt>
          <c:val>
            <c:numRef>
              <c:f>'Leçon 4'!$O$48:$O$50</c:f>
              <c:numCache>
                <c:formatCode>General</c:formatCode>
                <c:ptCount val="3"/>
                <c:pt idx="0">
                  <c:v>0</c:v>
                </c:pt>
                <c:pt idx="1">
                  <c:v>2</c:v>
                </c:pt>
                <c:pt idx="2">
                  <c:v>78</c:v>
                </c:pt>
              </c:numCache>
            </c:numRef>
          </c:val>
          <c:extLst>
            <c:ext xmlns:c16="http://schemas.microsoft.com/office/drawing/2014/chart" uri="{C3380CC4-5D6E-409C-BE32-E72D297353CC}">
              <c16:uniqueId val="{0000000D-4EF0-47B1-A4C9-7C2FDE978B78}"/>
            </c:ext>
          </c:extLst>
        </c:ser>
        <c:dLbls>
          <c:showLegendKey val="0"/>
          <c:showVal val="0"/>
          <c:showCatName val="0"/>
          <c:showSerName val="0"/>
          <c:showPercent val="0"/>
          <c:showBubbleSize val="0"/>
          <c:showLeaderLines val="1"/>
        </c:dLbls>
        <c:firstSliceAng val="270"/>
      </c:pieChart>
    </c:plotArea>
    <c:plotVisOnly val="0"/>
    <c:dispBlanksAs val="gap"/>
    <c:showDLblsOverMax val="0"/>
  </c:chart>
  <c:spPr>
    <a:noFill/>
    <a:ln>
      <a:noFill/>
    </a:ln>
  </c:spPr>
  <c:printSettings>
    <c:headerFooter/>
    <c:pageMargins b="0.750000000000003" l="0.70000000000000062" r="0.70000000000000062" t="0.750000000000003" header="0.30000000000000032" footer="0.30000000000000032"/>
    <c:pageSetup/>
  </c:printSettings>
</c:chartSpace>
</file>

<file path=xl/charts/chart1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3187714043526789E-2"/>
          <c:y val="2.160694885387645E-3"/>
          <c:w val="0.97578810865280474"/>
          <c:h val="0.99783930511461238"/>
        </c:manualLayout>
      </c:layout>
      <c:doughnutChart>
        <c:varyColors val="1"/>
        <c:ser>
          <c:idx val="0"/>
          <c:order val="0"/>
          <c:tx>
            <c:v>Camembert</c:v>
          </c:tx>
          <c:dPt>
            <c:idx val="0"/>
            <c:bubble3D val="0"/>
            <c:spPr>
              <a:gradFill flip="none" rotWithShape="1">
                <a:gsLst>
                  <a:gs pos="0">
                    <a:srgbClr val="C00000">
                      <a:shade val="30000"/>
                      <a:satMod val="115000"/>
                    </a:srgbClr>
                  </a:gs>
                  <a:gs pos="50000">
                    <a:srgbClr val="C00000">
                      <a:shade val="67500"/>
                      <a:satMod val="115000"/>
                    </a:srgbClr>
                  </a:gs>
                  <a:gs pos="100000">
                    <a:srgbClr val="C00000">
                      <a:shade val="100000"/>
                      <a:satMod val="115000"/>
                    </a:srgbClr>
                  </a:gs>
                </a:gsLst>
                <a:lin ang="2700000" scaled="1"/>
                <a:tileRect/>
              </a:gradFill>
            </c:spPr>
            <c:extLst>
              <c:ext xmlns:c16="http://schemas.microsoft.com/office/drawing/2014/chart" uri="{C3380CC4-5D6E-409C-BE32-E72D297353CC}">
                <c16:uniqueId val="{00000001-DFEB-410A-8D7F-8CA900E940D9}"/>
              </c:ext>
            </c:extLst>
          </c:dPt>
          <c:dPt>
            <c:idx val="1"/>
            <c:bubble3D val="0"/>
            <c:spPr>
              <a:gradFill flip="none" rotWithShape="1">
                <a:gsLst>
                  <a:gs pos="0">
                    <a:srgbClr val="F79646">
                      <a:lumMod val="75000"/>
                      <a:shade val="30000"/>
                      <a:satMod val="115000"/>
                    </a:srgbClr>
                  </a:gs>
                  <a:gs pos="50000">
                    <a:srgbClr val="F79646">
                      <a:lumMod val="75000"/>
                      <a:shade val="67500"/>
                      <a:satMod val="115000"/>
                    </a:srgbClr>
                  </a:gs>
                  <a:gs pos="100000">
                    <a:srgbClr val="F79646">
                      <a:lumMod val="75000"/>
                      <a:shade val="100000"/>
                      <a:satMod val="115000"/>
                    </a:srgbClr>
                  </a:gs>
                </a:gsLst>
                <a:lin ang="2700000" scaled="1"/>
                <a:tileRect/>
              </a:gradFill>
            </c:spPr>
            <c:extLst>
              <c:ext xmlns:c16="http://schemas.microsoft.com/office/drawing/2014/chart" uri="{C3380CC4-5D6E-409C-BE32-E72D297353CC}">
                <c16:uniqueId val="{00000003-DFEB-410A-8D7F-8CA900E940D9}"/>
              </c:ext>
            </c:extLst>
          </c:dPt>
          <c:dPt>
            <c:idx val="2"/>
            <c:bubble3D val="0"/>
            <c:spPr>
              <a:gradFill flip="none" rotWithShape="1">
                <a:gsLst>
                  <a:gs pos="0">
                    <a:srgbClr val="64AB0D">
                      <a:shade val="30000"/>
                      <a:satMod val="115000"/>
                    </a:srgbClr>
                  </a:gs>
                  <a:gs pos="50000">
                    <a:srgbClr val="64AB0D">
                      <a:shade val="67500"/>
                      <a:satMod val="115000"/>
                    </a:srgbClr>
                  </a:gs>
                  <a:gs pos="100000">
                    <a:srgbClr val="64AB0D">
                      <a:shade val="100000"/>
                      <a:satMod val="115000"/>
                    </a:srgbClr>
                  </a:gs>
                </a:gsLst>
                <a:lin ang="2700000" scaled="1"/>
                <a:tileRect/>
              </a:gradFill>
            </c:spPr>
            <c:extLst>
              <c:ext xmlns:c16="http://schemas.microsoft.com/office/drawing/2014/chart" uri="{C3380CC4-5D6E-409C-BE32-E72D297353CC}">
                <c16:uniqueId val="{00000005-DFEB-410A-8D7F-8CA900E940D9}"/>
              </c:ext>
            </c:extLst>
          </c:dPt>
          <c:dPt>
            <c:idx val="3"/>
            <c:bubble3D val="0"/>
            <c:spPr>
              <a:gradFill flip="none" rotWithShape="1">
                <a:gsLst>
                  <a:gs pos="0">
                    <a:srgbClr val="00B050">
                      <a:shade val="30000"/>
                      <a:satMod val="115000"/>
                    </a:srgbClr>
                  </a:gs>
                  <a:gs pos="50000">
                    <a:srgbClr val="00B050">
                      <a:shade val="67500"/>
                      <a:satMod val="115000"/>
                    </a:srgbClr>
                  </a:gs>
                  <a:gs pos="100000">
                    <a:srgbClr val="00B050">
                      <a:shade val="100000"/>
                      <a:satMod val="115000"/>
                    </a:srgbClr>
                  </a:gs>
                </a:gsLst>
                <a:lin ang="2700000" scaled="1"/>
                <a:tileRect/>
              </a:gradFill>
            </c:spPr>
            <c:extLst>
              <c:ext xmlns:c16="http://schemas.microsoft.com/office/drawing/2014/chart" uri="{C3380CC4-5D6E-409C-BE32-E72D297353CC}">
                <c16:uniqueId val="{00000007-DFEB-410A-8D7F-8CA900E940D9}"/>
              </c:ext>
            </c:extLst>
          </c:dPt>
          <c:dPt>
            <c:idx val="4"/>
            <c:bubble3D val="0"/>
            <c:spPr>
              <a:noFill/>
            </c:spPr>
            <c:extLst>
              <c:ext xmlns:c16="http://schemas.microsoft.com/office/drawing/2014/chart" uri="{C3380CC4-5D6E-409C-BE32-E72D297353CC}">
                <c16:uniqueId val="{00000009-DFEB-410A-8D7F-8CA900E940D9}"/>
              </c:ext>
            </c:extLst>
          </c:dPt>
          <c:val>
            <c:numRef>
              <c:f>'Leçon 4'!$N$53:$N$57</c:f>
              <c:numCache>
                <c:formatCode>General</c:formatCode>
                <c:ptCount val="5"/>
                <c:pt idx="0">
                  <c:v>10</c:v>
                </c:pt>
                <c:pt idx="1">
                  <c:v>10</c:v>
                </c:pt>
                <c:pt idx="2">
                  <c:v>10</c:v>
                </c:pt>
                <c:pt idx="3">
                  <c:v>10</c:v>
                </c:pt>
                <c:pt idx="4">
                  <c:v>40</c:v>
                </c:pt>
              </c:numCache>
            </c:numRef>
          </c:val>
          <c:extLst>
            <c:ext xmlns:c16="http://schemas.microsoft.com/office/drawing/2014/chart" uri="{C3380CC4-5D6E-409C-BE32-E72D297353CC}">
              <c16:uniqueId val="{0000000A-DFEB-410A-8D7F-8CA900E940D9}"/>
            </c:ext>
          </c:extLst>
        </c:ser>
        <c:dLbls>
          <c:showLegendKey val="0"/>
          <c:showVal val="0"/>
          <c:showCatName val="0"/>
          <c:showSerName val="0"/>
          <c:showPercent val="0"/>
          <c:showBubbleSize val="0"/>
          <c:showLeaderLines val="1"/>
        </c:dLbls>
        <c:firstSliceAng val="270"/>
        <c:holeSize val="50"/>
      </c:doughnutChart>
      <c:pieChart>
        <c:varyColors val="1"/>
        <c:ser>
          <c:idx val="1"/>
          <c:order val="1"/>
          <c:spPr>
            <a:noFill/>
          </c:spPr>
          <c:dPt>
            <c:idx val="1"/>
            <c:bubble3D val="0"/>
            <c:spPr>
              <a:solidFill>
                <a:schemeClr val="tx1"/>
              </a:solidFill>
            </c:spPr>
            <c:extLst>
              <c:ext xmlns:c16="http://schemas.microsoft.com/office/drawing/2014/chart" uri="{C3380CC4-5D6E-409C-BE32-E72D297353CC}">
                <c16:uniqueId val="{0000000C-DFEB-410A-8D7F-8CA900E940D9}"/>
              </c:ext>
            </c:extLst>
          </c:dPt>
          <c:val>
            <c:numRef>
              <c:f>'Leçon 4'!$O$53:$O$55</c:f>
              <c:numCache>
                <c:formatCode>General</c:formatCode>
                <c:ptCount val="3"/>
                <c:pt idx="0">
                  <c:v>0</c:v>
                </c:pt>
                <c:pt idx="1">
                  <c:v>2</c:v>
                </c:pt>
                <c:pt idx="2">
                  <c:v>78</c:v>
                </c:pt>
              </c:numCache>
            </c:numRef>
          </c:val>
          <c:extLst>
            <c:ext xmlns:c16="http://schemas.microsoft.com/office/drawing/2014/chart" uri="{C3380CC4-5D6E-409C-BE32-E72D297353CC}">
              <c16:uniqueId val="{0000000D-DFEB-410A-8D7F-8CA900E940D9}"/>
            </c:ext>
          </c:extLst>
        </c:ser>
        <c:dLbls>
          <c:showLegendKey val="0"/>
          <c:showVal val="0"/>
          <c:showCatName val="0"/>
          <c:showSerName val="0"/>
          <c:showPercent val="0"/>
          <c:showBubbleSize val="0"/>
          <c:showLeaderLines val="1"/>
        </c:dLbls>
        <c:firstSliceAng val="270"/>
      </c:pieChart>
    </c:plotArea>
    <c:plotVisOnly val="0"/>
    <c:dispBlanksAs val="gap"/>
    <c:showDLblsOverMax val="0"/>
  </c:chart>
  <c:spPr>
    <a:noFill/>
    <a:ln>
      <a:noFill/>
    </a:ln>
  </c:spPr>
  <c:printSettings>
    <c:headerFooter/>
    <c:pageMargins b="0.750000000000003" l="0.70000000000000062" r="0.70000000000000062" t="0.750000000000003" header="0.30000000000000032" footer="0.30000000000000032"/>
    <c:pageSetup/>
  </c:printSettings>
</c:chartSpace>
</file>

<file path=xl/charts/chart1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3187714043526789E-2"/>
          <c:y val="2.160694885387645E-3"/>
          <c:w val="0.97578810865280474"/>
          <c:h val="0.99783930511461238"/>
        </c:manualLayout>
      </c:layout>
      <c:doughnutChart>
        <c:varyColors val="1"/>
        <c:ser>
          <c:idx val="0"/>
          <c:order val="0"/>
          <c:tx>
            <c:v>Camembert</c:v>
          </c:tx>
          <c:dPt>
            <c:idx val="0"/>
            <c:bubble3D val="0"/>
            <c:spPr>
              <a:gradFill flip="none" rotWithShape="1">
                <a:gsLst>
                  <a:gs pos="0">
                    <a:srgbClr val="C00000">
                      <a:shade val="30000"/>
                      <a:satMod val="115000"/>
                    </a:srgbClr>
                  </a:gs>
                  <a:gs pos="50000">
                    <a:srgbClr val="C00000">
                      <a:shade val="67500"/>
                      <a:satMod val="115000"/>
                    </a:srgbClr>
                  </a:gs>
                  <a:gs pos="100000">
                    <a:srgbClr val="C00000">
                      <a:shade val="100000"/>
                      <a:satMod val="115000"/>
                    </a:srgbClr>
                  </a:gs>
                </a:gsLst>
                <a:lin ang="2700000" scaled="1"/>
                <a:tileRect/>
              </a:gradFill>
            </c:spPr>
            <c:extLst>
              <c:ext xmlns:c16="http://schemas.microsoft.com/office/drawing/2014/chart" uri="{C3380CC4-5D6E-409C-BE32-E72D297353CC}">
                <c16:uniqueId val="{00000001-BBE1-4966-A9C3-FD528DD800DF}"/>
              </c:ext>
            </c:extLst>
          </c:dPt>
          <c:dPt>
            <c:idx val="1"/>
            <c:bubble3D val="0"/>
            <c:spPr>
              <a:gradFill flip="none" rotWithShape="1">
                <a:gsLst>
                  <a:gs pos="0">
                    <a:srgbClr val="F79646">
                      <a:lumMod val="75000"/>
                      <a:shade val="30000"/>
                      <a:satMod val="115000"/>
                    </a:srgbClr>
                  </a:gs>
                  <a:gs pos="50000">
                    <a:srgbClr val="F79646">
                      <a:lumMod val="75000"/>
                      <a:shade val="67500"/>
                      <a:satMod val="115000"/>
                    </a:srgbClr>
                  </a:gs>
                  <a:gs pos="100000">
                    <a:srgbClr val="F79646">
                      <a:lumMod val="75000"/>
                      <a:shade val="100000"/>
                      <a:satMod val="115000"/>
                    </a:srgbClr>
                  </a:gs>
                </a:gsLst>
                <a:lin ang="2700000" scaled="1"/>
                <a:tileRect/>
              </a:gradFill>
            </c:spPr>
            <c:extLst>
              <c:ext xmlns:c16="http://schemas.microsoft.com/office/drawing/2014/chart" uri="{C3380CC4-5D6E-409C-BE32-E72D297353CC}">
                <c16:uniqueId val="{00000003-BBE1-4966-A9C3-FD528DD800DF}"/>
              </c:ext>
            </c:extLst>
          </c:dPt>
          <c:dPt>
            <c:idx val="2"/>
            <c:bubble3D val="0"/>
            <c:spPr>
              <a:gradFill flip="none" rotWithShape="1">
                <a:gsLst>
                  <a:gs pos="0">
                    <a:srgbClr val="64AB0D">
                      <a:shade val="30000"/>
                      <a:satMod val="115000"/>
                    </a:srgbClr>
                  </a:gs>
                  <a:gs pos="50000">
                    <a:srgbClr val="64AB0D">
                      <a:shade val="67500"/>
                      <a:satMod val="115000"/>
                    </a:srgbClr>
                  </a:gs>
                  <a:gs pos="100000">
                    <a:srgbClr val="64AB0D">
                      <a:shade val="100000"/>
                      <a:satMod val="115000"/>
                    </a:srgbClr>
                  </a:gs>
                </a:gsLst>
                <a:lin ang="2700000" scaled="1"/>
                <a:tileRect/>
              </a:gradFill>
            </c:spPr>
            <c:extLst>
              <c:ext xmlns:c16="http://schemas.microsoft.com/office/drawing/2014/chart" uri="{C3380CC4-5D6E-409C-BE32-E72D297353CC}">
                <c16:uniqueId val="{00000005-BBE1-4966-A9C3-FD528DD800DF}"/>
              </c:ext>
            </c:extLst>
          </c:dPt>
          <c:dPt>
            <c:idx val="3"/>
            <c:bubble3D val="0"/>
            <c:spPr>
              <a:gradFill flip="none" rotWithShape="1">
                <a:gsLst>
                  <a:gs pos="0">
                    <a:srgbClr val="00B050">
                      <a:shade val="30000"/>
                      <a:satMod val="115000"/>
                    </a:srgbClr>
                  </a:gs>
                  <a:gs pos="50000">
                    <a:srgbClr val="00B050">
                      <a:shade val="67500"/>
                      <a:satMod val="115000"/>
                    </a:srgbClr>
                  </a:gs>
                  <a:gs pos="100000">
                    <a:srgbClr val="00B050">
                      <a:shade val="100000"/>
                      <a:satMod val="115000"/>
                    </a:srgbClr>
                  </a:gs>
                </a:gsLst>
                <a:lin ang="2700000" scaled="1"/>
                <a:tileRect/>
              </a:gradFill>
            </c:spPr>
            <c:extLst>
              <c:ext xmlns:c16="http://schemas.microsoft.com/office/drawing/2014/chart" uri="{C3380CC4-5D6E-409C-BE32-E72D297353CC}">
                <c16:uniqueId val="{00000007-BBE1-4966-A9C3-FD528DD800DF}"/>
              </c:ext>
            </c:extLst>
          </c:dPt>
          <c:dPt>
            <c:idx val="4"/>
            <c:bubble3D val="0"/>
            <c:spPr>
              <a:noFill/>
            </c:spPr>
            <c:extLst>
              <c:ext xmlns:c16="http://schemas.microsoft.com/office/drawing/2014/chart" uri="{C3380CC4-5D6E-409C-BE32-E72D297353CC}">
                <c16:uniqueId val="{00000009-BBE1-4966-A9C3-FD528DD800DF}"/>
              </c:ext>
            </c:extLst>
          </c:dPt>
          <c:val>
            <c:numRef>
              <c:f>'Leçon 4'!$N$58:$N$62</c:f>
              <c:numCache>
                <c:formatCode>General</c:formatCode>
                <c:ptCount val="5"/>
                <c:pt idx="0">
                  <c:v>10</c:v>
                </c:pt>
                <c:pt idx="1">
                  <c:v>10</c:v>
                </c:pt>
                <c:pt idx="2">
                  <c:v>10</c:v>
                </c:pt>
                <c:pt idx="3">
                  <c:v>10</c:v>
                </c:pt>
                <c:pt idx="4">
                  <c:v>40</c:v>
                </c:pt>
              </c:numCache>
            </c:numRef>
          </c:val>
          <c:extLst>
            <c:ext xmlns:c16="http://schemas.microsoft.com/office/drawing/2014/chart" uri="{C3380CC4-5D6E-409C-BE32-E72D297353CC}">
              <c16:uniqueId val="{0000000A-BBE1-4966-A9C3-FD528DD800DF}"/>
            </c:ext>
          </c:extLst>
        </c:ser>
        <c:dLbls>
          <c:showLegendKey val="0"/>
          <c:showVal val="0"/>
          <c:showCatName val="0"/>
          <c:showSerName val="0"/>
          <c:showPercent val="0"/>
          <c:showBubbleSize val="0"/>
          <c:showLeaderLines val="1"/>
        </c:dLbls>
        <c:firstSliceAng val="270"/>
        <c:holeSize val="50"/>
      </c:doughnutChart>
      <c:pieChart>
        <c:varyColors val="1"/>
        <c:ser>
          <c:idx val="1"/>
          <c:order val="1"/>
          <c:spPr>
            <a:noFill/>
          </c:spPr>
          <c:dPt>
            <c:idx val="1"/>
            <c:bubble3D val="0"/>
            <c:spPr>
              <a:solidFill>
                <a:schemeClr val="tx1"/>
              </a:solidFill>
            </c:spPr>
            <c:extLst>
              <c:ext xmlns:c16="http://schemas.microsoft.com/office/drawing/2014/chart" uri="{C3380CC4-5D6E-409C-BE32-E72D297353CC}">
                <c16:uniqueId val="{0000000C-BBE1-4966-A9C3-FD528DD800DF}"/>
              </c:ext>
            </c:extLst>
          </c:dPt>
          <c:val>
            <c:numRef>
              <c:f>'Leçon 4'!$O$58:$O$60</c:f>
              <c:numCache>
                <c:formatCode>General</c:formatCode>
                <c:ptCount val="3"/>
                <c:pt idx="0">
                  <c:v>0</c:v>
                </c:pt>
                <c:pt idx="1">
                  <c:v>2</c:v>
                </c:pt>
                <c:pt idx="2">
                  <c:v>78</c:v>
                </c:pt>
              </c:numCache>
            </c:numRef>
          </c:val>
          <c:extLst>
            <c:ext xmlns:c16="http://schemas.microsoft.com/office/drawing/2014/chart" uri="{C3380CC4-5D6E-409C-BE32-E72D297353CC}">
              <c16:uniqueId val="{0000000D-BBE1-4966-A9C3-FD528DD800DF}"/>
            </c:ext>
          </c:extLst>
        </c:ser>
        <c:dLbls>
          <c:showLegendKey val="0"/>
          <c:showVal val="0"/>
          <c:showCatName val="0"/>
          <c:showSerName val="0"/>
          <c:showPercent val="0"/>
          <c:showBubbleSize val="0"/>
          <c:showLeaderLines val="1"/>
        </c:dLbls>
        <c:firstSliceAng val="270"/>
      </c:pieChart>
    </c:plotArea>
    <c:plotVisOnly val="0"/>
    <c:dispBlanksAs val="gap"/>
    <c:showDLblsOverMax val="0"/>
  </c:chart>
  <c:spPr>
    <a:noFill/>
    <a:ln>
      <a:noFill/>
    </a:ln>
  </c:spPr>
  <c:printSettings>
    <c:headerFooter/>
    <c:pageMargins b="0.750000000000003" l="0.70000000000000062" r="0.70000000000000062" t="0.750000000000003" header="0.30000000000000032" footer="0.30000000000000032"/>
    <c:pageSetup/>
  </c:printSettings>
</c:chartSpace>
</file>

<file path=xl/charts/chart1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3187714043526789E-2"/>
          <c:y val="2.160694885387645E-3"/>
          <c:w val="0.97578810865280474"/>
          <c:h val="0.99783930511461238"/>
        </c:manualLayout>
      </c:layout>
      <c:doughnutChart>
        <c:varyColors val="1"/>
        <c:ser>
          <c:idx val="0"/>
          <c:order val="0"/>
          <c:tx>
            <c:v>Camembert</c:v>
          </c:tx>
          <c:dPt>
            <c:idx val="0"/>
            <c:bubble3D val="0"/>
            <c:spPr>
              <a:gradFill flip="none" rotWithShape="1">
                <a:gsLst>
                  <a:gs pos="0">
                    <a:srgbClr val="C00000">
                      <a:shade val="30000"/>
                      <a:satMod val="115000"/>
                    </a:srgbClr>
                  </a:gs>
                  <a:gs pos="50000">
                    <a:srgbClr val="C00000">
                      <a:shade val="67500"/>
                      <a:satMod val="115000"/>
                    </a:srgbClr>
                  </a:gs>
                  <a:gs pos="100000">
                    <a:srgbClr val="C00000">
                      <a:shade val="100000"/>
                      <a:satMod val="115000"/>
                    </a:srgbClr>
                  </a:gs>
                </a:gsLst>
                <a:lin ang="2700000" scaled="1"/>
                <a:tileRect/>
              </a:gradFill>
            </c:spPr>
            <c:extLst>
              <c:ext xmlns:c16="http://schemas.microsoft.com/office/drawing/2014/chart" uri="{C3380CC4-5D6E-409C-BE32-E72D297353CC}">
                <c16:uniqueId val="{00000001-A4EE-46C0-BD16-65044E060AED}"/>
              </c:ext>
            </c:extLst>
          </c:dPt>
          <c:dPt>
            <c:idx val="1"/>
            <c:bubble3D val="0"/>
            <c:spPr>
              <a:gradFill flip="none" rotWithShape="1">
                <a:gsLst>
                  <a:gs pos="0">
                    <a:srgbClr val="F79646">
                      <a:lumMod val="75000"/>
                      <a:shade val="30000"/>
                      <a:satMod val="115000"/>
                    </a:srgbClr>
                  </a:gs>
                  <a:gs pos="50000">
                    <a:srgbClr val="F79646">
                      <a:lumMod val="75000"/>
                      <a:shade val="67500"/>
                      <a:satMod val="115000"/>
                    </a:srgbClr>
                  </a:gs>
                  <a:gs pos="100000">
                    <a:srgbClr val="F79646">
                      <a:lumMod val="75000"/>
                      <a:shade val="100000"/>
                      <a:satMod val="115000"/>
                    </a:srgbClr>
                  </a:gs>
                </a:gsLst>
                <a:lin ang="2700000" scaled="1"/>
                <a:tileRect/>
              </a:gradFill>
            </c:spPr>
            <c:extLst>
              <c:ext xmlns:c16="http://schemas.microsoft.com/office/drawing/2014/chart" uri="{C3380CC4-5D6E-409C-BE32-E72D297353CC}">
                <c16:uniqueId val="{00000003-A4EE-46C0-BD16-65044E060AED}"/>
              </c:ext>
            </c:extLst>
          </c:dPt>
          <c:dPt>
            <c:idx val="2"/>
            <c:bubble3D val="0"/>
            <c:spPr>
              <a:gradFill flip="none" rotWithShape="1">
                <a:gsLst>
                  <a:gs pos="0">
                    <a:srgbClr val="64AB0D">
                      <a:shade val="30000"/>
                      <a:satMod val="115000"/>
                    </a:srgbClr>
                  </a:gs>
                  <a:gs pos="50000">
                    <a:srgbClr val="64AB0D">
                      <a:shade val="67500"/>
                      <a:satMod val="115000"/>
                    </a:srgbClr>
                  </a:gs>
                  <a:gs pos="100000">
                    <a:srgbClr val="64AB0D">
                      <a:shade val="100000"/>
                      <a:satMod val="115000"/>
                    </a:srgbClr>
                  </a:gs>
                </a:gsLst>
                <a:lin ang="2700000" scaled="1"/>
                <a:tileRect/>
              </a:gradFill>
            </c:spPr>
            <c:extLst>
              <c:ext xmlns:c16="http://schemas.microsoft.com/office/drawing/2014/chart" uri="{C3380CC4-5D6E-409C-BE32-E72D297353CC}">
                <c16:uniqueId val="{00000005-A4EE-46C0-BD16-65044E060AED}"/>
              </c:ext>
            </c:extLst>
          </c:dPt>
          <c:dPt>
            <c:idx val="3"/>
            <c:bubble3D val="0"/>
            <c:spPr>
              <a:gradFill flip="none" rotWithShape="1">
                <a:gsLst>
                  <a:gs pos="0">
                    <a:srgbClr val="00B050">
                      <a:shade val="30000"/>
                      <a:satMod val="115000"/>
                    </a:srgbClr>
                  </a:gs>
                  <a:gs pos="50000">
                    <a:srgbClr val="00B050">
                      <a:shade val="67500"/>
                      <a:satMod val="115000"/>
                    </a:srgbClr>
                  </a:gs>
                  <a:gs pos="100000">
                    <a:srgbClr val="00B050">
                      <a:shade val="100000"/>
                      <a:satMod val="115000"/>
                    </a:srgbClr>
                  </a:gs>
                </a:gsLst>
                <a:lin ang="2700000" scaled="1"/>
                <a:tileRect/>
              </a:gradFill>
            </c:spPr>
            <c:extLst>
              <c:ext xmlns:c16="http://schemas.microsoft.com/office/drawing/2014/chart" uri="{C3380CC4-5D6E-409C-BE32-E72D297353CC}">
                <c16:uniqueId val="{00000007-A4EE-46C0-BD16-65044E060AED}"/>
              </c:ext>
            </c:extLst>
          </c:dPt>
          <c:dPt>
            <c:idx val="4"/>
            <c:bubble3D val="0"/>
            <c:spPr>
              <a:noFill/>
            </c:spPr>
            <c:extLst>
              <c:ext xmlns:c16="http://schemas.microsoft.com/office/drawing/2014/chart" uri="{C3380CC4-5D6E-409C-BE32-E72D297353CC}">
                <c16:uniqueId val="{00000009-A4EE-46C0-BD16-65044E060AED}"/>
              </c:ext>
            </c:extLst>
          </c:dPt>
          <c:val>
            <c:numRef>
              <c:f>'Leçon 4'!$N$63:$N$67</c:f>
              <c:numCache>
                <c:formatCode>General</c:formatCode>
                <c:ptCount val="5"/>
                <c:pt idx="0">
                  <c:v>10</c:v>
                </c:pt>
                <c:pt idx="1">
                  <c:v>10</c:v>
                </c:pt>
                <c:pt idx="2">
                  <c:v>10</c:v>
                </c:pt>
                <c:pt idx="3">
                  <c:v>10</c:v>
                </c:pt>
                <c:pt idx="4">
                  <c:v>40</c:v>
                </c:pt>
              </c:numCache>
            </c:numRef>
          </c:val>
          <c:extLst>
            <c:ext xmlns:c16="http://schemas.microsoft.com/office/drawing/2014/chart" uri="{C3380CC4-5D6E-409C-BE32-E72D297353CC}">
              <c16:uniqueId val="{0000000A-A4EE-46C0-BD16-65044E060AED}"/>
            </c:ext>
          </c:extLst>
        </c:ser>
        <c:dLbls>
          <c:showLegendKey val="0"/>
          <c:showVal val="0"/>
          <c:showCatName val="0"/>
          <c:showSerName val="0"/>
          <c:showPercent val="0"/>
          <c:showBubbleSize val="0"/>
          <c:showLeaderLines val="1"/>
        </c:dLbls>
        <c:firstSliceAng val="270"/>
        <c:holeSize val="50"/>
      </c:doughnutChart>
      <c:pieChart>
        <c:varyColors val="1"/>
        <c:ser>
          <c:idx val="1"/>
          <c:order val="1"/>
          <c:spPr>
            <a:noFill/>
          </c:spPr>
          <c:dPt>
            <c:idx val="1"/>
            <c:bubble3D val="0"/>
            <c:spPr>
              <a:solidFill>
                <a:schemeClr val="tx1"/>
              </a:solidFill>
            </c:spPr>
            <c:extLst>
              <c:ext xmlns:c16="http://schemas.microsoft.com/office/drawing/2014/chart" uri="{C3380CC4-5D6E-409C-BE32-E72D297353CC}">
                <c16:uniqueId val="{0000000C-A4EE-46C0-BD16-65044E060AED}"/>
              </c:ext>
            </c:extLst>
          </c:dPt>
          <c:val>
            <c:numRef>
              <c:f>'Leçon 4'!$O$63:$O$65</c:f>
              <c:numCache>
                <c:formatCode>General</c:formatCode>
                <c:ptCount val="3"/>
                <c:pt idx="0">
                  <c:v>0</c:v>
                </c:pt>
                <c:pt idx="1">
                  <c:v>2</c:v>
                </c:pt>
                <c:pt idx="2">
                  <c:v>78</c:v>
                </c:pt>
              </c:numCache>
            </c:numRef>
          </c:val>
          <c:extLst>
            <c:ext xmlns:c16="http://schemas.microsoft.com/office/drawing/2014/chart" uri="{C3380CC4-5D6E-409C-BE32-E72D297353CC}">
              <c16:uniqueId val="{0000000D-A4EE-46C0-BD16-65044E060AED}"/>
            </c:ext>
          </c:extLst>
        </c:ser>
        <c:dLbls>
          <c:showLegendKey val="0"/>
          <c:showVal val="0"/>
          <c:showCatName val="0"/>
          <c:showSerName val="0"/>
          <c:showPercent val="0"/>
          <c:showBubbleSize val="0"/>
          <c:showLeaderLines val="1"/>
        </c:dLbls>
        <c:firstSliceAng val="270"/>
      </c:pieChart>
    </c:plotArea>
    <c:plotVisOnly val="0"/>
    <c:dispBlanksAs val="gap"/>
    <c:showDLblsOverMax val="0"/>
  </c:chart>
  <c:spPr>
    <a:noFill/>
    <a:ln>
      <a:noFill/>
    </a:ln>
  </c:spPr>
  <c:printSettings>
    <c:headerFooter/>
    <c:pageMargins b="0.750000000000003" l="0.70000000000000062" r="0.70000000000000062" t="0.750000000000003" header="0.30000000000000032" footer="0.30000000000000032"/>
    <c:pageSetup/>
  </c:printSettings>
</c:chartSpace>
</file>

<file path=xl/charts/chart1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3187714043526789E-2"/>
          <c:y val="2.160694885387645E-3"/>
          <c:w val="0.97578810865280474"/>
          <c:h val="0.99783930511461238"/>
        </c:manualLayout>
      </c:layout>
      <c:doughnutChart>
        <c:varyColors val="1"/>
        <c:ser>
          <c:idx val="0"/>
          <c:order val="0"/>
          <c:tx>
            <c:v>Camembert</c:v>
          </c:tx>
          <c:dPt>
            <c:idx val="0"/>
            <c:bubble3D val="0"/>
            <c:spPr>
              <a:gradFill flip="none" rotWithShape="1">
                <a:gsLst>
                  <a:gs pos="0">
                    <a:srgbClr val="C00000">
                      <a:shade val="30000"/>
                      <a:satMod val="115000"/>
                    </a:srgbClr>
                  </a:gs>
                  <a:gs pos="50000">
                    <a:srgbClr val="C00000">
                      <a:shade val="67500"/>
                      <a:satMod val="115000"/>
                    </a:srgbClr>
                  </a:gs>
                  <a:gs pos="100000">
                    <a:srgbClr val="C00000">
                      <a:shade val="100000"/>
                      <a:satMod val="115000"/>
                    </a:srgbClr>
                  </a:gs>
                </a:gsLst>
                <a:lin ang="2700000" scaled="1"/>
                <a:tileRect/>
              </a:gradFill>
            </c:spPr>
            <c:extLst>
              <c:ext xmlns:c16="http://schemas.microsoft.com/office/drawing/2014/chart" uri="{C3380CC4-5D6E-409C-BE32-E72D297353CC}">
                <c16:uniqueId val="{00000001-77C6-4501-B7B7-68A7E6B25BCB}"/>
              </c:ext>
            </c:extLst>
          </c:dPt>
          <c:dPt>
            <c:idx val="1"/>
            <c:bubble3D val="0"/>
            <c:spPr>
              <a:gradFill flip="none" rotWithShape="1">
                <a:gsLst>
                  <a:gs pos="0">
                    <a:srgbClr val="F79646">
                      <a:lumMod val="75000"/>
                      <a:shade val="30000"/>
                      <a:satMod val="115000"/>
                    </a:srgbClr>
                  </a:gs>
                  <a:gs pos="50000">
                    <a:srgbClr val="F79646">
                      <a:lumMod val="75000"/>
                      <a:shade val="67500"/>
                      <a:satMod val="115000"/>
                    </a:srgbClr>
                  </a:gs>
                  <a:gs pos="100000">
                    <a:srgbClr val="F79646">
                      <a:lumMod val="75000"/>
                      <a:shade val="100000"/>
                      <a:satMod val="115000"/>
                    </a:srgbClr>
                  </a:gs>
                </a:gsLst>
                <a:lin ang="2700000" scaled="1"/>
                <a:tileRect/>
              </a:gradFill>
            </c:spPr>
            <c:extLst>
              <c:ext xmlns:c16="http://schemas.microsoft.com/office/drawing/2014/chart" uri="{C3380CC4-5D6E-409C-BE32-E72D297353CC}">
                <c16:uniqueId val="{00000003-77C6-4501-B7B7-68A7E6B25BCB}"/>
              </c:ext>
            </c:extLst>
          </c:dPt>
          <c:dPt>
            <c:idx val="2"/>
            <c:bubble3D val="0"/>
            <c:spPr>
              <a:gradFill flip="none" rotWithShape="1">
                <a:gsLst>
                  <a:gs pos="0">
                    <a:srgbClr val="64AB0D">
                      <a:shade val="30000"/>
                      <a:satMod val="115000"/>
                    </a:srgbClr>
                  </a:gs>
                  <a:gs pos="50000">
                    <a:srgbClr val="64AB0D">
                      <a:shade val="67500"/>
                      <a:satMod val="115000"/>
                    </a:srgbClr>
                  </a:gs>
                  <a:gs pos="100000">
                    <a:srgbClr val="64AB0D">
                      <a:shade val="100000"/>
                      <a:satMod val="115000"/>
                    </a:srgbClr>
                  </a:gs>
                </a:gsLst>
                <a:lin ang="2700000" scaled="1"/>
                <a:tileRect/>
              </a:gradFill>
            </c:spPr>
            <c:extLst>
              <c:ext xmlns:c16="http://schemas.microsoft.com/office/drawing/2014/chart" uri="{C3380CC4-5D6E-409C-BE32-E72D297353CC}">
                <c16:uniqueId val="{00000005-77C6-4501-B7B7-68A7E6B25BCB}"/>
              </c:ext>
            </c:extLst>
          </c:dPt>
          <c:dPt>
            <c:idx val="3"/>
            <c:bubble3D val="0"/>
            <c:spPr>
              <a:gradFill flip="none" rotWithShape="1">
                <a:gsLst>
                  <a:gs pos="0">
                    <a:srgbClr val="00B050">
                      <a:shade val="30000"/>
                      <a:satMod val="115000"/>
                    </a:srgbClr>
                  </a:gs>
                  <a:gs pos="50000">
                    <a:srgbClr val="00B050">
                      <a:shade val="67500"/>
                      <a:satMod val="115000"/>
                    </a:srgbClr>
                  </a:gs>
                  <a:gs pos="100000">
                    <a:srgbClr val="00B050">
                      <a:shade val="100000"/>
                      <a:satMod val="115000"/>
                    </a:srgbClr>
                  </a:gs>
                </a:gsLst>
                <a:lin ang="2700000" scaled="1"/>
                <a:tileRect/>
              </a:gradFill>
            </c:spPr>
            <c:extLst>
              <c:ext xmlns:c16="http://schemas.microsoft.com/office/drawing/2014/chart" uri="{C3380CC4-5D6E-409C-BE32-E72D297353CC}">
                <c16:uniqueId val="{00000007-77C6-4501-B7B7-68A7E6B25BCB}"/>
              </c:ext>
            </c:extLst>
          </c:dPt>
          <c:dPt>
            <c:idx val="4"/>
            <c:bubble3D val="0"/>
            <c:spPr>
              <a:noFill/>
            </c:spPr>
            <c:extLst>
              <c:ext xmlns:c16="http://schemas.microsoft.com/office/drawing/2014/chart" uri="{C3380CC4-5D6E-409C-BE32-E72D297353CC}">
                <c16:uniqueId val="{00000009-77C6-4501-B7B7-68A7E6B25BCB}"/>
              </c:ext>
            </c:extLst>
          </c:dPt>
          <c:val>
            <c:numRef>
              <c:f>'Leçon 4'!$N$68:$N$72</c:f>
              <c:numCache>
                <c:formatCode>General</c:formatCode>
                <c:ptCount val="5"/>
                <c:pt idx="0">
                  <c:v>10</c:v>
                </c:pt>
                <c:pt idx="1">
                  <c:v>10</c:v>
                </c:pt>
                <c:pt idx="2">
                  <c:v>10</c:v>
                </c:pt>
                <c:pt idx="3">
                  <c:v>10</c:v>
                </c:pt>
                <c:pt idx="4">
                  <c:v>40</c:v>
                </c:pt>
              </c:numCache>
            </c:numRef>
          </c:val>
          <c:extLst>
            <c:ext xmlns:c16="http://schemas.microsoft.com/office/drawing/2014/chart" uri="{C3380CC4-5D6E-409C-BE32-E72D297353CC}">
              <c16:uniqueId val="{0000000A-77C6-4501-B7B7-68A7E6B25BCB}"/>
            </c:ext>
          </c:extLst>
        </c:ser>
        <c:dLbls>
          <c:showLegendKey val="0"/>
          <c:showVal val="0"/>
          <c:showCatName val="0"/>
          <c:showSerName val="0"/>
          <c:showPercent val="0"/>
          <c:showBubbleSize val="0"/>
          <c:showLeaderLines val="1"/>
        </c:dLbls>
        <c:firstSliceAng val="270"/>
        <c:holeSize val="50"/>
      </c:doughnutChart>
      <c:pieChart>
        <c:varyColors val="1"/>
        <c:ser>
          <c:idx val="1"/>
          <c:order val="1"/>
          <c:spPr>
            <a:noFill/>
          </c:spPr>
          <c:dPt>
            <c:idx val="1"/>
            <c:bubble3D val="0"/>
            <c:spPr>
              <a:solidFill>
                <a:schemeClr val="tx1"/>
              </a:solidFill>
            </c:spPr>
            <c:extLst>
              <c:ext xmlns:c16="http://schemas.microsoft.com/office/drawing/2014/chart" uri="{C3380CC4-5D6E-409C-BE32-E72D297353CC}">
                <c16:uniqueId val="{0000000C-77C6-4501-B7B7-68A7E6B25BCB}"/>
              </c:ext>
            </c:extLst>
          </c:dPt>
          <c:val>
            <c:numRef>
              <c:f>'Leçon 4'!$O$68:$O$70</c:f>
              <c:numCache>
                <c:formatCode>General</c:formatCode>
                <c:ptCount val="3"/>
                <c:pt idx="0">
                  <c:v>0</c:v>
                </c:pt>
                <c:pt idx="1">
                  <c:v>2</c:v>
                </c:pt>
                <c:pt idx="2">
                  <c:v>78</c:v>
                </c:pt>
              </c:numCache>
            </c:numRef>
          </c:val>
          <c:extLst>
            <c:ext xmlns:c16="http://schemas.microsoft.com/office/drawing/2014/chart" uri="{C3380CC4-5D6E-409C-BE32-E72D297353CC}">
              <c16:uniqueId val="{0000000D-77C6-4501-B7B7-68A7E6B25BCB}"/>
            </c:ext>
          </c:extLst>
        </c:ser>
        <c:dLbls>
          <c:showLegendKey val="0"/>
          <c:showVal val="0"/>
          <c:showCatName val="0"/>
          <c:showSerName val="0"/>
          <c:showPercent val="0"/>
          <c:showBubbleSize val="0"/>
          <c:showLeaderLines val="1"/>
        </c:dLbls>
        <c:firstSliceAng val="270"/>
      </c:pieChart>
    </c:plotArea>
    <c:plotVisOnly val="0"/>
    <c:dispBlanksAs val="gap"/>
    <c:showDLblsOverMax val="0"/>
  </c:chart>
  <c:spPr>
    <a:noFill/>
    <a:ln>
      <a:noFill/>
    </a:ln>
  </c:spPr>
  <c:printSettings>
    <c:headerFooter/>
    <c:pageMargins b="0.750000000000003" l="0.70000000000000062" r="0.70000000000000062" t="0.750000000000003" header="0.30000000000000032" footer="0.30000000000000032"/>
    <c:pageSetup/>
  </c:printSettings>
</c:chartSpace>
</file>

<file path=xl/charts/chart1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3187714043526789E-2"/>
          <c:y val="2.160694885387645E-3"/>
          <c:w val="0.97578810865280474"/>
          <c:h val="0.99783930511461238"/>
        </c:manualLayout>
      </c:layout>
      <c:doughnutChart>
        <c:varyColors val="1"/>
        <c:ser>
          <c:idx val="0"/>
          <c:order val="0"/>
          <c:tx>
            <c:v>Camembert</c:v>
          </c:tx>
          <c:dPt>
            <c:idx val="0"/>
            <c:bubble3D val="0"/>
            <c:spPr>
              <a:gradFill flip="none" rotWithShape="1">
                <a:gsLst>
                  <a:gs pos="0">
                    <a:srgbClr val="C00000">
                      <a:shade val="30000"/>
                      <a:satMod val="115000"/>
                    </a:srgbClr>
                  </a:gs>
                  <a:gs pos="50000">
                    <a:srgbClr val="C00000">
                      <a:shade val="67500"/>
                      <a:satMod val="115000"/>
                    </a:srgbClr>
                  </a:gs>
                  <a:gs pos="100000">
                    <a:srgbClr val="C00000">
                      <a:shade val="100000"/>
                      <a:satMod val="115000"/>
                    </a:srgbClr>
                  </a:gs>
                </a:gsLst>
                <a:lin ang="2700000" scaled="1"/>
                <a:tileRect/>
              </a:gradFill>
            </c:spPr>
            <c:extLst>
              <c:ext xmlns:c16="http://schemas.microsoft.com/office/drawing/2014/chart" uri="{C3380CC4-5D6E-409C-BE32-E72D297353CC}">
                <c16:uniqueId val="{00000001-E9CD-46F1-A563-87B800D309BE}"/>
              </c:ext>
            </c:extLst>
          </c:dPt>
          <c:dPt>
            <c:idx val="1"/>
            <c:bubble3D val="0"/>
            <c:spPr>
              <a:gradFill flip="none" rotWithShape="1">
                <a:gsLst>
                  <a:gs pos="0">
                    <a:srgbClr val="F79646">
                      <a:lumMod val="75000"/>
                      <a:shade val="30000"/>
                      <a:satMod val="115000"/>
                    </a:srgbClr>
                  </a:gs>
                  <a:gs pos="50000">
                    <a:srgbClr val="F79646">
                      <a:lumMod val="75000"/>
                      <a:shade val="67500"/>
                      <a:satMod val="115000"/>
                    </a:srgbClr>
                  </a:gs>
                  <a:gs pos="100000">
                    <a:srgbClr val="F79646">
                      <a:lumMod val="75000"/>
                      <a:shade val="100000"/>
                      <a:satMod val="115000"/>
                    </a:srgbClr>
                  </a:gs>
                </a:gsLst>
                <a:lin ang="2700000" scaled="1"/>
                <a:tileRect/>
              </a:gradFill>
            </c:spPr>
            <c:extLst>
              <c:ext xmlns:c16="http://schemas.microsoft.com/office/drawing/2014/chart" uri="{C3380CC4-5D6E-409C-BE32-E72D297353CC}">
                <c16:uniqueId val="{00000003-E9CD-46F1-A563-87B800D309BE}"/>
              </c:ext>
            </c:extLst>
          </c:dPt>
          <c:dPt>
            <c:idx val="2"/>
            <c:bubble3D val="0"/>
            <c:spPr>
              <a:gradFill flip="none" rotWithShape="1">
                <a:gsLst>
                  <a:gs pos="0">
                    <a:srgbClr val="64AB0D">
                      <a:shade val="30000"/>
                      <a:satMod val="115000"/>
                    </a:srgbClr>
                  </a:gs>
                  <a:gs pos="50000">
                    <a:srgbClr val="64AB0D">
                      <a:shade val="67500"/>
                      <a:satMod val="115000"/>
                    </a:srgbClr>
                  </a:gs>
                  <a:gs pos="100000">
                    <a:srgbClr val="64AB0D">
                      <a:shade val="100000"/>
                      <a:satMod val="115000"/>
                    </a:srgbClr>
                  </a:gs>
                </a:gsLst>
                <a:lin ang="2700000" scaled="1"/>
                <a:tileRect/>
              </a:gradFill>
            </c:spPr>
            <c:extLst>
              <c:ext xmlns:c16="http://schemas.microsoft.com/office/drawing/2014/chart" uri="{C3380CC4-5D6E-409C-BE32-E72D297353CC}">
                <c16:uniqueId val="{00000005-E9CD-46F1-A563-87B800D309BE}"/>
              </c:ext>
            </c:extLst>
          </c:dPt>
          <c:dPt>
            <c:idx val="3"/>
            <c:bubble3D val="0"/>
            <c:spPr>
              <a:gradFill flip="none" rotWithShape="1">
                <a:gsLst>
                  <a:gs pos="0">
                    <a:srgbClr val="00B050">
                      <a:shade val="30000"/>
                      <a:satMod val="115000"/>
                    </a:srgbClr>
                  </a:gs>
                  <a:gs pos="50000">
                    <a:srgbClr val="00B050">
                      <a:shade val="67500"/>
                      <a:satMod val="115000"/>
                    </a:srgbClr>
                  </a:gs>
                  <a:gs pos="100000">
                    <a:srgbClr val="00B050">
                      <a:shade val="100000"/>
                      <a:satMod val="115000"/>
                    </a:srgbClr>
                  </a:gs>
                </a:gsLst>
                <a:lin ang="2700000" scaled="1"/>
                <a:tileRect/>
              </a:gradFill>
            </c:spPr>
            <c:extLst>
              <c:ext xmlns:c16="http://schemas.microsoft.com/office/drawing/2014/chart" uri="{C3380CC4-5D6E-409C-BE32-E72D297353CC}">
                <c16:uniqueId val="{00000007-E9CD-46F1-A563-87B800D309BE}"/>
              </c:ext>
            </c:extLst>
          </c:dPt>
          <c:dPt>
            <c:idx val="4"/>
            <c:bubble3D val="0"/>
            <c:spPr>
              <a:noFill/>
            </c:spPr>
            <c:extLst>
              <c:ext xmlns:c16="http://schemas.microsoft.com/office/drawing/2014/chart" uri="{C3380CC4-5D6E-409C-BE32-E72D297353CC}">
                <c16:uniqueId val="{00000009-E9CD-46F1-A563-87B800D309BE}"/>
              </c:ext>
            </c:extLst>
          </c:dPt>
          <c:val>
            <c:numRef>
              <c:f>'Leçon 4'!$N$73:$N$77</c:f>
              <c:numCache>
                <c:formatCode>General</c:formatCode>
                <c:ptCount val="5"/>
                <c:pt idx="0">
                  <c:v>10</c:v>
                </c:pt>
                <c:pt idx="1">
                  <c:v>10</c:v>
                </c:pt>
                <c:pt idx="2">
                  <c:v>10</c:v>
                </c:pt>
                <c:pt idx="3">
                  <c:v>10</c:v>
                </c:pt>
                <c:pt idx="4">
                  <c:v>40</c:v>
                </c:pt>
              </c:numCache>
            </c:numRef>
          </c:val>
          <c:extLst>
            <c:ext xmlns:c16="http://schemas.microsoft.com/office/drawing/2014/chart" uri="{C3380CC4-5D6E-409C-BE32-E72D297353CC}">
              <c16:uniqueId val="{0000000A-E9CD-46F1-A563-87B800D309BE}"/>
            </c:ext>
          </c:extLst>
        </c:ser>
        <c:dLbls>
          <c:showLegendKey val="0"/>
          <c:showVal val="0"/>
          <c:showCatName val="0"/>
          <c:showSerName val="0"/>
          <c:showPercent val="0"/>
          <c:showBubbleSize val="0"/>
          <c:showLeaderLines val="1"/>
        </c:dLbls>
        <c:firstSliceAng val="270"/>
        <c:holeSize val="50"/>
      </c:doughnutChart>
      <c:pieChart>
        <c:varyColors val="1"/>
        <c:ser>
          <c:idx val="1"/>
          <c:order val="1"/>
          <c:spPr>
            <a:noFill/>
          </c:spPr>
          <c:dPt>
            <c:idx val="1"/>
            <c:bubble3D val="0"/>
            <c:spPr>
              <a:solidFill>
                <a:schemeClr val="tx1"/>
              </a:solidFill>
            </c:spPr>
            <c:extLst>
              <c:ext xmlns:c16="http://schemas.microsoft.com/office/drawing/2014/chart" uri="{C3380CC4-5D6E-409C-BE32-E72D297353CC}">
                <c16:uniqueId val="{0000000C-E9CD-46F1-A563-87B800D309BE}"/>
              </c:ext>
            </c:extLst>
          </c:dPt>
          <c:val>
            <c:numRef>
              <c:f>'Leçon 4'!$O$73:$O$75</c:f>
              <c:numCache>
                <c:formatCode>General</c:formatCode>
                <c:ptCount val="3"/>
                <c:pt idx="0">
                  <c:v>0</c:v>
                </c:pt>
                <c:pt idx="1">
                  <c:v>2</c:v>
                </c:pt>
                <c:pt idx="2">
                  <c:v>78</c:v>
                </c:pt>
              </c:numCache>
            </c:numRef>
          </c:val>
          <c:extLst>
            <c:ext xmlns:c16="http://schemas.microsoft.com/office/drawing/2014/chart" uri="{C3380CC4-5D6E-409C-BE32-E72D297353CC}">
              <c16:uniqueId val="{0000000D-E9CD-46F1-A563-87B800D309BE}"/>
            </c:ext>
          </c:extLst>
        </c:ser>
        <c:dLbls>
          <c:showLegendKey val="0"/>
          <c:showVal val="0"/>
          <c:showCatName val="0"/>
          <c:showSerName val="0"/>
          <c:showPercent val="0"/>
          <c:showBubbleSize val="0"/>
          <c:showLeaderLines val="1"/>
        </c:dLbls>
        <c:firstSliceAng val="270"/>
      </c:pieChart>
    </c:plotArea>
    <c:plotVisOnly val="0"/>
    <c:dispBlanksAs val="gap"/>
    <c:showDLblsOverMax val="0"/>
  </c:chart>
  <c:spPr>
    <a:noFill/>
    <a:ln>
      <a:noFill/>
    </a:ln>
  </c:spPr>
  <c:printSettings>
    <c:headerFooter/>
    <c:pageMargins b="0.750000000000003" l="0.70000000000000062" r="0.70000000000000062" t="0.750000000000003" header="0.30000000000000032" footer="0.30000000000000032"/>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3187714043526789E-2"/>
          <c:y val="2.160694885387645E-3"/>
          <c:w val="0.97578810865280474"/>
          <c:h val="0.99783930511461238"/>
        </c:manualLayout>
      </c:layout>
      <c:doughnutChart>
        <c:varyColors val="1"/>
        <c:ser>
          <c:idx val="0"/>
          <c:order val="0"/>
          <c:tx>
            <c:v>Camembert</c:v>
          </c:tx>
          <c:dPt>
            <c:idx val="0"/>
            <c:bubble3D val="0"/>
            <c:spPr>
              <a:gradFill flip="none" rotWithShape="1">
                <a:gsLst>
                  <a:gs pos="0">
                    <a:srgbClr val="C00000">
                      <a:shade val="30000"/>
                      <a:satMod val="115000"/>
                    </a:srgbClr>
                  </a:gs>
                  <a:gs pos="50000">
                    <a:srgbClr val="C00000">
                      <a:shade val="67500"/>
                      <a:satMod val="115000"/>
                    </a:srgbClr>
                  </a:gs>
                  <a:gs pos="100000">
                    <a:srgbClr val="C00000">
                      <a:shade val="100000"/>
                      <a:satMod val="115000"/>
                    </a:srgbClr>
                  </a:gs>
                </a:gsLst>
                <a:lin ang="2700000" scaled="1"/>
                <a:tileRect/>
              </a:gradFill>
            </c:spPr>
            <c:extLst>
              <c:ext xmlns:c16="http://schemas.microsoft.com/office/drawing/2014/chart" uri="{C3380CC4-5D6E-409C-BE32-E72D297353CC}">
                <c16:uniqueId val="{00000001-1843-40C2-A581-773BED838698}"/>
              </c:ext>
            </c:extLst>
          </c:dPt>
          <c:dPt>
            <c:idx val="1"/>
            <c:bubble3D val="0"/>
            <c:spPr>
              <a:gradFill flip="none" rotWithShape="1">
                <a:gsLst>
                  <a:gs pos="0">
                    <a:srgbClr val="F79646">
                      <a:lumMod val="75000"/>
                      <a:shade val="30000"/>
                      <a:satMod val="115000"/>
                    </a:srgbClr>
                  </a:gs>
                  <a:gs pos="50000">
                    <a:srgbClr val="F79646">
                      <a:lumMod val="75000"/>
                      <a:shade val="67500"/>
                      <a:satMod val="115000"/>
                    </a:srgbClr>
                  </a:gs>
                  <a:gs pos="100000">
                    <a:srgbClr val="F79646">
                      <a:lumMod val="75000"/>
                      <a:shade val="100000"/>
                      <a:satMod val="115000"/>
                    </a:srgbClr>
                  </a:gs>
                </a:gsLst>
                <a:lin ang="2700000" scaled="1"/>
                <a:tileRect/>
              </a:gradFill>
            </c:spPr>
            <c:extLst>
              <c:ext xmlns:c16="http://schemas.microsoft.com/office/drawing/2014/chart" uri="{C3380CC4-5D6E-409C-BE32-E72D297353CC}">
                <c16:uniqueId val="{00000003-1843-40C2-A581-773BED838698}"/>
              </c:ext>
            </c:extLst>
          </c:dPt>
          <c:dPt>
            <c:idx val="2"/>
            <c:bubble3D val="0"/>
            <c:spPr>
              <a:gradFill flip="none" rotWithShape="1">
                <a:gsLst>
                  <a:gs pos="0">
                    <a:srgbClr val="64AB0D">
                      <a:shade val="30000"/>
                      <a:satMod val="115000"/>
                    </a:srgbClr>
                  </a:gs>
                  <a:gs pos="50000">
                    <a:srgbClr val="64AB0D">
                      <a:shade val="67500"/>
                      <a:satMod val="115000"/>
                    </a:srgbClr>
                  </a:gs>
                  <a:gs pos="100000">
                    <a:srgbClr val="64AB0D">
                      <a:shade val="100000"/>
                      <a:satMod val="115000"/>
                    </a:srgbClr>
                  </a:gs>
                </a:gsLst>
                <a:lin ang="2700000" scaled="1"/>
                <a:tileRect/>
              </a:gradFill>
            </c:spPr>
            <c:extLst>
              <c:ext xmlns:c16="http://schemas.microsoft.com/office/drawing/2014/chart" uri="{C3380CC4-5D6E-409C-BE32-E72D297353CC}">
                <c16:uniqueId val="{00000005-1843-40C2-A581-773BED838698}"/>
              </c:ext>
            </c:extLst>
          </c:dPt>
          <c:dPt>
            <c:idx val="3"/>
            <c:bubble3D val="0"/>
            <c:spPr>
              <a:gradFill flip="none" rotWithShape="1">
                <a:gsLst>
                  <a:gs pos="0">
                    <a:srgbClr val="00B050">
                      <a:shade val="30000"/>
                      <a:satMod val="115000"/>
                    </a:srgbClr>
                  </a:gs>
                  <a:gs pos="50000">
                    <a:srgbClr val="00B050">
                      <a:shade val="67500"/>
                      <a:satMod val="115000"/>
                    </a:srgbClr>
                  </a:gs>
                  <a:gs pos="100000">
                    <a:srgbClr val="00B050">
                      <a:shade val="100000"/>
                      <a:satMod val="115000"/>
                    </a:srgbClr>
                  </a:gs>
                </a:gsLst>
                <a:lin ang="2700000" scaled="1"/>
                <a:tileRect/>
              </a:gradFill>
            </c:spPr>
            <c:extLst>
              <c:ext xmlns:c16="http://schemas.microsoft.com/office/drawing/2014/chart" uri="{C3380CC4-5D6E-409C-BE32-E72D297353CC}">
                <c16:uniqueId val="{00000007-1843-40C2-A581-773BED838698}"/>
              </c:ext>
            </c:extLst>
          </c:dPt>
          <c:dPt>
            <c:idx val="4"/>
            <c:bubble3D val="0"/>
            <c:spPr>
              <a:noFill/>
            </c:spPr>
            <c:extLst>
              <c:ext xmlns:c16="http://schemas.microsoft.com/office/drawing/2014/chart" uri="{C3380CC4-5D6E-409C-BE32-E72D297353CC}">
                <c16:uniqueId val="{00000009-1843-40C2-A581-773BED838698}"/>
              </c:ext>
            </c:extLst>
          </c:dPt>
          <c:val>
            <c:numRef>
              <c:f>'Leçon 1'!$N$48:$N$52</c:f>
              <c:numCache>
                <c:formatCode>General</c:formatCode>
                <c:ptCount val="5"/>
                <c:pt idx="0">
                  <c:v>10</c:v>
                </c:pt>
                <c:pt idx="1">
                  <c:v>10</c:v>
                </c:pt>
                <c:pt idx="2">
                  <c:v>10</c:v>
                </c:pt>
                <c:pt idx="3">
                  <c:v>10</c:v>
                </c:pt>
                <c:pt idx="4">
                  <c:v>40</c:v>
                </c:pt>
              </c:numCache>
            </c:numRef>
          </c:val>
          <c:extLst>
            <c:ext xmlns:c16="http://schemas.microsoft.com/office/drawing/2014/chart" uri="{C3380CC4-5D6E-409C-BE32-E72D297353CC}">
              <c16:uniqueId val="{0000000A-1843-40C2-A581-773BED838698}"/>
            </c:ext>
          </c:extLst>
        </c:ser>
        <c:dLbls>
          <c:showLegendKey val="0"/>
          <c:showVal val="0"/>
          <c:showCatName val="0"/>
          <c:showSerName val="0"/>
          <c:showPercent val="0"/>
          <c:showBubbleSize val="0"/>
          <c:showLeaderLines val="1"/>
        </c:dLbls>
        <c:firstSliceAng val="270"/>
        <c:holeSize val="50"/>
      </c:doughnutChart>
      <c:pieChart>
        <c:varyColors val="1"/>
        <c:ser>
          <c:idx val="1"/>
          <c:order val="1"/>
          <c:spPr>
            <a:noFill/>
          </c:spPr>
          <c:dPt>
            <c:idx val="1"/>
            <c:bubble3D val="0"/>
            <c:spPr>
              <a:solidFill>
                <a:schemeClr val="tx1"/>
              </a:solidFill>
            </c:spPr>
            <c:extLst>
              <c:ext xmlns:c16="http://schemas.microsoft.com/office/drawing/2014/chart" uri="{C3380CC4-5D6E-409C-BE32-E72D297353CC}">
                <c16:uniqueId val="{0000000C-1843-40C2-A581-773BED838698}"/>
              </c:ext>
            </c:extLst>
          </c:dPt>
          <c:val>
            <c:numRef>
              <c:f>'Leçon 1'!$O$48:$O$50</c:f>
              <c:numCache>
                <c:formatCode>General</c:formatCode>
                <c:ptCount val="3"/>
                <c:pt idx="0">
                  <c:v>0</c:v>
                </c:pt>
                <c:pt idx="1">
                  <c:v>2</c:v>
                </c:pt>
                <c:pt idx="2">
                  <c:v>78</c:v>
                </c:pt>
              </c:numCache>
            </c:numRef>
          </c:val>
          <c:extLst>
            <c:ext xmlns:c16="http://schemas.microsoft.com/office/drawing/2014/chart" uri="{C3380CC4-5D6E-409C-BE32-E72D297353CC}">
              <c16:uniqueId val="{0000000D-1843-40C2-A581-773BED838698}"/>
            </c:ext>
          </c:extLst>
        </c:ser>
        <c:dLbls>
          <c:showLegendKey val="0"/>
          <c:showVal val="0"/>
          <c:showCatName val="0"/>
          <c:showSerName val="0"/>
          <c:showPercent val="0"/>
          <c:showBubbleSize val="0"/>
          <c:showLeaderLines val="1"/>
        </c:dLbls>
        <c:firstSliceAng val="270"/>
      </c:pieChart>
    </c:plotArea>
    <c:plotVisOnly val="0"/>
    <c:dispBlanksAs val="gap"/>
    <c:showDLblsOverMax val="0"/>
  </c:chart>
  <c:spPr>
    <a:noFill/>
    <a:ln>
      <a:noFill/>
    </a:ln>
  </c:spPr>
  <c:printSettings>
    <c:headerFooter/>
    <c:pageMargins b="0.750000000000003" l="0.70000000000000062" r="0.70000000000000062" t="0.750000000000003" header="0.30000000000000032" footer="0.30000000000000032"/>
    <c:pageSetup/>
  </c:printSettings>
</c:chartSpace>
</file>

<file path=xl/charts/chart1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3187714043526789E-2"/>
          <c:y val="2.160694885387645E-3"/>
          <c:w val="0.97578810865280474"/>
          <c:h val="0.99783930511461238"/>
        </c:manualLayout>
      </c:layout>
      <c:doughnutChart>
        <c:varyColors val="1"/>
        <c:ser>
          <c:idx val="0"/>
          <c:order val="0"/>
          <c:tx>
            <c:v>Camembert</c:v>
          </c:tx>
          <c:dPt>
            <c:idx val="0"/>
            <c:bubble3D val="0"/>
            <c:spPr>
              <a:gradFill flip="none" rotWithShape="1">
                <a:gsLst>
                  <a:gs pos="0">
                    <a:srgbClr val="C00000">
                      <a:shade val="30000"/>
                      <a:satMod val="115000"/>
                    </a:srgbClr>
                  </a:gs>
                  <a:gs pos="50000">
                    <a:srgbClr val="C00000">
                      <a:shade val="67500"/>
                      <a:satMod val="115000"/>
                    </a:srgbClr>
                  </a:gs>
                  <a:gs pos="100000">
                    <a:srgbClr val="C00000">
                      <a:shade val="100000"/>
                      <a:satMod val="115000"/>
                    </a:srgbClr>
                  </a:gs>
                </a:gsLst>
                <a:lin ang="2700000" scaled="1"/>
                <a:tileRect/>
              </a:gradFill>
            </c:spPr>
            <c:extLst>
              <c:ext xmlns:c16="http://schemas.microsoft.com/office/drawing/2014/chart" uri="{C3380CC4-5D6E-409C-BE32-E72D297353CC}">
                <c16:uniqueId val="{00000001-9CB6-4755-B712-B1327E1F1CD2}"/>
              </c:ext>
            </c:extLst>
          </c:dPt>
          <c:dPt>
            <c:idx val="1"/>
            <c:bubble3D val="0"/>
            <c:spPr>
              <a:gradFill flip="none" rotWithShape="1">
                <a:gsLst>
                  <a:gs pos="0">
                    <a:srgbClr val="F79646">
                      <a:lumMod val="75000"/>
                      <a:shade val="30000"/>
                      <a:satMod val="115000"/>
                    </a:srgbClr>
                  </a:gs>
                  <a:gs pos="50000">
                    <a:srgbClr val="F79646">
                      <a:lumMod val="75000"/>
                      <a:shade val="67500"/>
                      <a:satMod val="115000"/>
                    </a:srgbClr>
                  </a:gs>
                  <a:gs pos="100000">
                    <a:srgbClr val="F79646">
                      <a:lumMod val="75000"/>
                      <a:shade val="100000"/>
                      <a:satMod val="115000"/>
                    </a:srgbClr>
                  </a:gs>
                </a:gsLst>
                <a:lin ang="2700000" scaled="1"/>
                <a:tileRect/>
              </a:gradFill>
            </c:spPr>
            <c:extLst>
              <c:ext xmlns:c16="http://schemas.microsoft.com/office/drawing/2014/chart" uri="{C3380CC4-5D6E-409C-BE32-E72D297353CC}">
                <c16:uniqueId val="{00000003-9CB6-4755-B712-B1327E1F1CD2}"/>
              </c:ext>
            </c:extLst>
          </c:dPt>
          <c:dPt>
            <c:idx val="2"/>
            <c:bubble3D val="0"/>
            <c:spPr>
              <a:gradFill flip="none" rotWithShape="1">
                <a:gsLst>
                  <a:gs pos="0">
                    <a:srgbClr val="64AB0D">
                      <a:shade val="30000"/>
                      <a:satMod val="115000"/>
                    </a:srgbClr>
                  </a:gs>
                  <a:gs pos="50000">
                    <a:srgbClr val="64AB0D">
                      <a:shade val="67500"/>
                      <a:satMod val="115000"/>
                    </a:srgbClr>
                  </a:gs>
                  <a:gs pos="100000">
                    <a:srgbClr val="64AB0D">
                      <a:shade val="100000"/>
                      <a:satMod val="115000"/>
                    </a:srgbClr>
                  </a:gs>
                </a:gsLst>
                <a:lin ang="2700000" scaled="1"/>
                <a:tileRect/>
              </a:gradFill>
            </c:spPr>
            <c:extLst>
              <c:ext xmlns:c16="http://schemas.microsoft.com/office/drawing/2014/chart" uri="{C3380CC4-5D6E-409C-BE32-E72D297353CC}">
                <c16:uniqueId val="{00000005-9CB6-4755-B712-B1327E1F1CD2}"/>
              </c:ext>
            </c:extLst>
          </c:dPt>
          <c:dPt>
            <c:idx val="3"/>
            <c:bubble3D val="0"/>
            <c:spPr>
              <a:gradFill flip="none" rotWithShape="1">
                <a:gsLst>
                  <a:gs pos="0">
                    <a:srgbClr val="00B050">
                      <a:shade val="30000"/>
                      <a:satMod val="115000"/>
                    </a:srgbClr>
                  </a:gs>
                  <a:gs pos="50000">
                    <a:srgbClr val="00B050">
                      <a:shade val="67500"/>
                      <a:satMod val="115000"/>
                    </a:srgbClr>
                  </a:gs>
                  <a:gs pos="100000">
                    <a:srgbClr val="00B050">
                      <a:shade val="100000"/>
                      <a:satMod val="115000"/>
                    </a:srgbClr>
                  </a:gs>
                </a:gsLst>
                <a:lin ang="2700000" scaled="1"/>
                <a:tileRect/>
              </a:gradFill>
            </c:spPr>
            <c:extLst>
              <c:ext xmlns:c16="http://schemas.microsoft.com/office/drawing/2014/chart" uri="{C3380CC4-5D6E-409C-BE32-E72D297353CC}">
                <c16:uniqueId val="{00000007-9CB6-4755-B712-B1327E1F1CD2}"/>
              </c:ext>
            </c:extLst>
          </c:dPt>
          <c:dPt>
            <c:idx val="4"/>
            <c:bubble3D val="0"/>
            <c:spPr>
              <a:noFill/>
            </c:spPr>
            <c:extLst>
              <c:ext xmlns:c16="http://schemas.microsoft.com/office/drawing/2014/chart" uri="{C3380CC4-5D6E-409C-BE32-E72D297353CC}">
                <c16:uniqueId val="{00000009-9CB6-4755-B712-B1327E1F1CD2}"/>
              </c:ext>
            </c:extLst>
          </c:dPt>
          <c:val>
            <c:numRef>
              <c:f>'Leçon 4'!$N$78:$N$82</c:f>
              <c:numCache>
                <c:formatCode>General</c:formatCode>
                <c:ptCount val="5"/>
                <c:pt idx="0">
                  <c:v>10</c:v>
                </c:pt>
                <c:pt idx="1">
                  <c:v>10</c:v>
                </c:pt>
                <c:pt idx="2">
                  <c:v>10</c:v>
                </c:pt>
                <c:pt idx="3">
                  <c:v>10</c:v>
                </c:pt>
                <c:pt idx="4">
                  <c:v>40</c:v>
                </c:pt>
              </c:numCache>
            </c:numRef>
          </c:val>
          <c:extLst>
            <c:ext xmlns:c16="http://schemas.microsoft.com/office/drawing/2014/chart" uri="{C3380CC4-5D6E-409C-BE32-E72D297353CC}">
              <c16:uniqueId val="{0000000A-9CB6-4755-B712-B1327E1F1CD2}"/>
            </c:ext>
          </c:extLst>
        </c:ser>
        <c:dLbls>
          <c:showLegendKey val="0"/>
          <c:showVal val="0"/>
          <c:showCatName val="0"/>
          <c:showSerName val="0"/>
          <c:showPercent val="0"/>
          <c:showBubbleSize val="0"/>
          <c:showLeaderLines val="1"/>
        </c:dLbls>
        <c:firstSliceAng val="270"/>
        <c:holeSize val="50"/>
      </c:doughnutChart>
      <c:pieChart>
        <c:varyColors val="1"/>
        <c:ser>
          <c:idx val="1"/>
          <c:order val="1"/>
          <c:spPr>
            <a:noFill/>
          </c:spPr>
          <c:dPt>
            <c:idx val="1"/>
            <c:bubble3D val="0"/>
            <c:spPr>
              <a:solidFill>
                <a:schemeClr val="tx1"/>
              </a:solidFill>
            </c:spPr>
            <c:extLst>
              <c:ext xmlns:c16="http://schemas.microsoft.com/office/drawing/2014/chart" uri="{C3380CC4-5D6E-409C-BE32-E72D297353CC}">
                <c16:uniqueId val="{0000000C-9CB6-4755-B712-B1327E1F1CD2}"/>
              </c:ext>
            </c:extLst>
          </c:dPt>
          <c:val>
            <c:numRef>
              <c:f>'Leçon 4'!$O$78:$O$80</c:f>
              <c:numCache>
                <c:formatCode>General</c:formatCode>
                <c:ptCount val="3"/>
                <c:pt idx="0">
                  <c:v>0</c:v>
                </c:pt>
                <c:pt idx="1">
                  <c:v>2</c:v>
                </c:pt>
                <c:pt idx="2">
                  <c:v>78</c:v>
                </c:pt>
              </c:numCache>
            </c:numRef>
          </c:val>
          <c:extLst>
            <c:ext xmlns:c16="http://schemas.microsoft.com/office/drawing/2014/chart" uri="{C3380CC4-5D6E-409C-BE32-E72D297353CC}">
              <c16:uniqueId val="{0000000D-9CB6-4755-B712-B1327E1F1CD2}"/>
            </c:ext>
          </c:extLst>
        </c:ser>
        <c:dLbls>
          <c:showLegendKey val="0"/>
          <c:showVal val="0"/>
          <c:showCatName val="0"/>
          <c:showSerName val="0"/>
          <c:showPercent val="0"/>
          <c:showBubbleSize val="0"/>
          <c:showLeaderLines val="1"/>
        </c:dLbls>
        <c:firstSliceAng val="270"/>
      </c:pieChart>
    </c:plotArea>
    <c:plotVisOnly val="0"/>
    <c:dispBlanksAs val="gap"/>
    <c:showDLblsOverMax val="0"/>
  </c:chart>
  <c:spPr>
    <a:noFill/>
    <a:ln>
      <a:noFill/>
    </a:ln>
  </c:spPr>
  <c:printSettings>
    <c:headerFooter/>
    <c:pageMargins b="0.750000000000003" l="0.70000000000000062" r="0.70000000000000062" t="0.750000000000003" header="0.30000000000000032" footer="0.30000000000000032"/>
    <c:pageSetup/>
  </c:printSettings>
</c:chartSpace>
</file>

<file path=xl/charts/chart1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3187714043526789E-2"/>
          <c:y val="2.160694885387645E-3"/>
          <c:w val="0.97578810865280474"/>
          <c:h val="0.99783930511461238"/>
        </c:manualLayout>
      </c:layout>
      <c:doughnutChart>
        <c:varyColors val="1"/>
        <c:ser>
          <c:idx val="0"/>
          <c:order val="0"/>
          <c:tx>
            <c:v>Camembert</c:v>
          </c:tx>
          <c:dPt>
            <c:idx val="0"/>
            <c:bubble3D val="0"/>
            <c:spPr>
              <a:gradFill flip="none" rotWithShape="1">
                <a:gsLst>
                  <a:gs pos="0">
                    <a:srgbClr val="C00000">
                      <a:shade val="30000"/>
                      <a:satMod val="115000"/>
                    </a:srgbClr>
                  </a:gs>
                  <a:gs pos="50000">
                    <a:srgbClr val="C00000">
                      <a:shade val="67500"/>
                      <a:satMod val="115000"/>
                    </a:srgbClr>
                  </a:gs>
                  <a:gs pos="100000">
                    <a:srgbClr val="C00000">
                      <a:shade val="100000"/>
                      <a:satMod val="115000"/>
                    </a:srgbClr>
                  </a:gs>
                </a:gsLst>
                <a:lin ang="2700000" scaled="1"/>
                <a:tileRect/>
              </a:gradFill>
            </c:spPr>
            <c:extLst>
              <c:ext xmlns:c16="http://schemas.microsoft.com/office/drawing/2014/chart" uri="{C3380CC4-5D6E-409C-BE32-E72D297353CC}">
                <c16:uniqueId val="{00000001-1417-478D-920C-BA9B0FD68926}"/>
              </c:ext>
            </c:extLst>
          </c:dPt>
          <c:dPt>
            <c:idx val="1"/>
            <c:bubble3D val="0"/>
            <c:spPr>
              <a:gradFill flip="none" rotWithShape="1">
                <a:gsLst>
                  <a:gs pos="0">
                    <a:srgbClr val="F79646">
                      <a:lumMod val="75000"/>
                      <a:shade val="30000"/>
                      <a:satMod val="115000"/>
                    </a:srgbClr>
                  </a:gs>
                  <a:gs pos="50000">
                    <a:srgbClr val="F79646">
                      <a:lumMod val="75000"/>
                      <a:shade val="67500"/>
                      <a:satMod val="115000"/>
                    </a:srgbClr>
                  </a:gs>
                  <a:gs pos="100000">
                    <a:srgbClr val="F79646">
                      <a:lumMod val="75000"/>
                      <a:shade val="100000"/>
                      <a:satMod val="115000"/>
                    </a:srgbClr>
                  </a:gs>
                </a:gsLst>
                <a:lin ang="2700000" scaled="1"/>
                <a:tileRect/>
              </a:gradFill>
            </c:spPr>
            <c:extLst>
              <c:ext xmlns:c16="http://schemas.microsoft.com/office/drawing/2014/chart" uri="{C3380CC4-5D6E-409C-BE32-E72D297353CC}">
                <c16:uniqueId val="{00000003-1417-478D-920C-BA9B0FD68926}"/>
              </c:ext>
            </c:extLst>
          </c:dPt>
          <c:dPt>
            <c:idx val="2"/>
            <c:bubble3D val="0"/>
            <c:spPr>
              <a:gradFill flip="none" rotWithShape="1">
                <a:gsLst>
                  <a:gs pos="0">
                    <a:srgbClr val="64AB0D">
                      <a:shade val="30000"/>
                      <a:satMod val="115000"/>
                    </a:srgbClr>
                  </a:gs>
                  <a:gs pos="50000">
                    <a:srgbClr val="64AB0D">
                      <a:shade val="67500"/>
                      <a:satMod val="115000"/>
                    </a:srgbClr>
                  </a:gs>
                  <a:gs pos="100000">
                    <a:srgbClr val="64AB0D">
                      <a:shade val="100000"/>
                      <a:satMod val="115000"/>
                    </a:srgbClr>
                  </a:gs>
                </a:gsLst>
                <a:lin ang="2700000" scaled="1"/>
                <a:tileRect/>
              </a:gradFill>
            </c:spPr>
            <c:extLst>
              <c:ext xmlns:c16="http://schemas.microsoft.com/office/drawing/2014/chart" uri="{C3380CC4-5D6E-409C-BE32-E72D297353CC}">
                <c16:uniqueId val="{00000005-1417-478D-920C-BA9B0FD68926}"/>
              </c:ext>
            </c:extLst>
          </c:dPt>
          <c:dPt>
            <c:idx val="3"/>
            <c:bubble3D val="0"/>
            <c:spPr>
              <a:gradFill flip="none" rotWithShape="1">
                <a:gsLst>
                  <a:gs pos="0">
                    <a:srgbClr val="00B050">
                      <a:shade val="30000"/>
                      <a:satMod val="115000"/>
                    </a:srgbClr>
                  </a:gs>
                  <a:gs pos="50000">
                    <a:srgbClr val="00B050">
                      <a:shade val="67500"/>
                      <a:satMod val="115000"/>
                    </a:srgbClr>
                  </a:gs>
                  <a:gs pos="100000">
                    <a:srgbClr val="00B050">
                      <a:shade val="100000"/>
                      <a:satMod val="115000"/>
                    </a:srgbClr>
                  </a:gs>
                </a:gsLst>
                <a:lin ang="2700000" scaled="1"/>
                <a:tileRect/>
              </a:gradFill>
            </c:spPr>
            <c:extLst>
              <c:ext xmlns:c16="http://schemas.microsoft.com/office/drawing/2014/chart" uri="{C3380CC4-5D6E-409C-BE32-E72D297353CC}">
                <c16:uniqueId val="{00000007-1417-478D-920C-BA9B0FD68926}"/>
              </c:ext>
            </c:extLst>
          </c:dPt>
          <c:dPt>
            <c:idx val="4"/>
            <c:bubble3D val="0"/>
            <c:spPr>
              <a:noFill/>
            </c:spPr>
            <c:extLst>
              <c:ext xmlns:c16="http://schemas.microsoft.com/office/drawing/2014/chart" uri="{C3380CC4-5D6E-409C-BE32-E72D297353CC}">
                <c16:uniqueId val="{00000009-1417-478D-920C-BA9B0FD68926}"/>
              </c:ext>
            </c:extLst>
          </c:dPt>
          <c:val>
            <c:numRef>
              <c:f>'Leçon 4'!$N$83:$N$87</c:f>
              <c:numCache>
                <c:formatCode>General</c:formatCode>
                <c:ptCount val="5"/>
                <c:pt idx="0">
                  <c:v>10</c:v>
                </c:pt>
                <c:pt idx="1">
                  <c:v>10</c:v>
                </c:pt>
                <c:pt idx="2">
                  <c:v>10</c:v>
                </c:pt>
                <c:pt idx="3">
                  <c:v>10</c:v>
                </c:pt>
                <c:pt idx="4">
                  <c:v>40</c:v>
                </c:pt>
              </c:numCache>
            </c:numRef>
          </c:val>
          <c:extLst>
            <c:ext xmlns:c16="http://schemas.microsoft.com/office/drawing/2014/chart" uri="{C3380CC4-5D6E-409C-BE32-E72D297353CC}">
              <c16:uniqueId val="{0000000A-1417-478D-920C-BA9B0FD68926}"/>
            </c:ext>
          </c:extLst>
        </c:ser>
        <c:dLbls>
          <c:showLegendKey val="0"/>
          <c:showVal val="0"/>
          <c:showCatName val="0"/>
          <c:showSerName val="0"/>
          <c:showPercent val="0"/>
          <c:showBubbleSize val="0"/>
          <c:showLeaderLines val="1"/>
        </c:dLbls>
        <c:firstSliceAng val="270"/>
        <c:holeSize val="50"/>
      </c:doughnutChart>
      <c:pieChart>
        <c:varyColors val="1"/>
        <c:ser>
          <c:idx val="1"/>
          <c:order val="1"/>
          <c:spPr>
            <a:noFill/>
          </c:spPr>
          <c:dPt>
            <c:idx val="1"/>
            <c:bubble3D val="0"/>
            <c:spPr>
              <a:solidFill>
                <a:schemeClr val="tx1"/>
              </a:solidFill>
            </c:spPr>
            <c:extLst>
              <c:ext xmlns:c16="http://schemas.microsoft.com/office/drawing/2014/chart" uri="{C3380CC4-5D6E-409C-BE32-E72D297353CC}">
                <c16:uniqueId val="{0000000C-1417-478D-920C-BA9B0FD68926}"/>
              </c:ext>
            </c:extLst>
          </c:dPt>
          <c:val>
            <c:numRef>
              <c:f>'Leçon 4'!$O$83:$O$85</c:f>
              <c:numCache>
                <c:formatCode>General</c:formatCode>
                <c:ptCount val="3"/>
                <c:pt idx="0">
                  <c:v>0</c:v>
                </c:pt>
                <c:pt idx="1">
                  <c:v>2</c:v>
                </c:pt>
                <c:pt idx="2">
                  <c:v>78</c:v>
                </c:pt>
              </c:numCache>
            </c:numRef>
          </c:val>
          <c:extLst>
            <c:ext xmlns:c16="http://schemas.microsoft.com/office/drawing/2014/chart" uri="{C3380CC4-5D6E-409C-BE32-E72D297353CC}">
              <c16:uniqueId val="{0000000D-1417-478D-920C-BA9B0FD68926}"/>
            </c:ext>
          </c:extLst>
        </c:ser>
        <c:dLbls>
          <c:showLegendKey val="0"/>
          <c:showVal val="0"/>
          <c:showCatName val="0"/>
          <c:showSerName val="0"/>
          <c:showPercent val="0"/>
          <c:showBubbleSize val="0"/>
          <c:showLeaderLines val="1"/>
        </c:dLbls>
        <c:firstSliceAng val="270"/>
      </c:pieChart>
    </c:plotArea>
    <c:plotVisOnly val="0"/>
    <c:dispBlanksAs val="gap"/>
    <c:showDLblsOverMax val="0"/>
  </c:chart>
  <c:spPr>
    <a:noFill/>
    <a:ln>
      <a:noFill/>
    </a:ln>
  </c:spPr>
  <c:printSettings>
    <c:headerFooter/>
    <c:pageMargins b="0.750000000000003" l="0.70000000000000062" r="0.70000000000000062" t="0.750000000000003" header="0.30000000000000032" footer="0.30000000000000032"/>
    <c:pageSetup/>
  </c:printSettings>
</c:chartSpace>
</file>

<file path=xl/charts/chart1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3187714043526789E-2"/>
          <c:y val="2.160694885387645E-3"/>
          <c:w val="0.97578810865280474"/>
          <c:h val="0.99783930511461238"/>
        </c:manualLayout>
      </c:layout>
      <c:doughnutChart>
        <c:varyColors val="1"/>
        <c:ser>
          <c:idx val="0"/>
          <c:order val="0"/>
          <c:tx>
            <c:v>Camembert</c:v>
          </c:tx>
          <c:dPt>
            <c:idx val="0"/>
            <c:bubble3D val="0"/>
            <c:spPr>
              <a:gradFill flip="none" rotWithShape="1">
                <a:gsLst>
                  <a:gs pos="0">
                    <a:srgbClr val="C00000">
                      <a:shade val="30000"/>
                      <a:satMod val="115000"/>
                    </a:srgbClr>
                  </a:gs>
                  <a:gs pos="50000">
                    <a:srgbClr val="C00000">
                      <a:shade val="67500"/>
                      <a:satMod val="115000"/>
                    </a:srgbClr>
                  </a:gs>
                  <a:gs pos="100000">
                    <a:srgbClr val="C00000">
                      <a:shade val="100000"/>
                      <a:satMod val="115000"/>
                    </a:srgbClr>
                  </a:gs>
                </a:gsLst>
                <a:lin ang="2700000" scaled="1"/>
                <a:tileRect/>
              </a:gradFill>
            </c:spPr>
            <c:extLst>
              <c:ext xmlns:c16="http://schemas.microsoft.com/office/drawing/2014/chart" uri="{C3380CC4-5D6E-409C-BE32-E72D297353CC}">
                <c16:uniqueId val="{00000001-73AE-4FF2-91C9-187764025D28}"/>
              </c:ext>
            </c:extLst>
          </c:dPt>
          <c:dPt>
            <c:idx val="1"/>
            <c:bubble3D val="0"/>
            <c:spPr>
              <a:gradFill flip="none" rotWithShape="1">
                <a:gsLst>
                  <a:gs pos="0">
                    <a:srgbClr val="F79646">
                      <a:lumMod val="75000"/>
                      <a:shade val="30000"/>
                      <a:satMod val="115000"/>
                    </a:srgbClr>
                  </a:gs>
                  <a:gs pos="50000">
                    <a:srgbClr val="F79646">
                      <a:lumMod val="75000"/>
                      <a:shade val="67500"/>
                      <a:satMod val="115000"/>
                    </a:srgbClr>
                  </a:gs>
                  <a:gs pos="100000">
                    <a:srgbClr val="F79646">
                      <a:lumMod val="75000"/>
                      <a:shade val="100000"/>
                      <a:satMod val="115000"/>
                    </a:srgbClr>
                  </a:gs>
                </a:gsLst>
                <a:lin ang="2700000" scaled="1"/>
                <a:tileRect/>
              </a:gradFill>
            </c:spPr>
            <c:extLst>
              <c:ext xmlns:c16="http://schemas.microsoft.com/office/drawing/2014/chart" uri="{C3380CC4-5D6E-409C-BE32-E72D297353CC}">
                <c16:uniqueId val="{00000003-73AE-4FF2-91C9-187764025D28}"/>
              </c:ext>
            </c:extLst>
          </c:dPt>
          <c:dPt>
            <c:idx val="2"/>
            <c:bubble3D val="0"/>
            <c:spPr>
              <a:gradFill flip="none" rotWithShape="1">
                <a:gsLst>
                  <a:gs pos="0">
                    <a:srgbClr val="64AB0D">
                      <a:shade val="30000"/>
                      <a:satMod val="115000"/>
                    </a:srgbClr>
                  </a:gs>
                  <a:gs pos="50000">
                    <a:srgbClr val="64AB0D">
                      <a:shade val="67500"/>
                      <a:satMod val="115000"/>
                    </a:srgbClr>
                  </a:gs>
                  <a:gs pos="100000">
                    <a:srgbClr val="64AB0D">
                      <a:shade val="100000"/>
                      <a:satMod val="115000"/>
                    </a:srgbClr>
                  </a:gs>
                </a:gsLst>
                <a:lin ang="2700000" scaled="1"/>
                <a:tileRect/>
              </a:gradFill>
            </c:spPr>
            <c:extLst>
              <c:ext xmlns:c16="http://schemas.microsoft.com/office/drawing/2014/chart" uri="{C3380CC4-5D6E-409C-BE32-E72D297353CC}">
                <c16:uniqueId val="{00000005-73AE-4FF2-91C9-187764025D28}"/>
              </c:ext>
            </c:extLst>
          </c:dPt>
          <c:dPt>
            <c:idx val="3"/>
            <c:bubble3D val="0"/>
            <c:spPr>
              <a:gradFill flip="none" rotWithShape="1">
                <a:gsLst>
                  <a:gs pos="0">
                    <a:srgbClr val="00B050">
                      <a:shade val="30000"/>
                      <a:satMod val="115000"/>
                    </a:srgbClr>
                  </a:gs>
                  <a:gs pos="50000">
                    <a:srgbClr val="00B050">
                      <a:shade val="67500"/>
                      <a:satMod val="115000"/>
                    </a:srgbClr>
                  </a:gs>
                  <a:gs pos="100000">
                    <a:srgbClr val="00B050">
                      <a:shade val="100000"/>
                      <a:satMod val="115000"/>
                    </a:srgbClr>
                  </a:gs>
                </a:gsLst>
                <a:lin ang="2700000" scaled="1"/>
                <a:tileRect/>
              </a:gradFill>
            </c:spPr>
            <c:extLst>
              <c:ext xmlns:c16="http://schemas.microsoft.com/office/drawing/2014/chart" uri="{C3380CC4-5D6E-409C-BE32-E72D297353CC}">
                <c16:uniqueId val="{00000007-73AE-4FF2-91C9-187764025D28}"/>
              </c:ext>
            </c:extLst>
          </c:dPt>
          <c:dPt>
            <c:idx val="4"/>
            <c:bubble3D val="0"/>
            <c:spPr>
              <a:noFill/>
            </c:spPr>
            <c:extLst>
              <c:ext xmlns:c16="http://schemas.microsoft.com/office/drawing/2014/chart" uri="{C3380CC4-5D6E-409C-BE32-E72D297353CC}">
                <c16:uniqueId val="{00000009-73AE-4FF2-91C9-187764025D28}"/>
              </c:ext>
            </c:extLst>
          </c:dPt>
          <c:val>
            <c:numRef>
              <c:f>'Leçon 4'!$N$88:$N$92</c:f>
              <c:numCache>
                <c:formatCode>General</c:formatCode>
                <c:ptCount val="5"/>
                <c:pt idx="0">
                  <c:v>10</c:v>
                </c:pt>
                <c:pt idx="1">
                  <c:v>10</c:v>
                </c:pt>
                <c:pt idx="2">
                  <c:v>10</c:v>
                </c:pt>
                <c:pt idx="3">
                  <c:v>10</c:v>
                </c:pt>
                <c:pt idx="4">
                  <c:v>40</c:v>
                </c:pt>
              </c:numCache>
            </c:numRef>
          </c:val>
          <c:extLst>
            <c:ext xmlns:c16="http://schemas.microsoft.com/office/drawing/2014/chart" uri="{C3380CC4-5D6E-409C-BE32-E72D297353CC}">
              <c16:uniqueId val="{0000000A-73AE-4FF2-91C9-187764025D28}"/>
            </c:ext>
          </c:extLst>
        </c:ser>
        <c:dLbls>
          <c:showLegendKey val="0"/>
          <c:showVal val="0"/>
          <c:showCatName val="0"/>
          <c:showSerName val="0"/>
          <c:showPercent val="0"/>
          <c:showBubbleSize val="0"/>
          <c:showLeaderLines val="1"/>
        </c:dLbls>
        <c:firstSliceAng val="270"/>
        <c:holeSize val="50"/>
      </c:doughnutChart>
      <c:pieChart>
        <c:varyColors val="1"/>
        <c:ser>
          <c:idx val="1"/>
          <c:order val="1"/>
          <c:spPr>
            <a:noFill/>
          </c:spPr>
          <c:dPt>
            <c:idx val="1"/>
            <c:bubble3D val="0"/>
            <c:spPr>
              <a:solidFill>
                <a:schemeClr val="tx1"/>
              </a:solidFill>
            </c:spPr>
            <c:extLst>
              <c:ext xmlns:c16="http://schemas.microsoft.com/office/drawing/2014/chart" uri="{C3380CC4-5D6E-409C-BE32-E72D297353CC}">
                <c16:uniqueId val="{0000000C-73AE-4FF2-91C9-187764025D28}"/>
              </c:ext>
            </c:extLst>
          </c:dPt>
          <c:val>
            <c:numRef>
              <c:f>'Leçon 4'!$O$88:$O$90</c:f>
              <c:numCache>
                <c:formatCode>General</c:formatCode>
                <c:ptCount val="3"/>
                <c:pt idx="0">
                  <c:v>0</c:v>
                </c:pt>
                <c:pt idx="1">
                  <c:v>2</c:v>
                </c:pt>
                <c:pt idx="2">
                  <c:v>78</c:v>
                </c:pt>
              </c:numCache>
            </c:numRef>
          </c:val>
          <c:extLst>
            <c:ext xmlns:c16="http://schemas.microsoft.com/office/drawing/2014/chart" uri="{C3380CC4-5D6E-409C-BE32-E72D297353CC}">
              <c16:uniqueId val="{0000000D-73AE-4FF2-91C9-187764025D28}"/>
            </c:ext>
          </c:extLst>
        </c:ser>
        <c:dLbls>
          <c:showLegendKey val="0"/>
          <c:showVal val="0"/>
          <c:showCatName val="0"/>
          <c:showSerName val="0"/>
          <c:showPercent val="0"/>
          <c:showBubbleSize val="0"/>
          <c:showLeaderLines val="1"/>
        </c:dLbls>
        <c:firstSliceAng val="270"/>
      </c:pieChart>
    </c:plotArea>
    <c:plotVisOnly val="0"/>
    <c:dispBlanksAs val="gap"/>
    <c:showDLblsOverMax val="0"/>
  </c:chart>
  <c:spPr>
    <a:noFill/>
    <a:ln>
      <a:noFill/>
    </a:ln>
  </c:spPr>
  <c:printSettings>
    <c:headerFooter/>
    <c:pageMargins b="0.750000000000003" l="0.70000000000000062" r="0.70000000000000062" t="0.750000000000003" header="0.30000000000000032" footer="0.30000000000000032"/>
    <c:pageSetup/>
  </c:printSettings>
</c:chartSpace>
</file>

<file path=xl/charts/chart1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3187714043526789E-2"/>
          <c:y val="2.160694885387645E-3"/>
          <c:w val="0.97578810865280474"/>
          <c:h val="0.99783930511461238"/>
        </c:manualLayout>
      </c:layout>
      <c:doughnutChart>
        <c:varyColors val="1"/>
        <c:ser>
          <c:idx val="0"/>
          <c:order val="0"/>
          <c:tx>
            <c:v>Camembert</c:v>
          </c:tx>
          <c:dPt>
            <c:idx val="0"/>
            <c:bubble3D val="0"/>
            <c:spPr>
              <a:gradFill flip="none" rotWithShape="1">
                <a:gsLst>
                  <a:gs pos="0">
                    <a:srgbClr val="C00000">
                      <a:shade val="30000"/>
                      <a:satMod val="115000"/>
                    </a:srgbClr>
                  </a:gs>
                  <a:gs pos="50000">
                    <a:srgbClr val="C00000">
                      <a:shade val="67500"/>
                      <a:satMod val="115000"/>
                    </a:srgbClr>
                  </a:gs>
                  <a:gs pos="100000">
                    <a:srgbClr val="C00000">
                      <a:shade val="100000"/>
                      <a:satMod val="115000"/>
                    </a:srgbClr>
                  </a:gs>
                </a:gsLst>
                <a:lin ang="2700000" scaled="1"/>
                <a:tileRect/>
              </a:gradFill>
            </c:spPr>
            <c:extLst>
              <c:ext xmlns:c16="http://schemas.microsoft.com/office/drawing/2014/chart" uri="{C3380CC4-5D6E-409C-BE32-E72D297353CC}">
                <c16:uniqueId val="{00000001-BE0F-4618-8D7B-DFBF7BC8C4C0}"/>
              </c:ext>
            </c:extLst>
          </c:dPt>
          <c:dPt>
            <c:idx val="1"/>
            <c:bubble3D val="0"/>
            <c:spPr>
              <a:gradFill flip="none" rotWithShape="1">
                <a:gsLst>
                  <a:gs pos="0">
                    <a:srgbClr val="F79646">
                      <a:lumMod val="75000"/>
                      <a:shade val="30000"/>
                      <a:satMod val="115000"/>
                    </a:srgbClr>
                  </a:gs>
                  <a:gs pos="50000">
                    <a:srgbClr val="F79646">
                      <a:lumMod val="75000"/>
                      <a:shade val="67500"/>
                      <a:satMod val="115000"/>
                    </a:srgbClr>
                  </a:gs>
                  <a:gs pos="100000">
                    <a:srgbClr val="F79646">
                      <a:lumMod val="75000"/>
                      <a:shade val="100000"/>
                      <a:satMod val="115000"/>
                    </a:srgbClr>
                  </a:gs>
                </a:gsLst>
                <a:lin ang="2700000" scaled="1"/>
                <a:tileRect/>
              </a:gradFill>
            </c:spPr>
            <c:extLst>
              <c:ext xmlns:c16="http://schemas.microsoft.com/office/drawing/2014/chart" uri="{C3380CC4-5D6E-409C-BE32-E72D297353CC}">
                <c16:uniqueId val="{00000003-BE0F-4618-8D7B-DFBF7BC8C4C0}"/>
              </c:ext>
            </c:extLst>
          </c:dPt>
          <c:dPt>
            <c:idx val="2"/>
            <c:bubble3D val="0"/>
            <c:spPr>
              <a:gradFill flip="none" rotWithShape="1">
                <a:gsLst>
                  <a:gs pos="0">
                    <a:srgbClr val="64AB0D">
                      <a:shade val="30000"/>
                      <a:satMod val="115000"/>
                    </a:srgbClr>
                  </a:gs>
                  <a:gs pos="50000">
                    <a:srgbClr val="64AB0D">
                      <a:shade val="67500"/>
                      <a:satMod val="115000"/>
                    </a:srgbClr>
                  </a:gs>
                  <a:gs pos="100000">
                    <a:srgbClr val="64AB0D">
                      <a:shade val="100000"/>
                      <a:satMod val="115000"/>
                    </a:srgbClr>
                  </a:gs>
                </a:gsLst>
                <a:lin ang="2700000" scaled="1"/>
                <a:tileRect/>
              </a:gradFill>
            </c:spPr>
            <c:extLst>
              <c:ext xmlns:c16="http://schemas.microsoft.com/office/drawing/2014/chart" uri="{C3380CC4-5D6E-409C-BE32-E72D297353CC}">
                <c16:uniqueId val="{00000005-BE0F-4618-8D7B-DFBF7BC8C4C0}"/>
              </c:ext>
            </c:extLst>
          </c:dPt>
          <c:dPt>
            <c:idx val="3"/>
            <c:bubble3D val="0"/>
            <c:spPr>
              <a:gradFill flip="none" rotWithShape="1">
                <a:gsLst>
                  <a:gs pos="0">
                    <a:srgbClr val="00B050">
                      <a:shade val="30000"/>
                      <a:satMod val="115000"/>
                    </a:srgbClr>
                  </a:gs>
                  <a:gs pos="50000">
                    <a:srgbClr val="00B050">
                      <a:shade val="67500"/>
                      <a:satMod val="115000"/>
                    </a:srgbClr>
                  </a:gs>
                  <a:gs pos="100000">
                    <a:srgbClr val="00B050">
                      <a:shade val="100000"/>
                      <a:satMod val="115000"/>
                    </a:srgbClr>
                  </a:gs>
                </a:gsLst>
                <a:lin ang="2700000" scaled="1"/>
                <a:tileRect/>
              </a:gradFill>
            </c:spPr>
            <c:extLst>
              <c:ext xmlns:c16="http://schemas.microsoft.com/office/drawing/2014/chart" uri="{C3380CC4-5D6E-409C-BE32-E72D297353CC}">
                <c16:uniqueId val="{00000007-BE0F-4618-8D7B-DFBF7BC8C4C0}"/>
              </c:ext>
            </c:extLst>
          </c:dPt>
          <c:dPt>
            <c:idx val="4"/>
            <c:bubble3D val="0"/>
            <c:spPr>
              <a:noFill/>
            </c:spPr>
            <c:extLst>
              <c:ext xmlns:c16="http://schemas.microsoft.com/office/drawing/2014/chart" uri="{C3380CC4-5D6E-409C-BE32-E72D297353CC}">
                <c16:uniqueId val="{00000009-BE0F-4618-8D7B-DFBF7BC8C4C0}"/>
              </c:ext>
            </c:extLst>
          </c:dPt>
          <c:val>
            <c:numRef>
              <c:f>'Leçon 4'!$N$93:$N$97</c:f>
              <c:numCache>
                <c:formatCode>General</c:formatCode>
                <c:ptCount val="5"/>
                <c:pt idx="0">
                  <c:v>10</c:v>
                </c:pt>
                <c:pt idx="1">
                  <c:v>10</c:v>
                </c:pt>
                <c:pt idx="2">
                  <c:v>10</c:v>
                </c:pt>
                <c:pt idx="3">
                  <c:v>10</c:v>
                </c:pt>
                <c:pt idx="4">
                  <c:v>40</c:v>
                </c:pt>
              </c:numCache>
            </c:numRef>
          </c:val>
          <c:extLst>
            <c:ext xmlns:c16="http://schemas.microsoft.com/office/drawing/2014/chart" uri="{C3380CC4-5D6E-409C-BE32-E72D297353CC}">
              <c16:uniqueId val="{0000000A-BE0F-4618-8D7B-DFBF7BC8C4C0}"/>
            </c:ext>
          </c:extLst>
        </c:ser>
        <c:dLbls>
          <c:showLegendKey val="0"/>
          <c:showVal val="0"/>
          <c:showCatName val="0"/>
          <c:showSerName val="0"/>
          <c:showPercent val="0"/>
          <c:showBubbleSize val="0"/>
          <c:showLeaderLines val="1"/>
        </c:dLbls>
        <c:firstSliceAng val="270"/>
        <c:holeSize val="50"/>
      </c:doughnutChart>
      <c:pieChart>
        <c:varyColors val="1"/>
        <c:ser>
          <c:idx val="1"/>
          <c:order val="1"/>
          <c:spPr>
            <a:noFill/>
          </c:spPr>
          <c:dPt>
            <c:idx val="1"/>
            <c:bubble3D val="0"/>
            <c:spPr>
              <a:solidFill>
                <a:schemeClr val="tx1"/>
              </a:solidFill>
            </c:spPr>
            <c:extLst>
              <c:ext xmlns:c16="http://schemas.microsoft.com/office/drawing/2014/chart" uri="{C3380CC4-5D6E-409C-BE32-E72D297353CC}">
                <c16:uniqueId val="{0000000C-BE0F-4618-8D7B-DFBF7BC8C4C0}"/>
              </c:ext>
            </c:extLst>
          </c:dPt>
          <c:val>
            <c:numRef>
              <c:f>'Leçon 4'!$O$93:$O$95</c:f>
              <c:numCache>
                <c:formatCode>General</c:formatCode>
                <c:ptCount val="3"/>
                <c:pt idx="0">
                  <c:v>0</c:v>
                </c:pt>
                <c:pt idx="1">
                  <c:v>2</c:v>
                </c:pt>
                <c:pt idx="2">
                  <c:v>78</c:v>
                </c:pt>
              </c:numCache>
            </c:numRef>
          </c:val>
          <c:extLst>
            <c:ext xmlns:c16="http://schemas.microsoft.com/office/drawing/2014/chart" uri="{C3380CC4-5D6E-409C-BE32-E72D297353CC}">
              <c16:uniqueId val="{0000000D-BE0F-4618-8D7B-DFBF7BC8C4C0}"/>
            </c:ext>
          </c:extLst>
        </c:ser>
        <c:dLbls>
          <c:showLegendKey val="0"/>
          <c:showVal val="0"/>
          <c:showCatName val="0"/>
          <c:showSerName val="0"/>
          <c:showPercent val="0"/>
          <c:showBubbleSize val="0"/>
          <c:showLeaderLines val="1"/>
        </c:dLbls>
        <c:firstSliceAng val="270"/>
      </c:pieChart>
    </c:plotArea>
    <c:plotVisOnly val="0"/>
    <c:dispBlanksAs val="gap"/>
    <c:showDLblsOverMax val="0"/>
  </c:chart>
  <c:spPr>
    <a:noFill/>
    <a:ln>
      <a:noFill/>
    </a:ln>
  </c:spPr>
  <c:printSettings>
    <c:headerFooter/>
    <c:pageMargins b="0.750000000000003" l="0.70000000000000062" r="0.70000000000000062" t="0.750000000000003" header="0.30000000000000032" footer="0.30000000000000032"/>
    <c:pageSetup/>
  </c:printSettings>
</c:chartSpace>
</file>

<file path=xl/charts/chart1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3187714043526789E-2"/>
          <c:y val="2.160694885387645E-3"/>
          <c:w val="0.97578810865280474"/>
          <c:h val="0.99783930511461238"/>
        </c:manualLayout>
      </c:layout>
      <c:doughnutChart>
        <c:varyColors val="1"/>
        <c:ser>
          <c:idx val="0"/>
          <c:order val="0"/>
          <c:tx>
            <c:v>Camembert</c:v>
          </c:tx>
          <c:dPt>
            <c:idx val="0"/>
            <c:bubble3D val="0"/>
            <c:spPr>
              <a:gradFill flip="none" rotWithShape="1">
                <a:gsLst>
                  <a:gs pos="0">
                    <a:srgbClr val="C00000">
                      <a:shade val="30000"/>
                      <a:satMod val="115000"/>
                    </a:srgbClr>
                  </a:gs>
                  <a:gs pos="50000">
                    <a:srgbClr val="C00000">
                      <a:shade val="67500"/>
                      <a:satMod val="115000"/>
                    </a:srgbClr>
                  </a:gs>
                  <a:gs pos="100000">
                    <a:srgbClr val="C00000">
                      <a:shade val="100000"/>
                      <a:satMod val="115000"/>
                    </a:srgbClr>
                  </a:gs>
                </a:gsLst>
                <a:lin ang="2700000" scaled="1"/>
                <a:tileRect/>
              </a:gradFill>
            </c:spPr>
            <c:extLst>
              <c:ext xmlns:c16="http://schemas.microsoft.com/office/drawing/2014/chart" uri="{C3380CC4-5D6E-409C-BE32-E72D297353CC}">
                <c16:uniqueId val="{00000001-18FF-4624-8935-74FDA7F3D14B}"/>
              </c:ext>
            </c:extLst>
          </c:dPt>
          <c:dPt>
            <c:idx val="1"/>
            <c:bubble3D val="0"/>
            <c:spPr>
              <a:gradFill flip="none" rotWithShape="1">
                <a:gsLst>
                  <a:gs pos="0">
                    <a:srgbClr val="F79646">
                      <a:lumMod val="75000"/>
                      <a:shade val="30000"/>
                      <a:satMod val="115000"/>
                    </a:srgbClr>
                  </a:gs>
                  <a:gs pos="50000">
                    <a:srgbClr val="F79646">
                      <a:lumMod val="75000"/>
                      <a:shade val="67500"/>
                      <a:satMod val="115000"/>
                    </a:srgbClr>
                  </a:gs>
                  <a:gs pos="100000">
                    <a:srgbClr val="F79646">
                      <a:lumMod val="75000"/>
                      <a:shade val="100000"/>
                      <a:satMod val="115000"/>
                    </a:srgbClr>
                  </a:gs>
                </a:gsLst>
                <a:lin ang="2700000" scaled="1"/>
                <a:tileRect/>
              </a:gradFill>
            </c:spPr>
            <c:extLst>
              <c:ext xmlns:c16="http://schemas.microsoft.com/office/drawing/2014/chart" uri="{C3380CC4-5D6E-409C-BE32-E72D297353CC}">
                <c16:uniqueId val="{00000003-18FF-4624-8935-74FDA7F3D14B}"/>
              </c:ext>
            </c:extLst>
          </c:dPt>
          <c:dPt>
            <c:idx val="2"/>
            <c:bubble3D val="0"/>
            <c:spPr>
              <a:gradFill flip="none" rotWithShape="1">
                <a:gsLst>
                  <a:gs pos="0">
                    <a:srgbClr val="64AB0D">
                      <a:shade val="30000"/>
                      <a:satMod val="115000"/>
                    </a:srgbClr>
                  </a:gs>
                  <a:gs pos="50000">
                    <a:srgbClr val="64AB0D">
                      <a:shade val="67500"/>
                      <a:satMod val="115000"/>
                    </a:srgbClr>
                  </a:gs>
                  <a:gs pos="100000">
                    <a:srgbClr val="64AB0D">
                      <a:shade val="100000"/>
                      <a:satMod val="115000"/>
                    </a:srgbClr>
                  </a:gs>
                </a:gsLst>
                <a:lin ang="2700000" scaled="1"/>
                <a:tileRect/>
              </a:gradFill>
            </c:spPr>
            <c:extLst>
              <c:ext xmlns:c16="http://schemas.microsoft.com/office/drawing/2014/chart" uri="{C3380CC4-5D6E-409C-BE32-E72D297353CC}">
                <c16:uniqueId val="{00000005-18FF-4624-8935-74FDA7F3D14B}"/>
              </c:ext>
            </c:extLst>
          </c:dPt>
          <c:dPt>
            <c:idx val="3"/>
            <c:bubble3D val="0"/>
            <c:spPr>
              <a:gradFill flip="none" rotWithShape="1">
                <a:gsLst>
                  <a:gs pos="0">
                    <a:srgbClr val="00B050">
                      <a:shade val="30000"/>
                      <a:satMod val="115000"/>
                    </a:srgbClr>
                  </a:gs>
                  <a:gs pos="50000">
                    <a:srgbClr val="00B050">
                      <a:shade val="67500"/>
                      <a:satMod val="115000"/>
                    </a:srgbClr>
                  </a:gs>
                  <a:gs pos="100000">
                    <a:srgbClr val="00B050">
                      <a:shade val="100000"/>
                      <a:satMod val="115000"/>
                    </a:srgbClr>
                  </a:gs>
                </a:gsLst>
                <a:lin ang="2700000" scaled="1"/>
                <a:tileRect/>
              </a:gradFill>
            </c:spPr>
            <c:extLst>
              <c:ext xmlns:c16="http://schemas.microsoft.com/office/drawing/2014/chart" uri="{C3380CC4-5D6E-409C-BE32-E72D297353CC}">
                <c16:uniqueId val="{00000007-18FF-4624-8935-74FDA7F3D14B}"/>
              </c:ext>
            </c:extLst>
          </c:dPt>
          <c:dPt>
            <c:idx val="4"/>
            <c:bubble3D val="0"/>
            <c:spPr>
              <a:noFill/>
            </c:spPr>
            <c:extLst>
              <c:ext xmlns:c16="http://schemas.microsoft.com/office/drawing/2014/chart" uri="{C3380CC4-5D6E-409C-BE32-E72D297353CC}">
                <c16:uniqueId val="{00000009-18FF-4624-8935-74FDA7F3D14B}"/>
              </c:ext>
            </c:extLst>
          </c:dPt>
          <c:val>
            <c:numRef>
              <c:f>'Leçon 4'!$N$98:$N$102</c:f>
              <c:numCache>
                <c:formatCode>General</c:formatCode>
                <c:ptCount val="5"/>
                <c:pt idx="0">
                  <c:v>10</c:v>
                </c:pt>
                <c:pt idx="1">
                  <c:v>10</c:v>
                </c:pt>
                <c:pt idx="2">
                  <c:v>10</c:v>
                </c:pt>
                <c:pt idx="3">
                  <c:v>10</c:v>
                </c:pt>
                <c:pt idx="4">
                  <c:v>40</c:v>
                </c:pt>
              </c:numCache>
            </c:numRef>
          </c:val>
          <c:extLst>
            <c:ext xmlns:c16="http://schemas.microsoft.com/office/drawing/2014/chart" uri="{C3380CC4-5D6E-409C-BE32-E72D297353CC}">
              <c16:uniqueId val="{0000000A-18FF-4624-8935-74FDA7F3D14B}"/>
            </c:ext>
          </c:extLst>
        </c:ser>
        <c:dLbls>
          <c:showLegendKey val="0"/>
          <c:showVal val="0"/>
          <c:showCatName val="0"/>
          <c:showSerName val="0"/>
          <c:showPercent val="0"/>
          <c:showBubbleSize val="0"/>
          <c:showLeaderLines val="1"/>
        </c:dLbls>
        <c:firstSliceAng val="270"/>
        <c:holeSize val="50"/>
      </c:doughnutChart>
      <c:pieChart>
        <c:varyColors val="1"/>
        <c:ser>
          <c:idx val="1"/>
          <c:order val="1"/>
          <c:spPr>
            <a:noFill/>
          </c:spPr>
          <c:dPt>
            <c:idx val="1"/>
            <c:bubble3D val="0"/>
            <c:spPr>
              <a:solidFill>
                <a:schemeClr val="tx1"/>
              </a:solidFill>
            </c:spPr>
            <c:extLst>
              <c:ext xmlns:c16="http://schemas.microsoft.com/office/drawing/2014/chart" uri="{C3380CC4-5D6E-409C-BE32-E72D297353CC}">
                <c16:uniqueId val="{0000000C-18FF-4624-8935-74FDA7F3D14B}"/>
              </c:ext>
            </c:extLst>
          </c:dPt>
          <c:val>
            <c:numRef>
              <c:f>'Leçon 4'!$O$98:$O$100</c:f>
              <c:numCache>
                <c:formatCode>General</c:formatCode>
                <c:ptCount val="3"/>
                <c:pt idx="0">
                  <c:v>0</c:v>
                </c:pt>
                <c:pt idx="1">
                  <c:v>2</c:v>
                </c:pt>
                <c:pt idx="2">
                  <c:v>78</c:v>
                </c:pt>
              </c:numCache>
            </c:numRef>
          </c:val>
          <c:extLst>
            <c:ext xmlns:c16="http://schemas.microsoft.com/office/drawing/2014/chart" uri="{C3380CC4-5D6E-409C-BE32-E72D297353CC}">
              <c16:uniqueId val="{0000000D-18FF-4624-8935-74FDA7F3D14B}"/>
            </c:ext>
          </c:extLst>
        </c:ser>
        <c:dLbls>
          <c:showLegendKey val="0"/>
          <c:showVal val="0"/>
          <c:showCatName val="0"/>
          <c:showSerName val="0"/>
          <c:showPercent val="0"/>
          <c:showBubbleSize val="0"/>
          <c:showLeaderLines val="1"/>
        </c:dLbls>
        <c:firstSliceAng val="270"/>
      </c:pieChart>
    </c:plotArea>
    <c:plotVisOnly val="0"/>
    <c:dispBlanksAs val="gap"/>
    <c:showDLblsOverMax val="0"/>
  </c:chart>
  <c:spPr>
    <a:noFill/>
    <a:ln>
      <a:noFill/>
    </a:ln>
  </c:spPr>
  <c:printSettings>
    <c:headerFooter/>
    <c:pageMargins b="0.750000000000003" l="0.70000000000000062" r="0.70000000000000062" t="0.750000000000003" header="0.30000000000000032" footer="0.30000000000000032"/>
    <c:pageSetup/>
  </c:printSettings>
</c:chartSpace>
</file>

<file path=xl/charts/chart1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3187714043526789E-2"/>
          <c:y val="2.160694885387645E-3"/>
          <c:w val="0.97578810865280474"/>
          <c:h val="0.99783930511461238"/>
        </c:manualLayout>
      </c:layout>
      <c:doughnutChart>
        <c:varyColors val="1"/>
        <c:ser>
          <c:idx val="0"/>
          <c:order val="0"/>
          <c:tx>
            <c:v>Camembert</c:v>
          </c:tx>
          <c:dPt>
            <c:idx val="0"/>
            <c:bubble3D val="0"/>
            <c:spPr>
              <a:gradFill flip="none" rotWithShape="1">
                <a:gsLst>
                  <a:gs pos="0">
                    <a:srgbClr val="C00000">
                      <a:shade val="30000"/>
                      <a:satMod val="115000"/>
                    </a:srgbClr>
                  </a:gs>
                  <a:gs pos="50000">
                    <a:srgbClr val="C00000">
                      <a:shade val="67500"/>
                      <a:satMod val="115000"/>
                    </a:srgbClr>
                  </a:gs>
                  <a:gs pos="100000">
                    <a:srgbClr val="C00000">
                      <a:shade val="100000"/>
                      <a:satMod val="115000"/>
                    </a:srgbClr>
                  </a:gs>
                </a:gsLst>
                <a:lin ang="2700000" scaled="1"/>
                <a:tileRect/>
              </a:gradFill>
            </c:spPr>
            <c:extLst>
              <c:ext xmlns:c16="http://schemas.microsoft.com/office/drawing/2014/chart" uri="{C3380CC4-5D6E-409C-BE32-E72D297353CC}">
                <c16:uniqueId val="{00000001-8CBD-496F-81F6-F325FD23C8F8}"/>
              </c:ext>
            </c:extLst>
          </c:dPt>
          <c:dPt>
            <c:idx val="1"/>
            <c:bubble3D val="0"/>
            <c:spPr>
              <a:gradFill flip="none" rotWithShape="1">
                <a:gsLst>
                  <a:gs pos="0">
                    <a:srgbClr val="F79646">
                      <a:lumMod val="75000"/>
                      <a:shade val="30000"/>
                      <a:satMod val="115000"/>
                    </a:srgbClr>
                  </a:gs>
                  <a:gs pos="50000">
                    <a:srgbClr val="F79646">
                      <a:lumMod val="75000"/>
                      <a:shade val="67500"/>
                      <a:satMod val="115000"/>
                    </a:srgbClr>
                  </a:gs>
                  <a:gs pos="100000">
                    <a:srgbClr val="F79646">
                      <a:lumMod val="75000"/>
                      <a:shade val="100000"/>
                      <a:satMod val="115000"/>
                    </a:srgbClr>
                  </a:gs>
                </a:gsLst>
                <a:lin ang="2700000" scaled="1"/>
                <a:tileRect/>
              </a:gradFill>
            </c:spPr>
            <c:extLst>
              <c:ext xmlns:c16="http://schemas.microsoft.com/office/drawing/2014/chart" uri="{C3380CC4-5D6E-409C-BE32-E72D297353CC}">
                <c16:uniqueId val="{00000003-8CBD-496F-81F6-F325FD23C8F8}"/>
              </c:ext>
            </c:extLst>
          </c:dPt>
          <c:dPt>
            <c:idx val="2"/>
            <c:bubble3D val="0"/>
            <c:spPr>
              <a:gradFill flip="none" rotWithShape="1">
                <a:gsLst>
                  <a:gs pos="0">
                    <a:srgbClr val="64AB0D">
                      <a:shade val="30000"/>
                      <a:satMod val="115000"/>
                    </a:srgbClr>
                  </a:gs>
                  <a:gs pos="50000">
                    <a:srgbClr val="64AB0D">
                      <a:shade val="67500"/>
                      <a:satMod val="115000"/>
                    </a:srgbClr>
                  </a:gs>
                  <a:gs pos="100000">
                    <a:srgbClr val="64AB0D">
                      <a:shade val="100000"/>
                      <a:satMod val="115000"/>
                    </a:srgbClr>
                  </a:gs>
                </a:gsLst>
                <a:lin ang="2700000" scaled="1"/>
                <a:tileRect/>
              </a:gradFill>
            </c:spPr>
            <c:extLst>
              <c:ext xmlns:c16="http://schemas.microsoft.com/office/drawing/2014/chart" uri="{C3380CC4-5D6E-409C-BE32-E72D297353CC}">
                <c16:uniqueId val="{00000005-8CBD-496F-81F6-F325FD23C8F8}"/>
              </c:ext>
            </c:extLst>
          </c:dPt>
          <c:dPt>
            <c:idx val="3"/>
            <c:bubble3D val="0"/>
            <c:spPr>
              <a:gradFill flip="none" rotWithShape="1">
                <a:gsLst>
                  <a:gs pos="0">
                    <a:srgbClr val="00B050">
                      <a:shade val="30000"/>
                      <a:satMod val="115000"/>
                    </a:srgbClr>
                  </a:gs>
                  <a:gs pos="50000">
                    <a:srgbClr val="00B050">
                      <a:shade val="67500"/>
                      <a:satMod val="115000"/>
                    </a:srgbClr>
                  </a:gs>
                  <a:gs pos="100000">
                    <a:srgbClr val="00B050">
                      <a:shade val="100000"/>
                      <a:satMod val="115000"/>
                    </a:srgbClr>
                  </a:gs>
                </a:gsLst>
                <a:lin ang="2700000" scaled="1"/>
                <a:tileRect/>
              </a:gradFill>
            </c:spPr>
            <c:extLst>
              <c:ext xmlns:c16="http://schemas.microsoft.com/office/drawing/2014/chart" uri="{C3380CC4-5D6E-409C-BE32-E72D297353CC}">
                <c16:uniqueId val="{00000007-8CBD-496F-81F6-F325FD23C8F8}"/>
              </c:ext>
            </c:extLst>
          </c:dPt>
          <c:dPt>
            <c:idx val="4"/>
            <c:bubble3D val="0"/>
            <c:spPr>
              <a:noFill/>
            </c:spPr>
            <c:extLst>
              <c:ext xmlns:c16="http://schemas.microsoft.com/office/drawing/2014/chart" uri="{C3380CC4-5D6E-409C-BE32-E72D297353CC}">
                <c16:uniqueId val="{00000009-8CBD-496F-81F6-F325FD23C8F8}"/>
              </c:ext>
            </c:extLst>
          </c:dPt>
          <c:val>
            <c:numRef>
              <c:f>'Leçon 4'!$N$103:$N$107</c:f>
              <c:numCache>
                <c:formatCode>General</c:formatCode>
                <c:ptCount val="5"/>
                <c:pt idx="0">
                  <c:v>10</c:v>
                </c:pt>
                <c:pt idx="1">
                  <c:v>10</c:v>
                </c:pt>
                <c:pt idx="2">
                  <c:v>10</c:v>
                </c:pt>
                <c:pt idx="3">
                  <c:v>10</c:v>
                </c:pt>
                <c:pt idx="4">
                  <c:v>40</c:v>
                </c:pt>
              </c:numCache>
            </c:numRef>
          </c:val>
          <c:extLst>
            <c:ext xmlns:c16="http://schemas.microsoft.com/office/drawing/2014/chart" uri="{C3380CC4-5D6E-409C-BE32-E72D297353CC}">
              <c16:uniqueId val="{0000000A-8CBD-496F-81F6-F325FD23C8F8}"/>
            </c:ext>
          </c:extLst>
        </c:ser>
        <c:dLbls>
          <c:showLegendKey val="0"/>
          <c:showVal val="0"/>
          <c:showCatName val="0"/>
          <c:showSerName val="0"/>
          <c:showPercent val="0"/>
          <c:showBubbleSize val="0"/>
          <c:showLeaderLines val="1"/>
        </c:dLbls>
        <c:firstSliceAng val="270"/>
        <c:holeSize val="50"/>
      </c:doughnutChart>
      <c:pieChart>
        <c:varyColors val="1"/>
        <c:ser>
          <c:idx val="1"/>
          <c:order val="1"/>
          <c:spPr>
            <a:noFill/>
          </c:spPr>
          <c:dPt>
            <c:idx val="1"/>
            <c:bubble3D val="0"/>
            <c:spPr>
              <a:solidFill>
                <a:schemeClr val="tx1"/>
              </a:solidFill>
            </c:spPr>
            <c:extLst>
              <c:ext xmlns:c16="http://schemas.microsoft.com/office/drawing/2014/chart" uri="{C3380CC4-5D6E-409C-BE32-E72D297353CC}">
                <c16:uniqueId val="{0000000C-8CBD-496F-81F6-F325FD23C8F8}"/>
              </c:ext>
            </c:extLst>
          </c:dPt>
          <c:val>
            <c:numRef>
              <c:f>'Leçon 4'!$O$103:$O$105</c:f>
              <c:numCache>
                <c:formatCode>General</c:formatCode>
                <c:ptCount val="3"/>
                <c:pt idx="0">
                  <c:v>0</c:v>
                </c:pt>
                <c:pt idx="1">
                  <c:v>2</c:v>
                </c:pt>
                <c:pt idx="2">
                  <c:v>78</c:v>
                </c:pt>
              </c:numCache>
            </c:numRef>
          </c:val>
          <c:extLst>
            <c:ext xmlns:c16="http://schemas.microsoft.com/office/drawing/2014/chart" uri="{C3380CC4-5D6E-409C-BE32-E72D297353CC}">
              <c16:uniqueId val="{0000000D-8CBD-496F-81F6-F325FD23C8F8}"/>
            </c:ext>
          </c:extLst>
        </c:ser>
        <c:dLbls>
          <c:showLegendKey val="0"/>
          <c:showVal val="0"/>
          <c:showCatName val="0"/>
          <c:showSerName val="0"/>
          <c:showPercent val="0"/>
          <c:showBubbleSize val="0"/>
          <c:showLeaderLines val="1"/>
        </c:dLbls>
        <c:firstSliceAng val="270"/>
      </c:pieChart>
    </c:plotArea>
    <c:plotVisOnly val="0"/>
    <c:dispBlanksAs val="gap"/>
    <c:showDLblsOverMax val="0"/>
  </c:chart>
  <c:spPr>
    <a:noFill/>
    <a:ln>
      <a:noFill/>
    </a:ln>
  </c:spPr>
  <c:printSettings>
    <c:headerFooter/>
    <c:pageMargins b="0.750000000000003" l="0.70000000000000062" r="0.70000000000000062" t="0.750000000000003" header="0.30000000000000032" footer="0.30000000000000032"/>
    <c:pageSetup/>
  </c:printSettings>
</c:chartSpace>
</file>

<file path=xl/charts/chart1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3187714043526789E-2"/>
          <c:y val="2.160694885387645E-3"/>
          <c:w val="0.97578810865280474"/>
          <c:h val="0.99783930511461238"/>
        </c:manualLayout>
      </c:layout>
      <c:doughnutChart>
        <c:varyColors val="1"/>
        <c:ser>
          <c:idx val="0"/>
          <c:order val="0"/>
          <c:tx>
            <c:v>Camembert</c:v>
          </c:tx>
          <c:dPt>
            <c:idx val="0"/>
            <c:bubble3D val="0"/>
            <c:spPr>
              <a:gradFill flip="none" rotWithShape="1">
                <a:gsLst>
                  <a:gs pos="0">
                    <a:srgbClr val="C00000">
                      <a:shade val="30000"/>
                      <a:satMod val="115000"/>
                    </a:srgbClr>
                  </a:gs>
                  <a:gs pos="50000">
                    <a:srgbClr val="C00000">
                      <a:shade val="67500"/>
                      <a:satMod val="115000"/>
                    </a:srgbClr>
                  </a:gs>
                  <a:gs pos="100000">
                    <a:srgbClr val="C00000">
                      <a:shade val="100000"/>
                      <a:satMod val="115000"/>
                    </a:srgbClr>
                  </a:gs>
                </a:gsLst>
                <a:lin ang="2700000" scaled="1"/>
                <a:tileRect/>
              </a:gradFill>
            </c:spPr>
            <c:extLst>
              <c:ext xmlns:c16="http://schemas.microsoft.com/office/drawing/2014/chart" uri="{C3380CC4-5D6E-409C-BE32-E72D297353CC}">
                <c16:uniqueId val="{00000001-607C-4F99-A5FE-4480E8C79F6B}"/>
              </c:ext>
            </c:extLst>
          </c:dPt>
          <c:dPt>
            <c:idx val="1"/>
            <c:bubble3D val="0"/>
            <c:spPr>
              <a:gradFill flip="none" rotWithShape="1">
                <a:gsLst>
                  <a:gs pos="0">
                    <a:srgbClr val="F79646">
                      <a:lumMod val="75000"/>
                      <a:shade val="30000"/>
                      <a:satMod val="115000"/>
                    </a:srgbClr>
                  </a:gs>
                  <a:gs pos="50000">
                    <a:srgbClr val="F79646">
                      <a:lumMod val="75000"/>
                      <a:shade val="67500"/>
                      <a:satMod val="115000"/>
                    </a:srgbClr>
                  </a:gs>
                  <a:gs pos="100000">
                    <a:srgbClr val="F79646">
                      <a:lumMod val="75000"/>
                      <a:shade val="100000"/>
                      <a:satMod val="115000"/>
                    </a:srgbClr>
                  </a:gs>
                </a:gsLst>
                <a:lin ang="2700000" scaled="1"/>
                <a:tileRect/>
              </a:gradFill>
            </c:spPr>
            <c:extLst>
              <c:ext xmlns:c16="http://schemas.microsoft.com/office/drawing/2014/chart" uri="{C3380CC4-5D6E-409C-BE32-E72D297353CC}">
                <c16:uniqueId val="{00000003-607C-4F99-A5FE-4480E8C79F6B}"/>
              </c:ext>
            </c:extLst>
          </c:dPt>
          <c:dPt>
            <c:idx val="2"/>
            <c:bubble3D val="0"/>
            <c:spPr>
              <a:gradFill flip="none" rotWithShape="1">
                <a:gsLst>
                  <a:gs pos="0">
                    <a:srgbClr val="64AB0D">
                      <a:shade val="30000"/>
                      <a:satMod val="115000"/>
                    </a:srgbClr>
                  </a:gs>
                  <a:gs pos="50000">
                    <a:srgbClr val="64AB0D">
                      <a:shade val="67500"/>
                      <a:satMod val="115000"/>
                    </a:srgbClr>
                  </a:gs>
                  <a:gs pos="100000">
                    <a:srgbClr val="64AB0D">
                      <a:shade val="100000"/>
                      <a:satMod val="115000"/>
                    </a:srgbClr>
                  </a:gs>
                </a:gsLst>
                <a:lin ang="2700000" scaled="1"/>
                <a:tileRect/>
              </a:gradFill>
            </c:spPr>
            <c:extLst>
              <c:ext xmlns:c16="http://schemas.microsoft.com/office/drawing/2014/chart" uri="{C3380CC4-5D6E-409C-BE32-E72D297353CC}">
                <c16:uniqueId val="{00000005-607C-4F99-A5FE-4480E8C79F6B}"/>
              </c:ext>
            </c:extLst>
          </c:dPt>
          <c:dPt>
            <c:idx val="3"/>
            <c:bubble3D val="0"/>
            <c:spPr>
              <a:gradFill flip="none" rotWithShape="1">
                <a:gsLst>
                  <a:gs pos="0">
                    <a:srgbClr val="00B050">
                      <a:shade val="30000"/>
                      <a:satMod val="115000"/>
                    </a:srgbClr>
                  </a:gs>
                  <a:gs pos="50000">
                    <a:srgbClr val="00B050">
                      <a:shade val="67500"/>
                      <a:satMod val="115000"/>
                    </a:srgbClr>
                  </a:gs>
                  <a:gs pos="100000">
                    <a:srgbClr val="00B050">
                      <a:shade val="100000"/>
                      <a:satMod val="115000"/>
                    </a:srgbClr>
                  </a:gs>
                </a:gsLst>
                <a:lin ang="2700000" scaled="1"/>
                <a:tileRect/>
              </a:gradFill>
            </c:spPr>
            <c:extLst>
              <c:ext xmlns:c16="http://schemas.microsoft.com/office/drawing/2014/chart" uri="{C3380CC4-5D6E-409C-BE32-E72D297353CC}">
                <c16:uniqueId val="{00000007-607C-4F99-A5FE-4480E8C79F6B}"/>
              </c:ext>
            </c:extLst>
          </c:dPt>
          <c:dPt>
            <c:idx val="4"/>
            <c:bubble3D val="0"/>
            <c:spPr>
              <a:noFill/>
            </c:spPr>
            <c:extLst>
              <c:ext xmlns:c16="http://schemas.microsoft.com/office/drawing/2014/chart" uri="{C3380CC4-5D6E-409C-BE32-E72D297353CC}">
                <c16:uniqueId val="{00000009-607C-4F99-A5FE-4480E8C79F6B}"/>
              </c:ext>
            </c:extLst>
          </c:dPt>
          <c:val>
            <c:numRef>
              <c:f>'Leçon 4'!$N$108:$N$112</c:f>
              <c:numCache>
                <c:formatCode>General</c:formatCode>
                <c:ptCount val="5"/>
                <c:pt idx="0">
                  <c:v>10</c:v>
                </c:pt>
                <c:pt idx="1">
                  <c:v>10</c:v>
                </c:pt>
                <c:pt idx="2">
                  <c:v>10</c:v>
                </c:pt>
                <c:pt idx="3">
                  <c:v>10</c:v>
                </c:pt>
                <c:pt idx="4">
                  <c:v>40</c:v>
                </c:pt>
              </c:numCache>
            </c:numRef>
          </c:val>
          <c:extLst>
            <c:ext xmlns:c16="http://schemas.microsoft.com/office/drawing/2014/chart" uri="{C3380CC4-5D6E-409C-BE32-E72D297353CC}">
              <c16:uniqueId val="{0000000A-607C-4F99-A5FE-4480E8C79F6B}"/>
            </c:ext>
          </c:extLst>
        </c:ser>
        <c:dLbls>
          <c:showLegendKey val="0"/>
          <c:showVal val="0"/>
          <c:showCatName val="0"/>
          <c:showSerName val="0"/>
          <c:showPercent val="0"/>
          <c:showBubbleSize val="0"/>
          <c:showLeaderLines val="1"/>
        </c:dLbls>
        <c:firstSliceAng val="270"/>
        <c:holeSize val="50"/>
      </c:doughnutChart>
      <c:pieChart>
        <c:varyColors val="1"/>
        <c:ser>
          <c:idx val="1"/>
          <c:order val="1"/>
          <c:spPr>
            <a:noFill/>
          </c:spPr>
          <c:dPt>
            <c:idx val="1"/>
            <c:bubble3D val="0"/>
            <c:spPr>
              <a:solidFill>
                <a:schemeClr val="tx1"/>
              </a:solidFill>
            </c:spPr>
            <c:extLst>
              <c:ext xmlns:c16="http://schemas.microsoft.com/office/drawing/2014/chart" uri="{C3380CC4-5D6E-409C-BE32-E72D297353CC}">
                <c16:uniqueId val="{0000000C-607C-4F99-A5FE-4480E8C79F6B}"/>
              </c:ext>
            </c:extLst>
          </c:dPt>
          <c:val>
            <c:numRef>
              <c:f>'Leçon 4'!$O$108:$O$110</c:f>
              <c:numCache>
                <c:formatCode>General</c:formatCode>
                <c:ptCount val="3"/>
                <c:pt idx="0">
                  <c:v>0</c:v>
                </c:pt>
                <c:pt idx="1">
                  <c:v>2</c:v>
                </c:pt>
                <c:pt idx="2">
                  <c:v>78</c:v>
                </c:pt>
              </c:numCache>
            </c:numRef>
          </c:val>
          <c:extLst>
            <c:ext xmlns:c16="http://schemas.microsoft.com/office/drawing/2014/chart" uri="{C3380CC4-5D6E-409C-BE32-E72D297353CC}">
              <c16:uniqueId val="{0000000D-607C-4F99-A5FE-4480E8C79F6B}"/>
            </c:ext>
          </c:extLst>
        </c:ser>
        <c:dLbls>
          <c:showLegendKey val="0"/>
          <c:showVal val="0"/>
          <c:showCatName val="0"/>
          <c:showSerName val="0"/>
          <c:showPercent val="0"/>
          <c:showBubbleSize val="0"/>
          <c:showLeaderLines val="1"/>
        </c:dLbls>
        <c:firstSliceAng val="270"/>
      </c:pieChart>
    </c:plotArea>
    <c:plotVisOnly val="0"/>
    <c:dispBlanksAs val="gap"/>
    <c:showDLblsOverMax val="0"/>
  </c:chart>
  <c:spPr>
    <a:noFill/>
    <a:ln>
      <a:noFill/>
    </a:ln>
  </c:spPr>
  <c:printSettings>
    <c:headerFooter/>
    <c:pageMargins b="0.750000000000003" l="0.70000000000000062" r="0.70000000000000062" t="0.750000000000003" header="0.30000000000000032" footer="0.30000000000000032"/>
    <c:pageSetup/>
  </c:printSettings>
</c:chartSpace>
</file>

<file path=xl/charts/chart1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3187714043526789E-2"/>
          <c:y val="2.160694885387645E-3"/>
          <c:w val="0.97578810865280474"/>
          <c:h val="0.99783930511461238"/>
        </c:manualLayout>
      </c:layout>
      <c:doughnutChart>
        <c:varyColors val="1"/>
        <c:ser>
          <c:idx val="0"/>
          <c:order val="0"/>
          <c:tx>
            <c:v>Camembert</c:v>
          </c:tx>
          <c:dPt>
            <c:idx val="0"/>
            <c:bubble3D val="0"/>
            <c:spPr>
              <a:gradFill flip="none" rotWithShape="1">
                <a:gsLst>
                  <a:gs pos="0">
                    <a:srgbClr val="C00000">
                      <a:shade val="30000"/>
                      <a:satMod val="115000"/>
                    </a:srgbClr>
                  </a:gs>
                  <a:gs pos="50000">
                    <a:srgbClr val="C00000">
                      <a:shade val="67500"/>
                      <a:satMod val="115000"/>
                    </a:srgbClr>
                  </a:gs>
                  <a:gs pos="100000">
                    <a:srgbClr val="C00000">
                      <a:shade val="100000"/>
                      <a:satMod val="115000"/>
                    </a:srgbClr>
                  </a:gs>
                </a:gsLst>
                <a:lin ang="2700000" scaled="1"/>
                <a:tileRect/>
              </a:gradFill>
            </c:spPr>
            <c:extLst>
              <c:ext xmlns:c16="http://schemas.microsoft.com/office/drawing/2014/chart" uri="{C3380CC4-5D6E-409C-BE32-E72D297353CC}">
                <c16:uniqueId val="{00000001-1F90-43B3-9208-AA8F62D22C11}"/>
              </c:ext>
            </c:extLst>
          </c:dPt>
          <c:dPt>
            <c:idx val="1"/>
            <c:bubble3D val="0"/>
            <c:spPr>
              <a:gradFill flip="none" rotWithShape="1">
                <a:gsLst>
                  <a:gs pos="0">
                    <a:srgbClr val="F79646">
                      <a:lumMod val="75000"/>
                      <a:shade val="30000"/>
                      <a:satMod val="115000"/>
                    </a:srgbClr>
                  </a:gs>
                  <a:gs pos="50000">
                    <a:srgbClr val="F79646">
                      <a:lumMod val="75000"/>
                      <a:shade val="67500"/>
                      <a:satMod val="115000"/>
                    </a:srgbClr>
                  </a:gs>
                  <a:gs pos="100000">
                    <a:srgbClr val="F79646">
                      <a:lumMod val="75000"/>
                      <a:shade val="100000"/>
                      <a:satMod val="115000"/>
                    </a:srgbClr>
                  </a:gs>
                </a:gsLst>
                <a:lin ang="2700000" scaled="1"/>
                <a:tileRect/>
              </a:gradFill>
            </c:spPr>
            <c:extLst>
              <c:ext xmlns:c16="http://schemas.microsoft.com/office/drawing/2014/chart" uri="{C3380CC4-5D6E-409C-BE32-E72D297353CC}">
                <c16:uniqueId val="{00000003-1F90-43B3-9208-AA8F62D22C11}"/>
              </c:ext>
            </c:extLst>
          </c:dPt>
          <c:dPt>
            <c:idx val="2"/>
            <c:bubble3D val="0"/>
            <c:spPr>
              <a:gradFill flip="none" rotWithShape="1">
                <a:gsLst>
                  <a:gs pos="0">
                    <a:srgbClr val="64AB0D">
                      <a:shade val="30000"/>
                      <a:satMod val="115000"/>
                    </a:srgbClr>
                  </a:gs>
                  <a:gs pos="50000">
                    <a:srgbClr val="64AB0D">
                      <a:shade val="67500"/>
                      <a:satMod val="115000"/>
                    </a:srgbClr>
                  </a:gs>
                  <a:gs pos="100000">
                    <a:srgbClr val="64AB0D">
                      <a:shade val="100000"/>
                      <a:satMod val="115000"/>
                    </a:srgbClr>
                  </a:gs>
                </a:gsLst>
                <a:lin ang="2700000" scaled="1"/>
                <a:tileRect/>
              </a:gradFill>
            </c:spPr>
            <c:extLst>
              <c:ext xmlns:c16="http://schemas.microsoft.com/office/drawing/2014/chart" uri="{C3380CC4-5D6E-409C-BE32-E72D297353CC}">
                <c16:uniqueId val="{00000005-1F90-43B3-9208-AA8F62D22C11}"/>
              </c:ext>
            </c:extLst>
          </c:dPt>
          <c:dPt>
            <c:idx val="3"/>
            <c:bubble3D val="0"/>
            <c:spPr>
              <a:gradFill flip="none" rotWithShape="1">
                <a:gsLst>
                  <a:gs pos="0">
                    <a:srgbClr val="00B050">
                      <a:shade val="30000"/>
                      <a:satMod val="115000"/>
                    </a:srgbClr>
                  </a:gs>
                  <a:gs pos="50000">
                    <a:srgbClr val="00B050">
                      <a:shade val="67500"/>
                      <a:satMod val="115000"/>
                    </a:srgbClr>
                  </a:gs>
                  <a:gs pos="100000">
                    <a:srgbClr val="00B050">
                      <a:shade val="100000"/>
                      <a:satMod val="115000"/>
                    </a:srgbClr>
                  </a:gs>
                </a:gsLst>
                <a:lin ang="2700000" scaled="1"/>
                <a:tileRect/>
              </a:gradFill>
            </c:spPr>
            <c:extLst>
              <c:ext xmlns:c16="http://schemas.microsoft.com/office/drawing/2014/chart" uri="{C3380CC4-5D6E-409C-BE32-E72D297353CC}">
                <c16:uniqueId val="{00000007-1F90-43B3-9208-AA8F62D22C11}"/>
              </c:ext>
            </c:extLst>
          </c:dPt>
          <c:dPt>
            <c:idx val="4"/>
            <c:bubble3D val="0"/>
            <c:spPr>
              <a:noFill/>
            </c:spPr>
            <c:extLst>
              <c:ext xmlns:c16="http://schemas.microsoft.com/office/drawing/2014/chart" uri="{C3380CC4-5D6E-409C-BE32-E72D297353CC}">
                <c16:uniqueId val="{00000009-1F90-43B3-9208-AA8F62D22C11}"/>
              </c:ext>
            </c:extLst>
          </c:dPt>
          <c:val>
            <c:numRef>
              <c:f>'Leçon 4'!$N$113:$N$117</c:f>
              <c:numCache>
                <c:formatCode>General</c:formatCode>
                <c:ptCount val="5"/>
                <c:pt idx="0">
                  <c:v>10</c:v>
                </c:pt>
                <c:pt idx="1">
                  <c:v>10</c:v>
                </c:pt>
                <c:pt idx="2">
                  <c:v>10</c:v>
                </c:pt>
                <c:pt idx="3">
                  <c:v>10</c:v>
                </c:pt>
                <c:pt idx="4">
                  <c:v>40</c:v>
                </c:pt>
              </c:numCache>
            </c:numRef>
          </c:val>
          <c:extLst>
            <c:ext xmlns:c16="http://schemas.microsoft.com/office/drawing/2014/chart" uri="{C3380CC4-5D6E-409C-BE32-E72D297353CC}">
              <c16:uniqueId val="{0000000A-1F90-43B3-9208-AA8F62D22C11}"/>
            </c:ext>
          </c:extLst>
        </c:ser>
        <c:dLbls>
          <c:showLegendKey val="0"/>
          <c:showVal val="0"/>
          <c:showCatName val="0"/>
          <c:showSerName val="0"/>
          <c:showPercent val="0"/>
          <c:showBubbleSize val="0"/>
          <c:showLeaderLines val="1"/>
        </c:dLbls>
        <c:firstSliceAng val="270"/>
        <c:holeSize val="50"/>
      </c:doughnutChart>
      <c:pieChart>
        <c:varyColors val="1"/>
        <c:ser>
          <c:idx val="1"/>
          <c:order val="1"/>
          <c:spPr>
            <a:noFill/>
          </c:spPr>
          <c:dPt>
            <c:idx val="1"/>
            <c:bubble3D val="0"/>
            <c:spPr>
              <a:solidFill>
                <a:schemeClr val="tx1"/>
              </a:solidFill>
            </c:spPr>
            <c:extLst>
              <c:ext xmlns:c16="http://schemas.microsoft.com/office/drawing/2014/chart" uri="{C3380CC4-5D6E-409C-BE32-E72D297353CC}">
                <c16:uniqueId val="{0000000C-1F90-43B3-9208-AA8F62D22C11}"/>
              </c:ext>
            </c:extLst>
          </c:dPt>
          <c:val>
            <c:numRef>
              <c:f>'Leçon 4'!$O$113:$O$115</c:f>
              <c:numCache>
                <c:formatCode>General</c:formatCode>
                <c:ptCount val="3"/>
                <c:pt idx="0">
                  <c:v>0</c:v>
                </c:pt>
                <c:pt idx="1">
                  <c:v>2</c:v>
                </c:pt>
                <c:pt idx="2">
                  <c:v>78</c:v>
                </c:pt>
              </c:numCache>
            </c:numRef>
          </c:val>
          <c:extLst>
            <c:ext xmlns:c16="http://schemas.microsoft.com/office/drawing/2014/chart" uri="{C3380CC4-5D6E-409C-BE32-E72D297353CC}">
              <c16:uniqueId val="{0000000D-1F90-43B3-9208-AA8F62D22C11}"/>
            </c:ext>
          </c:extLst>
        </c:ser>
        <c:dLbls>
          <c:showLegendKey val="0"/>
          <c:showVal val="0"/>
          <c:showCatName val="0"/>
          <c:showSerName val="0"/>
          <c:showPercent val="0"/>
          <c:showBubbleSize val="0"/>
          <c:showLeaderLines val="1"/>
        </c:dLbls>
        <c:firstSliceAng val="270"/>
      </c:pieChart>
    </c:plotArea>
    <c:plotVisOnly val="0"/>
    <c:dispBlanksAs val="gap"/>
    <c:showDLblsOverMax val="0"/>
  </c:chart>
  <c:spPr>
    <a:noFill/>
    <a:ln>
      <a:noFill/>
    </a:ln>
  </c:spPr>
  <c:printSettings>
    <c:headerFooter/>
    <c:pageMargins b="0.750000000000003" l="0.70000000000000062" r="0.70000000000000062" t="0.750000000000003" header="0.30000000000000032" footer="0.30000000000000032"/>
    <c:pageSetup/>
  </c:printSettings>
</c:chartSpace>
</file>

<file path=xl/charts/chart1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3187714043526789E-2"/>
          <c:y val="2.160694885387645E-3"/>
          <c:w val="0.97578810865280474"/>
          <c:h val="0.99783930511461238"/>
        </c:manualLayout>
      </c:layout>
      <c:doughnutChart>
        <c:varyColors val="1"/>
        <c:ser>
          <c:idx val="0"/>
          <c:order val="0"/>
          <c:tx>
            <c:v>Camembert</c:v>
          </c:tx>
          <c:dPt>
            <c:idx val="0"/>
            <c:bubble3D val="0"/>
            <c:spPr>
              <a:gradFill flip="none" rotWithShape="1">
                <a:gsLst>
                  <a:gs pos="0">
                    <a:srgbClr val="C00000">
                      <a:shade val="30000"/>
                      <a:satMod val="115000"/>
                    </a:srgbClr>
                  </a:gs>
                  <a:gs pos="50000">
                    <a:srgbClr val="C00000">
                      <a:shade val="67500"/>
                      <a:satMod val="115000"/>
                    </a:srgbClr>
                  </a:gs>
                  <a:gs pos="100000">
                    <a:srgbClr val="C00000">
                      <a:shade val="100000"/>
                      <a:satMod val="115000"/>
                    </a:srgbClr>
                  </a:gs>
                </a:gsLst>
                <a:lin ang="2700000" scaled="1"/>
                <a:tileRect/>
              </a:gradFill>
            </c:spPr>
            <c:extLst>
              <c:ext xmlns:c16="http://schemas.microsoft.com/office/drawing/2014/chart" uri="{C3380CC4-5D6E-409C-BE32-E72D297353CC}">
                <c16:uniqueId val="{00000001-1F49-4064-8953-BD2DA713718F}"/>
              </c:ext>
            </c:extLst>
          </c:dPt>
          <c:dPt>
            <c:idx val="1"/>
            <c:bubble3D val="0"/>
            <c:spPr>
              <a:gradFill flip="none" rotWithShape="1">
                <a:gsLst>
                  <a:gs pos="0">
                    <a:srgbClr val="F79646">
                      <a:lumMod val="75000"/>
                      <a:shade val="30000"/>
                      <a:satMod val="115000"/>
                    </a:srgbClr>
                  </a:gs>
                  <a:gs pos="50000">
                    <a:srgbClr val="F79646">
                      <a:lumMod val="75000"/>
                      <a:shade val="67500"/>
                      <a:satMod val="115000"/>
                    </a:srgbClr>
                  </a:gs>
                  <a:gs pos="100000">
                    <a:srgbClr val="F79646">
                      <a:lumMod val="75000"/>
                      <a:shade val="100000"/>
                      <a:satMod val="115000"/>
                    </a:srgbClr>
                  </a:gs>
                </a:gsLst>
                <a:lin ang="2700000" scaled="1"/>
                <a:tileRect/>
              </a:gradFill>
            </c:spPr>
            <c:extLst>
              <c:ext xmlns:c16="http://schemas.microsoft.com/office/drawing/2014/chart" uri="{C3380CC4-5D6E-409C-BE32-E72D297353CC}">
                <c16:uniqueId val="{00000003-1F49-4064-8953-BD2DA713718F}"/>
              </c:ext>
            </c:extLst>
          </c:dPt>
          <c:dPt>
            <c:idx val="2"/>
            <c:bubble3D val="0"/>
            <c:spPr>
              <a:gradFill flip="none" rotWithShape="1">
                <a:gsLst>
                  <a:gs pos="0">
                    <a:srgbClr val="64AB0D">
                      <a:shade val="30000"/>
                      <a:satMod val="115000"/>
                    </a:srgbClr>
                  </a:gs>
                  <a:gs pos="50000">
                    <a:srgbClr val="64AB0D">
                      <a:shade val="67500"/>
                      <a:satMod val="115000"/>
                    </a:srgbClr>
                  </a:gs>
                  <a:gs pos="100000">
                    <a:srgbClr val="64AB0D">
                      <a:shade val="100000"/>
                      <a:satMod val="115000"/>
                    </a:srgbClr>
                  </a:gs>
                </a:gsLst>
                <a:lin ang="2700000" scaled="1"/>
                <a:tileRect/>
              </a:gradFill>
            </c:spPr>
            <c:extLst>
              <c:ext xmlns:c16="http://schemas.microsoft.com/office/drawing/2014/chart" uri="{C3380CC4-5D6E-409C-BE32-E72D297353CC}">
                <c16:uniqueId val="{00000005-1F49-4064-8953-BD2DA713718F}"/>
              </c:ext>
            </c:extLst>
          </c:dPt>
          <c:dPt>
            <c:idx val="3"/>
            <c:bubble3D val="0"/>
            <c:spPr>
              <a:gradFill flip="none" rotWithShape="1">
                <a:gsLst>
                  <a:gs pos="0">
                    <a:srgbClr val="00B050">
                      <a:shade val="30000"/>
                      <a:satMod val="115000"/>
                    </a:srgbClr>
                  </a:gs>
                  <a:gs pos="50000">
                    <a:srgbClr val="00B050">
                      <a:shade val="67500"/>
                      <a:satMod val="115000"/>
                    </a:srgbClr>
                  </a:gs>
                  <a:gs pos="100000">
                    <a:srgbClr val="00B050">
                      <a:shade val="100000"/>
                      <a:satMod val="115000"/>
                    </a:srgbClr>
                  </a:gs>
                </a:gsLst>
                <a:lin ang="2700000" scaled="1"/>
                <a:tileRect/>
              </a:gradFill>
            </c:spPr>
            <c:extLst>
              <c:ext xmlns:c16="http://schemas.microsoft.com/office/drawing/2014/chart" uri="{C3380CC4-5D6E-409C-BE32-E72D297353CC}">
                <c16:uniqueId val="{00000007-1F49-4064-8953-BD2DA713718F}"/>
              </c:ext>
            </c:extLst>
          </c:dPt>
          <c:dPt>
            <c:idx val="4"/>
            <c:bubble3D val="0"/>
            <c:spPr>
              <a:noFill/>
            </c:spPr>
            <c:extLst>
              <c:ext xmlns:c16="http://schemas.microsoft.com/office/drawing/2014/chart" uri="{C3380CC4-5D6E-409C-BE32-E72D297353CC}">
                <c16:uniqueId val="{00000009-1F49-4064-8953-BD2DA713718F}"/>
              </c:ext>
            </c:extLst>
          </c:dPt>
          <c:val>
            <c:numRef>
              <c:f>'Leçon 4'!$N$118:$N$122</c:f>
              <c:numCache>
                <c:formatCode>General</c:formatCode>
                <c:ptCount val="5"/>
                <c:pt idx="0">
                  <c:v>10</c:v>
                </c:pt>
                <c:pt idx="1">
                  <c:v>10</c:v>
                </c:pt>
                <c:pt idx="2">
                  <c:v>10</c:v>
                </c:pt>
                <c:pt idx="3">
                  <c:v>10</c:v>
                </c:pt>
                <c:pt idx="4">
                  <c:v>40</c:v>
                </c:pt>
              </c:numCache>
            </c:numRef>
          </c:val>
          <c:extLst>
            <c:ext xmlns:c16="http://schemas.microsoft.com/office/drawing/2014/chart" uri="{C3380CC4-5D6E-409C-BE32-E72D297353CC}">
              <c16:uniqueId val="{0000000A-1F49-4064-8953-BD2DA713718F}"/>
            </c:ext>
          </c:extLst>
        </c:ser>
        <c:dLbls>
          <c:showLegendKey val="0"/>
          <c:showVal val="0"/>
          <c:showCatName val="0"/>
          <c:showSerName val="0"/>
          <c:showPercent val="0"/>
          <c:showBubbleSize val="0"/>
          <c:showLeaderLines val="1"/>
        </c:dLbls>
        <c:firstSliceAng val="270"/>
        <c:holeSize val="50"/>
      </c:doughnutChart>
      <c:pieChart>
        <c:varyColors val="1"/>
        <c:ser>
          <c:idx val="1"/>
          <c:order val="1"/>
          <c:spPr>
            <a:noFill/>
          </c:spPr>
          <c:dPt>
            <c:idx val="1"/>
            <c:bubble3D val="0"/>
            <c:spPr>
              <a:solidFill>
                <a:schemeClr val="tx1"/>
              </a:solidFill>
            </c:spPr>
            <c:extLst>
              <c:ext xmlns:c16="http://schemas.microsoft.com/office/drawing/2014/chart" uri="{C3380CC4-5D6E-409C-BE32-E72D297353CC}">
                <c16:uniqueId val="{0000000C-1F49-4064-8953-BD2DA713718F}"/>
              </c:ext>
            </c:extLst>
          </c:dPt>
          <c:val>
            <c:numRef>
              <c:f>'Leçon 4'!$O$118:$O$120</c:f>
              <c:numCache>
                <c:formatCode>General</c:formatCode>
                <c:ptCount val="3"/>
                <c:pt idx="0">
                  <c:v>0</c:v>
                </c:pt>
                <c:pt idx="1">
                  <c:v>2</c:v>
                </c:pt>
                <c:pt idx="2">
                  <c:v>78</c:v>
                </c:pt>
              </c:numCache>
            </c:numRef>
          </c:val>
          <c:extLst>
            <c:ext xmlns:c16="http://schemas.microsoft.com/office/drawing/2014/chart" uri="{C3380CC4-5D6E-409C-BE32-E72D297353CC}">
              <c16:uniqueId val="{0000000D-1F49-4064-8953-BD2DA713718F}"/>
            </c:ext>
          </c:extLst>
        </c:ser>
        <c:dLbls>
          <c:showLegendKey val="0"/>
          <c:showVal val="0"/>
          <c:showCatName val="0"/>
          <c:showSerName val="0"/>
          <c:showPercent val="0"/>
          <c:showBubbleSize val="0"/>
          <c:showLeaderLines val="1"/>
        </c:dLbls>
        <c:firstSliceAng val="270"/>
      </c:pieChart>
    </c:plotArea>
    <c:plotVisOnly val="0"/>
    <c:dispBlanksAs val="gap"/>
    <c:showDLblsOverMax val="0"/>
  </c:chart>
  <c:spPr>
    <a:noFill/>
    <a:ln>
      <a:noFill/>
    </a:ln>
  </c:spPr>
  <c:printSettings>
    <c:headerFooter/>
    <c:pageMargins b="0.750000000000003" l="0.70000000000000062" r="0.70000000000000062" t="0.750000000000003" header="0.30000000000000032" footer="0.30000000000000032"/>
    <c:pageSetup/>
  </c:printSettings>
</c:chartSpace>
</file>

<file path=xl/charts/chart1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3187714043526789E-2"/>
          <c:y val="2.160694885387645E-3"/>
          <c:w val="0.97578810865280474"/>
          <c:h val="0.99783930511461238"/>
        </c:manualLayout>
      </c:layout>
      <c:doughnutChart>
        <c:varyColors val="1"/>
        <c:ser>
          <c:idx val="0"/>
          <c:order val="0"/>
          <c:tx>
            <c:v>Camembert</c:v>
          </c:tx>
          <c:dPt>
            <c:idx val="0"/>
            <c:bubble3D val="0"/>
            <c:spPr>
              <a:gradFill flip="none" rotWithShape="1">
                <a:gsLst>
                  <a:gs pos="0">
                    <a:srgbClr val="C00000">
                      <a:shade val="30000"/>
                      <a:satMod val="115000"/>
                    </a:srgbClr>
                  </a:gs>
                  <a:gs pos="50000">
                    <a:srgbClr val="C00000">
                      <a:shade val="67500"/>
                      <a:satMod val="115000"/>
                    </a:srgbClr>
                  </a:gs>
                  <a:gs pos="100000">
                    <a:srgbClr val="C00000">
                      <a:shade val="100000"/>
                      <a:satMod val="115000"/>
                    </a:srgbClr>
                  </a:gs>
                </a:gsLst>
                <a:lin ang="2700000" scaled="1"/>
                <a:tileRect/>
              </a:gradFill>
            </c:spPr>
            <c:extLst>
              <c:ext xmlns:c16="http://schemas.microsoft.com/office/drawing/2014/chart" uri="{C3380CC4-5D6E-409C-BE32-E72D297353CC}">
                <c16:uniqueId val="{00000001-B476-48F4-BF7C-6449193A013F}"/>
              </c:ext>
            </c:extLst>
          </c:dPt>
          <c:dPt>
            <c:idx val="1"/>
            <c:bubble3D val="0"/>
            <c:spPr>
              <a:gradFill flip="none" rotWithShape="1">
                <a:gsLst>
                  <a:gs pos="0">
                    <a:srgbClr val="F79646">
                      <a:lumMod val="75000"/>
                      <a:shade val="30000"/>
                      <a:satMod val="115000"/>
                    </a:srgbClr>
                  </a:gs>
                  <a:gs pos="50000">
                    <a:srgbClr val="F79646">
                      <a:lumMod val="75000"/>
                      <a:shade val="67500"/>
                      <a:satMod val="115000"/>
                    </a:srgbClr>
                  </a:gs>
                  <a:gs pos="100000">
                    <a:srgbClr val="F79646">
                      <a:lumMod val="75000"/>
                      <a:shade val="100000"/>
                      <a:satMod val="115000"/>
                    </a:srgbClr>
                  </a:gs>
                </a:gsLst>
                <a:lin ang="2700000" scaled="1"/>
                <a:tileRect/>
              </a:gradFill>
            </c:spPr>
            <c:extLst>
              <c:ext xmlns:c16="http://schemas.microsoft.com/office/drawing/2014/chart" uri="{C3380CC4-5D6E-409C-BE32-E72D297353CC}">
                <c16:uniqueId val="{00000003-B476-48F4-BF7C-6449193A013F}"/>
              </c:ext>
            </c:extLst>
          </c:dPt>
          <c:dPt>
            <c:idx val="2"/>
            <c:bubble3D val="0"/>
            <c:spPr>
              <a:gradFill flip="none" rotWithShape="1">
                <a:gsLst>
                  <a:gs pos="0">
                    <a:srgbClr val="64AB0D">
                      <a:shade val="30000"/>
                      <a:satMod val="115000"/>
                    </a:srgbClr>
                  </a:gs>
                  <a:gs pos="50000">
                    <a:srgbClr val="64AB0D">
                      <a:shade val="67500"/>
                      <a:satMod val="115000"/>
                    </a:srgbClr>
                  </a:gs>
                  <a:gs pos="100000">
                    <a:srgbClr val="64AB0D">
                      <a:shade val="100000"/>
                      <a:satMod val="115000"/>
                    </a:srgbClr>
                  </a:gs>
                </a:gsLst>
                <a:lin ang="2700000" scaled="1"/>
                <a:tileRect/>
              </a:gradFill>
            </c:spPr>
            <c:extLst>
              <c:ext xmlns:c16="http://schemas.microsoft.com/office/drawing/2014/chart" uri="{C3380CC4-5D6E-409C-BE32-E72D297353CC}">
                <c16:uniqueId val="{00000005-B476-48F4-BF7C-6449193A013F}"/>
              </c:ext>
            </c:extLst>
          </c:dPt>
          <c:dPt>
            <c:idx val="3"/>
            <c:bubble3D val="0"/>
            <c:spPr>
              <a:gradFill flip="none" rotWithShape="1">
                <a:gsLst>
                  <a:gs pos="0">
                    <a:srgbClr val="00B050">
                      <a:shade val="30000"/>
                      <a:satMod val="115000"/>
                    </a:srgbClr>
                  </a:gs>
                  <a:gs pos="50000">
                    <a:srgbClr val="00B050">
                      <a:shade val="67500"/>
                      <a:satMod val="115000"/>
                    </a:srgbClr>
                  </a:gs>
                  <a:gs pos="100000">
                    <a:srgbClr val="00B050">
                      <a:shade val="100000"/>
                      <a:satMod val="115000"/>
                    </a:srgbClr>
                  </a:gs>
                </a:gsLst>
                <a:lin ang="2700000" scaled="1"/>
                <a:tileRect/>
              </a:gradFill>
            </c:spPr>
            <c:extLst>
              <c:ext xmlns:c16="http://schemas.microsoft.com/office/drawing/2014/chart" uri="{C3380CC4-5D6E-409C-BE32-E72D297353CC}">
                <c16:uniqueId val="{00000007-B476-48F4-BF7C-6449193A013F}"/>
              </c:ext>
            </c:extLst>
          </c:dPt>
          <c:dPt>
            <c:idx val="4"/>
            <c:bubble3D val="0"/>
            <c:spPr>
              <a:noFill/>
            </c:spPr>
            <c:extLst>
              <c:ext xmlns:c16="http://schemas.microsoft.com/office/drawing/2014/chart" uri="{C3380CC4-5D6E-409C-BE32-E72D297353CC}">
                <c16:uniqueId val="{00000009-B476-48F4-BF7C-6449193A013F}"/>
              </c:ext>
            </c:extLst>
          </c:dPt>
          <c:val>
            <c:numRef>
              <c:f>'Leçon 4'!$N$123:$N$127</c:f>
              <c:numCache>
                <c:formatCode>General</c:formatCode>
                <c:ptCount val="5"/>
                <c:pt idx="0">
                  <c:v>10</c:v>
                </c:pt>
                <c:pt idx="1">
                  <c:v>10</c:v>
                </c:pt>
                <c:pt idx="2">
                  <c:v>10</c:v>
                </c:pt>
                <c:pt idx="3">
                  <c:v>10</c:v>
                </c:pt>
                <c:pt idx="4">
                  <c:v>40</c:v>
                </c:pt>
              </c:numCache>
            </c:numRef>
          </c:val>
          <c:extLst>
            <c:ext xmlns:c16="http://schemas.microsoft.com/office/drawing/2014/chart" uri="{C3380CC4-5D6E-409C-BE32-E72D297353CC}">
              <c16:uniqueId val="{0000000A-B476-48F4-BF7C-6449193A013F}"/>
            </c:ext>
          </c:extLst>
        </c:ser>
        <c:dLbls>
          <c:showLegendKey val="0"/>
          <c:showVal val="0"/>
          <c:showCatName val="0"/>
          <c:showSerName val="0"/>
          <c:showPercent val="0"/>
          <c:showBubbleSize val="0"/>
          <c:showLeaderLines val="1"/>
        </c:dLbls>
        <c:firstSliceAng val="270"/>
        <c:holeSize val="50"/>
      </c:doughnutChart>
      <c:pieChart>
        <c:varyColors val="1"/>
        <c:ser>
          <c:idx val="1"/>
          <c:order val="1"/>
          <c:spPr>
            <a:noFill/>
          </c:spPr>
          <c:dPt>
            <c:idx val="1"/>
            <c:bubble3D val="0"/>
            <c:spPr>
              <a:solidFill>
                <a:schemeClr val="tx1"/>
              </a:solidFill>
            </c:spPr>
            <c:extLst>
              <c:ext xmlns:c16="http://schemas.microsoft.com/office/drawing/2014/chart" uri="{C3380CC4-5D6E-409C-BE32-E72D297353CC}">
                <c16:uniqueId val="{0000000C-B476-48F4-BF7C-6449193A013F}"/>
              </c:ext>
            </c:extLst>
          </c:dPt>
          <c:val>
            <c:numRef>
              <c:f>'Leçon 4'!$O$123:$O$125</c:f>
              <c:numCache>
                <c:formatCode>General</c:formatCode>
                <c:ptCount val="3"/>
                <c:pt idx="0">
                  <c:v>0</c:v>
                </c:pt>
                <c:pt idx="1">
                  <c:v>2</c:v>
                </c:pt>
                <c:pt idx="2">
                  <c:v>78</c:v>
                </c:pt>
              </c:numCache>
            </c:numRef>
          </c:val>
          <c:extLst>
            <c:ext xmlns:c16="http://schemas.microsoft.com/office/drawing/2014/chart" uri="{C3380CC4-5D6E-409C-BE32-E72D297353CC}">
              <c16:uniqueId val="{0000000D-B476-48F4-BF7C-6449193A013F}"/>
            </c:ext>
          </c:extLst>
        </c:ser>
        <c:dLbls>
          <c:showLegendKey val="0"/>
          <c:showVal val="0"/>
          <c:showCatName val="0"/>
          <c:showSerName val="0"/>
          <c:showPercent val="0"/>
          <c:showBubbleSize val="0"/>
          <c:showLeaderLines val="1"/>
        </c:dLbls>
        <c:firstSliceAng val="270"/>
      </c:pieChart>
    </c:plotArea>
    <c:plotVisOnly val="0"/>
    <c:dispBlanksAs val="gap"/>
    <c:showDLblsOverMax val="0"/>
  </c:chart>
  <c:spPr>
    <a:noFill/>
    <a:ln>
      <a:noFill/>
    </a:ln>
  </c:spPr>
  <c:printSettings>
    <c:headerFooter/>
    <c:pageMargins b="0.750000000000003" l="0.70000000000000062" r="0.70000000000000062" t="0.750000000000003" header="0.30000000000000032" footer="0.30000000000000032"/>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3187714043526789E-2"/>
          <c:y val="2.160694885387645E-3"/>
          <c:w val="0.97578810865280474"/>
          <c:h val="0.99783930511461238"/>
        </c:manualLayout>
      </c:layout>
      <c:doughnutChart>
        <c:varyColors val="1"/>
        <c:ser>
          <c:idx val="0"/>
          <c:order val="0"/>
          <c:tx>
            <c:v>Camembert</c:v>
          </c:tx>
          <c:dPt>
            <c:idx val="0"/>
            <c:bubble3D val="0"/>
            <c:spPr>
              <a:gradFill flip="none" rotWithShape="1">
                <a:gsLst>
                  <a:gs pos="0">
                    <a:srgbClr val="C00000">
                      <a:shade val="30000"/>
                      <a:satMod val="115000"/>
                    </a:srgbClr>
                  </a:gs>
                  <a:gs pos="50000">
                    <a:srgbClr val="C00000">
                      <a:shade val="67500"/>
                      <a:satMod val="115000"/>
                    </a:srgbClr>
                  </a:gs>
                  <a:gs pos="100000">
                    <a:srgbClr val="C00000">
                      <a:shade val="100000"/>
                      <a:satMod val="115000"/>
                    </a:srgbClr>
                  </a:gs>
                </a:gsLst>
                <a:lin ang="2700000" scaled="1"/>
                <a:tileRect/>
              </a:gradFill>
            </c:spPr>
            <c:extLst>
              <c:ext xmlns:c16="http://schemas.microsoft.com/office/drawing/2014/chart" uri="{C3380CC4-5D6E-409C-BE32-E72D297353CC}">
                <c16:uniqueId val="{00000001-2359-4778-B6BA-CA7E2B011FF9}"/>
              </c:ext>
            </c:extLst>
          </c:dPt>
          <c:dPt>
            <c:idx val="1"/>
            <c:bubble3D val="0"/>
            <c:spPr>
              <a:gradFill flip="none" rotWithShape="1">
                <a:gsLst>
                  <a:gs pos="0">
                    <a:srgbClr val="F79646">
                      <a:lumMod val="75000"/>
                      <a:shade val="30000"/>
                      <a:satMod val="115000"/>
                    </a:srgbClr>
                  </a:gs>
                  <a:gs pos="50000">
                    <a:srgbClr val="F79646">
                      <a:lumMod val="75000"/>
                      <a:shade val="67500"/>
                      <a:satMod val="115000"/>
                    </a:srgbClr>
                  </a:gs>
                  <a:gs pos="100000">
                    <a:srgbClr val="F79646">
                      <a:lumMod val="75000"/>
                      <a:shade val="100000"/>
                      <a:satMod val="115000"/>
                    </a:srgbClr>
                  </a:gs>
                </a:gsLst>
                <a:lin ang="2700000" scaled="1"/>
                <a:tileRect/>
              </a:gradFill>
            </c:spPr>
            <c:extLst>
              <c:ext xmlns:c16="http://schemas.microsoft.com/office/drawing/2014/chart" uri="{C3380CC4-5D6E-409C-BE32-E72D297353CC}">
                <c16:uniqueId val="{00000003-2359-4778-B6BA-CA7E2B011FF9}"/>
              </c:ext>
            </c:extLst>
          </c:dPt>
          <c:dPt>
            <c:idx val="2"/>
            <c:bubble3D val="0"/>
            <c:spPr>
              <a:gradFill flip="none" rotWithShape="1">
                <a:gsLst>
                  <a:gs pos="0">
                    <a:srgbClr val="64AB0D">
                      <a:shade val="30000"/>
                      <a:satMod val="115000"/>
                    </a:srgbClr>
                  </a:gs>
                  <a:gs pos="50000">
                    <a:srgbClr val="64AB0D">
                      <a:shade val="67500"/>
                      <a:satMod val="115000"/>
                    </a:srgbClr>
                  </a:gs>
                  <a:gs pos="100000">
                    <a:srgbClr val="64AB0D">
                      <a:shade val="100000"/>
                      <a:satMod val="115000"/>
                    </a:srgbClr>
                  </a:gs>
                </a:gsLst>
                <a:lin ang="2700000" scaled="1"/>
                <a:tileRect/>
              </a:gradFill>
            </c:spPr>
            <c:extLst>
              <c:ext xmlns:c16="http://schemas.microsoft.com/office/drawing/2014/chart" uri="{C3380CC4-5D6E-409C-BE32-E72D297353CC}">
                <c16:uniqueId val="{00000005-2359-4778-B6BA-CA7E2B011FF9}"/>
              </c:ext>
            </c:extLst>
          </c:dPt>
          <c:dPt>
            <c:idx val="3"/>
            <c:bubble3D val="0"/>
            <c:spPr>
              <a:gradFill flip="none" rotWithShape="1">
                <a:gsLst>
                  <a:gs pos="0">
                    <a:srgbClr val="00B050">
                      <a:shade val="30000"/>
                      <a:satMod val="115000"/>
                    </a:srgbClr>
                  </a:gs>
                  <a:gs pos="50000">
                    <a:srgbClr val="00B050">
                      <a:shade val="67500"/>
                      <a:satMod val="115000"/>
                    </a:srgbClr>
                  </a:gs>
                  <a:gs pos="100000">
                    <a:srgbClr val="00B050">
                      <a:shade val="100000"/>
                      <a:satMod val="115000"/>
                    </a:srgbClr>
                  </a:gs>
                </a:gsLst>
                <a:lin ang="2700000" scaled="1"/>
                <a:tileRect/>
              </a:gradFill>
            </c:spPr>
            <c:extLst>
              <c:ext xmlns:c16="http://schemas.microsoft.com/office/drawing/2014/chart" uri="{C3380CC4-5D6E-409C-BE32-E72D297353CC}">
                <c16:uniqueId val="{00000007-2359-4778-B6BA-CA7E2B011FF9}"/>
              </c:ext>
            </c:extLst>
          </c:dPt>
          <c:dPt>
            <c:idx val="4"/>
            <c:bubble3D val="0"/>
            <c:spPr>
              <a:noFill/>
            </c:spPr>
            <c:extLst>
              <c:ext xmlns:c16="http://schemas.microsoft.com/office/drawing/2014/chart" uri="{C3380CC4-5D6E-409C-BE32-E72D297353CC}">
                <c16:uniqueId val="{00000009-2359-4778-B6BA-CA7E2B011FF9}"/>
              </c:ext>
            </c:extLst>
          </c:dPt>
          <c:val>
            <c:numRef>
              <c:f>'Leçon 1'!$N$53:$N$57</c:f>
              <c:numCache>
                <c:formatCode>General</c:formatCode>
                <c:ptCount val="5"/>
                <c:pt idx="0">
                  <c:v>10</c:v>
                </c:pt>
                <c:pt idx="1">
                  <c:v>10</c:v>
                </c:pt>
                <c:pt idx="2">
                  <c:v>10</c:v>
                </c:pt>
                <c:pt idx="3">
                  <c:v>10</c:v>
                </c:pt>
                <c:pt idx="4">
                  <c:v>40</c:v>
                </c:pt>
              </c:numCache>
            </c:numRef>
          </c:val>
          <c:extLst>
            <c:ext xmlns:c16="http://schemas.microsoft.com/office/drawing/2014/chart" uri="{C3380CC4-5D6E-409C-BE32-E72D297353CC}">
              <c16:uniqueId val="{0000000A-2359-4778-B6BA-CA7E2B011FF9}"/>
            </c:ext>
          </c:extLst>
        </c:ser>
        <c:dLbls>
          <c:showLegendKey val="0"/>
          <c:showVal val="0"/>
          <c:showCatName val="0"/>
          <c:showSerName val="0"/>
          <c:showPercent val="0"/>
          <c:showBubbleSize val="0"/>
          <c:showLeaderLines val="1"/>
        </c:dLbls>
        <c:firstSliceAng val="270"/>
        <c:holeSize val="50"/>
      </c:doughnutChart>
      <c:pieChart>
        <c:varyColors val="1"/>
        <c:ser>
          <c:idx val="1"/>
          <c:order val="1"/>
          <c:spPr>
            <a:noFill/>
          </c:spPr>
          <c:dPt>
            <c:idx val="1"/>
            <c:bubble3D val="0"/>
            <c:spPr>
              <a:solidFill>
                <a:schemeClr val="tx1"/>
              </a:solidFill>
            </c:spPr>
            <c:extLst>
              <c:ext xmlns:c16="http://schemas.microsoft.com/office/drawing/2014/chart" uri="{C3380CC4-5D6E-409C-BE32-E72D297353CC}">
                <c16:uniqueId val="{0000000C-2359-4778-B6BA-CA7E2B011FF9}"/>
              </c:ext>
            </c:extLst>
          </c:dPt>
          <c:val>
            <c:numRef>
              <c:f>'Leçon 1'!$O$53:$O$55</c:f>
              <c:numCache>
                <c:formatCode>General</c:formatCode>
                <c:ptCount val="3"/>
                <c:pt idx="0">
                  <c:v>0</c:v>
                </c:pt>
                <c:pt idx="1">
                  <c:v>2</c:v>
                </c:pt>
                <c:pt idx="2">
                  <c:v>78</c:v>
                </c:pt>
              </c:numCache>
            </c:numRef>
          </c:val>
          <c:extLst>
            <c:ext xmlns:c16="http://schemas.microsoft.com/office/drawing/2014/chart" uri="{C3380CC4-5D6E-409C-BE32-E72D297353CC}">
              <c16:uniqueId val="{0000000D-2359-4778-B6BA-CA7E2B011FF9}"/>
            </c:ext>
          </c:extLst>
        </c:ser>
        <c:dLbls>
          <c:showLegendKey val="0"/>
          <c:showVal val="0"/>
          <c:showCatName val="0"/>
          <c:showSerName val="0"/>
          <c:showPercent val="0"/>
          <c:showBubbleSize val="0"/>
          <c:showLeaderLines val="1"/>
        </c:dLbls>
        <c:firstSliceAng val="270"/>
      </c:pieChart>
    </c:plotArea>
    <c:plotVisOnly val="0"/>
    <c:dispBlanksAs val="gap"/>
    <c:showDLblsOverMax val="0"/>
  </c:chart>
  <c:spPr>
    <a:noFill/>
    <a:ln>
      <a:noFill/>
    </a:ln>
  </c:spPr>
  <c:printSettings>
    <c:headerFooter/>
    <c:pageMargins b="0.750000000000003" l="0.70000000000000062" r="0.70000000000000062" t="0.750000000000003" header="0.30000000000000032" footer="0.30000000000000032"/>
    <c:pageSetup/>
  </c:printSettings>
</c:chartSpace>
</file>

<file path=xl/charts/chart1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3187714043526789E-2"/>
          <c:y val="2.160694885387645E-3"/>
          <c:w val="0.97578810865280474"/>
          <c:h val="0.99783930511461238"/>
        </c:manualLayout>
      </c:layout>
      <c:doughnutChart>
        <c:varyColors val="1"/>
        <c:ser>
          <c:idx val="0"/>
          <c:order val="0"/>
          <c:tx>
            <c:v>Camembert</c:v>
          </c:tx>
          <c:dPt>
            <c:idx val="0"/>
            <c:bubble3D val="0"/>
            <c:spPr>
              <a:gradFill flip="none" rotWithShape="1">
                <a:gsLst>
                  <a:gs pos="0">
                    <a:srgbClr val="C00000">
                      <a:shade val="30000"/>
                      <a:satMod val="115000"/>
                    </a:srgbClr>
                  </a:gs>
                  <a:gs pos="50000">
                    <a:srgbClr val="C00000">
                      <a:shade val="67500"/>
                      <a:satMod val="115000"/>
                    </a:srgbClr>
                  </a:gs>
                  <a:gs pos="100000">
                    <a:srgbClr val="C00000">
                      <a:shade val="100000"/>
                      <a:satMod val="115000"/>
                    </a:srgbClr>
                  </a:gs>
                </a:gsLst>
                <a:lin ang="2700000" scaled="1"/>
                <a:tileRect/>
              </a:gradFill>
            </c:spPr>
            <c:extLst>
              <c:ext xmlns:c16="http://schemas.microsoft.com/office/drawing/2014/chart" uri="{C3380CC4-5D6E-409C-BE32-E72D297353CC}">
                <c16:uniqueId val="{00000001-15F2-41B8-858A-7F0C22C24F8F}"/>
              </c:ext>
            </c:extLst>
          </c:dPt>
          <c:dPt>
            <c:idx val="1"/>
            <c:bubble3D val="0"/>
            <c:spPr>
              <a:gradFill flip="none" rotWithShape="1">
                <a:gsLst>
                  <a:gs pos="0">
                    <a:srgbClr val="F79646">
                      <a:lumMod val="75000"/>
                      <a:shade val="30000"/>
                      <a:satMod val="115000"/>
                    </a:srgbClr>
                  </a:gs>
                  <a:gs pos="50000">
                    <a:srgbClr val="F79646">
                      <a:lumMod val="75000"/>
                      <a:shade val="67500"/>
                      <a:satMod val="115000"/>
                    </a:srgbClr>
                  </a:gs>
                  <a:gs pos="100000">
                    <a:srgbClr val="F79646">
                      <a:lumMod val="75000"/>
                      <a:shade val="100000"/>
                      <a:satMod val="115000"/>
                    </a:srgbClr>
                  </a:gs>
                </a:gsLst>
                <a:lin ang="2700000" scaled="1"/>
                <a:tileRect/>
              </a:gradFill>
            </c:spPr>
            <c:extLst>
              <c:ext xmlns:c16="http://schemas.microsoft.com/office/drawing/2014/chart" uri="{C3380CC4-5D6E-409C-BE32-E72D297353CC}">
                <c16:uniqueId val="{00000003-15F2-41B8-858A-7F0C22C24F8F}"/>
              </c:ext>
            </c:extLst>
          </c:dPt>
          <c:dPt>
            <c:idx val="2"/>
            <c:bubble3D val="0"/>
            <c:spPr>
              <a:gradFill flip="none" rotWithShape="1">
                <a:gsLst>
                  <a:gs pos="0">
                    <a:srgbClr val="64AB0D">
                      <a:shade val="30000"/>
                      <a:satMod val="115000"/>
                    </a:srgbClr>
                  </a:gs>
                  <a:gs pos="50000">
                    <a:srgbClr val="64AB0D">
                      <a:shade val="67500"/>
                      <a:satMod val="115000"/>
                    </a:srgbClr>
                  </a:gs>
                  <a:gs pos="100000">
                    <a:srgbClr val="64AB0D">
                      <a:shade val="100000"/>
                      <a:satMod val="115000"/>
                    </a:srgbClr>
                  </a:gs>
                </a:gsLst>
                <a:lin ang="2700000" scaled="1"/>
                <a:tileRect/>
              </a:gradFill>
            </c:spPr>
            <c:extLst>
              <c:ext xmlns:c16="http://schemas.microsoft.com/office/drawing/2014/chart" uri="{C3380CC4-5D6E-409C-BE32-E72D297353CC}">
                <c16:uniqueId val="{00000005-15F2-41B8-858A-7F0C22C24F8F}"/>
              </c:ext>
            </c:extLst>
          </c:dPt>
          <c:dPt>
            <c:idx val="3"/>
            <c:bubble3D val="0"/>
            <c:spPr>
              <a:gradFill flip="none" rotWithShape="1">
                <a:gsLst>
                  <a:gs pos="0">
                    <a:srgbClr val="00B050">
                      <a:shade val="30000"/>
                      <a:satMod val="115000"/>
                    </a:srgbClr>
                  </a:gs>
                  <a:gs pos="50000">
                    <a:srgbClr val="00B050">
                      <a:shade val="67500"/>
                      <a:satMod val="115000"/>
                    </a:srgbClr>
                  </a:gs>
                  <a:gs pos="100000">
                    <a:srgbClr val="00B050">
                      <a:shade val="100000"/>
                      <a:satMod val="115000"/>
                    </a:srgbClr>
                  </a:gs>
                </a:gsLst>
                <a:lin ang="2700000" scaled="1"/>
                <a:tileRect/>
              </a:gradFill>
            </c:spPr>
            <c:extLst>
              <c:ext xmlns:c16="http://schemas.microsoft.com/office/drawing/2014/chart" uri="{C3380CC4-5D6E-409C-BE32-E72D297353CC}">
                <c16:uniqueId val="{00000007-15F2-41B8-858A-7F0C22C24F8F}"/>
              </c:ext>
            </c:extLst>
          </c:dPt>
          <c:dPt>
            <c:idx val="4"/>
            <c:bubble3D val="0"/>
            <c:spPr>
              <a:noFill/>
            </c:spPr>
            <c:extLst>
              <c:ext xmlns:c16="http://schemas.microsoft.com/office/drawing/2014/chart" uri="{C3380CC4-5D6E-409C-BE32-E72D297353CC}">
                <c16:uniqueId val="{00000009-15F2-41B8-858A-7F0C22C24F8F}"/>
              </c:ext>
            </c:extLst>
          </c:dPt>
          <c:val>
            <c:numRef>
              <c:f>'Leçon 4'!$N$128:$N$132</c:f>
              <c:numCache>
                <c:formatCode>General</c:formatCode>
                <c:ptCount val="5"/>
                <c:pt idx="0">
                  <c:v>10</c:v>
                </c:pt>
                <c:pt idx="1">
                  <c:v>10</c:v>
                </c:pt>
                <c:pt idx="2">
                  <c:v>10</c:v>
                </c:pt>
                <c:pt idx="3">
                  <c:v>10</c:v>
                </c:pt>
                <c:pt idx="4">
                  <c:v>40</c:v>
                </c:pt>
              </c:numCache>
            </c:numRef>
          </c:val>
          <c:extLst>
            <c:ext xmlns:c16="http://schemas.microsoft.com/office/drawing/2014/chart" uri="{C3380CC4-5D6E-409C-BE32-E72D297353CC}">
              <c16:uniqueId val="{0000000A-15F2-41B8-858A-7F0C22C24F8F}"/>
            </c:ext>
          </c:extLst>
        </c:ser>
        <c:dLbls>
          <c:showLegendKey val="0"/>
          <c:showVal val="0"/>
          <c:showCatName val="0"/>
          <c:showSerName val="0"/>
          <c:showPercent val="0"/>
          <c:showBubbleSize val="0"/>
          <c:showLeaderLines val="1"/>
        </c:dLbls>
        <c:firstSliceAng val="270"/>
        <c:holeSize val="50"/>
      </c:doughnutChart>
      <c:pieChart>
        <c:varyColors val="1"/>
        <c:ser>
          <c:idx val="1"/>
          <c:order val="1"/>
          <c:spPr>
            <a:noFill/>
          </c:spPr>
          <c:dPt>
            <c:idx val="1"/>
            <c:bubble3D val="0"/>
            <c:spPr>
              <a:solidFill>
                <a:schemeClr val="tx1"/>
              </a:solidFill>
            </c:spPr>
            <c:extLst>
              <c:ext xmlns:c16="http://schemas.microsoft.com/office/drawing/2014/chart" uri="{C3380CC4-5D6E-409C-BE32-E72D297353CC}">
                <c16:uniqueId val="{0000000C-15F2-41B8-858A-7F0C22C24F8F}"/>
              </c:ext>
            </c:extLst>
          </c:dPt>
          <c:val>
            <c:numRef>
              <c:f>'Leçon 4'!$O$128:$O$130</c:f>
              <c:numCache>
                <c:formatCode>General</c:formatCode>
                <c:ptCount val="3"/>
                <c:pt idx="0">
                  <c:v>0</c:v>
                </c:pt>
                <c:pt idx="1">
                  <c:v>2</c:v>
                </c:pt>
                <c:pt idx="2">
                  <c:v>78</c:v>
                </c:pt>
              </c:numCache>
            </c:numRef>
          </c:val>
          <c:extLst>
            <c:ext xmlns:c16="http://schemas.microsoft.com/office/drawing/2014/chart" uri="{C3380CC4-5D6E-409C-BE32-E72D297353CC}">
              <c16:uniqueId val="{0000000D-15F2-41B8-858A-7F0C22C24F8F}"/>
            </c:ext>
          </c:extLst>
        </c:ser>
        <c:dLbls>
          <c:showLegendKey val="0"/>
          <c:showVal val="0"/>
          <c:showCatName val="0"/>
          <c:showSerName val="0"/>
          <c:showPercent val="0"/>
          <c:showBubbleSize val="0"/>
          <c:showLeaderLines val="1"/>
        </c:dLbls>
        <c:firstSliceAng val="270"/>
      </c:pieChart>
    </c:plotArea>
    <c:plotVisOnly val="0"/>
    <c:dispBlanksAs val="gap"/>
    <c:showDLblsOverMax val="0"/>
  </c:chart>
  <c:spPr>
    <a:noFill/>
    <a:ln>
      <a:noFill/>
    </a:ln>
  </c:spPr>
  <c:printSettings>
    <c:headerFooter/>
    <c:pageMargins b="0.750000000000003" l="0.70000000000000062" r="0.70000000000000062" t="0.750000000000003" header="0.30000000000000032" footer="0.30000000000000032"/>
    <c:pageSetup/>
  </c:printSettings>
</c:chartSpace>
</file>

<file path=xl/charts/chart1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3187714043526789E-2"/>
          <c:y val="2.160694885387645E-3"/>
          <c:w val="0.97578810865280474"/>
          <c:h val="0.99783930511461238"/>
        </c:manualLayout>
      </c:layout>
      <c:doughnutChart>
        <c:varyColors val="1"/>
        <c:ser>
          <c:idx val="0"/>
          <c:order val="0"/>
          <c:tx>
            <c:v>Camembert</c:v>
          </c:tx>
          <c:dPt>
            <c:idx val="0"/>
            <c:bubble3D val="0"/>
            <c:spPr>
              <a:gradFill flip="none" rotWithShape="1">
                <a:gsLst>
                  <a:gs pos="0">
                    <a:srgbClr val="C00000">
                      <a:shade val="30000"/>
                      <a:satMod val="115000"/>
                    </a:srgbClr>
                  </a:gs>
                  <a:gs pos="50000">
                    <a:srgbClr val="C00000">
                      <a:shade val="67500"/>
                      <a:satMod val="115000"/>
                    </a:srgbClr>
                  </a:gs>
                  <a:gs pos="100000">
                    <a:srgbClr val="C00000">
                      <a:shade val="100000"/>
                      <a:satMod val="115000"/>
                    </a:srgbClr>
                  </a:gs>
                </a:gsLst>
                <a:lin ang="2700000" scaled="1"/>
                <a:tileRect/>
              </a:gradFill>
            </c:spPr>
            <c:extLst>
              <c:ext xmlns:c16="http://schemas.microsoft.com/office/drawing/2014/chart" uri="{C3380CC4-5D6E-409C-BE32-E72D297353CC}">
                <c16:uniqueId val="{00000001-28BC-45BC-9A9B-98EC68D30FDC}"/>
              </c:ext>
            </c:extLst>
          </c:dPt>
          <c:dPt>
            <c:idx val="1"/>
            <c:bubble3D val="0"/>
            <c:spPr>
              <a:gradFill flip="none" rotWithShape="1">
                <a:gsLst>
                  <a:gs pos="0">
                    <a:srgbClr val="F79646">
                      <a:lumMod val="75000"/>
                      <a:shade val="30000"/>
                      <a:satMod val="115000"/>
                    </a:srgbClr>
                  </a:gs>
                  <a:gs pos="50000">
                    <a:srgbClr val="F79646">
                      <a:lumMod val="75000"/>
                      <a:shade val="67500"/>
                      <a:satMod val="115000"/>
                    </a:srgbClr>
                  </a:gs>
                  <a:gs pos="100000">
                    <a:srgbClr val="F79646">
                      <a:lumMod val="75000"/>
                      <a:shade val="100000"/>
                      <a:satMod val="115000"/>
                    </a:srgbClr>
                  </a:gs>
                </a:gsLst>
                <a:lin ang="2700000" scaled="1"/>
                <a:tileRect/>
              </a:gradFill>
            </c:spPr>
            <c:extLst>
              <c:ext xmlns:c16="http://schemas.microsoft.com/office/drawing/2014/chart" uri="{C3380CC4-5D6E-409C-BE32-E72D297353CC}">
                <c16:uniqueId val="{00000003-28BC-45BC-9A9B-98EC68D30FDC}"/>
              </c:ext>
            </c:extLst>
          </c:dPt>
          <c:dPt>
            <c:idx val="2"/>
            <c:bubble3D val="0"/>
            <c:spPr>
              <a:gradFill flip="none" rotWithShape="1">
                <a:gsLst>
                  <a:gs pos="0">
                    <a:srgbClr val="64AB0D">
                      <a:shade val="30000"/>
                      <a:satMod val="115000"/>
                    </a:srgbClr>
                  </a:gs>
                  <a:gs pos="50000">
                    <a:srgbClr val="64AB0D">
                      <a:shade val="67500"/>
                      <a:satMod val="115000"/>
                    </a:srgbClr>
                  </a:gs>
                  <a:gs pos="100000">
                    <a:srgbClr val="64AB0D">
                      <a:shade val="100000"/>
                      <a:satMod val="115000"/>
                    </a:srgbClr>
                  </a:gs>
                </a:gsLst>
                <a:lin ang="2700000" scaled="1"/>
                <a:tileRect/>
              </a:gradFill>
            </c:spPr>
            <c:extLst>
              <c:ext xmlns:c16="http://schemas.microsoft.com/office/drawing/2014/chart" uri="{C3380CC4-5D6E-409C-BE32-E72D297353CC}">
                <c16:uniqueId val="{00000005-28BC-45BC-9A9B-98EC68D30FDC}"/>
              </c:ext>
            </c:extLst>
          </c:dPt>
          <c:dPt>
            <c:idx val="3"/>
            <c:bubble3D val="0"/>
            <c:spPr>
              <a:gradFill flip="none" rotWithShape="1">
                <a:gsLst>
                  <a:gs pos="0">
                    <a:srgbClr val="00B050">
                      <a:shade val="30000"/>
                      <a:satMod val="115000"/>
                    </a:srgbClr>
                  </a:gs>
                  <a:gs pos="50000">
                    <a:srgbClr val="00B050">
                      <a:shade val="67500"/>
                      <a:satMod val="115000"/>
                    </a:srgbClr>
                  </a:gs>
                  <a:gs pos="100000">
                    <a:srgbClr val="00B050">
                      <a:shade val="100000"/>
                      <a:satMod val="115000"/>
                    </a:srgbClr>
                  </a:gs>
                </a:gsLst>
                <a:lin ang="2700000" scaled="1"/>
                <a:tileRect/>
              </a:gradFill>
            </c:spPr>
            <c:extLst>
              <c:ext xmlns:c16="http://schemas.microsoft.com/office/drawing/2014/chart" uri="{C3380CC4-5D6E-409C-BE32-E72D297353CC}">
                <c16:uniqueId val="{00000007-28BC-45BC-9A9B-98EC68D30FDC}"/>
              </c:ext>
            </c:extLst>
          </c:dPt>
          <c:dPt>
            <c:idx val="4"/>
            <c:bubble3D val="0"/>
            <c:spPr>
              <a:noFill/>
            </c:spPr>
            <c:extLst>
              <c:ext xmlns:c16="http://schemas.microsoft.com/office/drawing/2014/chart" uri="{C3380CC4-5D6E-409C-BE32-E72D297353CC}">
                <c16:uniqueId val="{00000009-28BC-45BC-9A9B-98EC68D30FDC}"/>
              </c:ext>
            </c:extLst>
          </c:dPt>
          <c:val>
            <c:numRef>
              <c:f>'Leçon 4'!$N$133:$N$137</c:f>
              <c:numCache>
                <c:formatCode>General</c:formatCode>
                <c:ptCount val="5"/>
                <c:pt idx="0">
                  <c:v>10</c:v>
                </c:pt>
                <c:pt idx="1">
                  <c:v>10</c:v>
                </c:pt>
                <c:pt idx="2">
                  <c:v>10</c:v>
                </c:pt>
                <c:pt idx="3">
                  <c:v>10</c:v>
                </c:pt>
                <c:pt idx="4">
                  <c:v>40</c:v>
                </c:pt>
              </c:numCache>
            </c:numRef>
          </c:val>
          <c:extLst>
            <c:ext xmlns:c16="http://schemas.microsoft.com/office/drawing/2014/chart" uri="{C3380CC4-5D6E-409C-BE32-E72D297353CC}">
              <c16:uniqueId val="{0000000A-28BC-45BC-9A9B-98EC68D30FDC}"/>
            </c:ext>
          </c:extLst>
        </c:ser>
        <c:dLbls>
          <c:showLegendKey val="0"/>
          <c:showVal val="0"/>
          <c:showCatName val="0"/>
          <c:showSerName val="0"/>
          <c:showPercent val="0"/>
          <c:showBubbleSize val="0"/>
          <c:showLeaderLines val="1"/>
        </c:dLbls>
        <c:firstSliceAng val="270"/>
        <c:holeSize val="50"/>
      </c:doughnutChart>
      <c:pieChart>
        <c:varyColors val="1"/>
        <c:ser>
          <c:idx val="1"/>
          <c:order val="1"/>
          <c:spPr>
            <a:noFill/>
          </c:spPr>
          <c:dPt>
            <c:idx val="1"/>
            <c:bubble3D val="0"/>
            <c:spPr>
              <a:solidFill>
                <a:schemeClr val="tx1"/>
              </a:solidFill>
            </c:spPr>
            <c:extLst>
              <c:ext xmlns:c16="http://schemas.microsoft.com/office/drawing/2014/chart" uri="{C3380CC4-5D6E-409C-BE32-E72D297353CC}">
                <c16:uniqueId val="{0000000C-28BC-45BC-9A9B-98EC68D30FDC}"/>
              </c:ext>
            </c:extLst>
          </c:dPt>
          <c:val>
            <c:numRef>
              <c:f>'Leçon 4'!$O$133:$O$135</c:f>
              <c:numCache>
                <c:formatCode>General</c:formatCode>
                <c:ptCount val="3"/>
                <c:pt idx="0">
                  <c:v>0</c:v>
                </c:pt>
                <c:pt idx="1">
                  <c:v>2</c:v>
                </c:pt>
                <c:pt idx="2">
                  <c:v>78</c:v>
                </c:pt>
              </c:numCache>
            </c:numRef>
          </c:val>
          <c:extLst>
            <c:ext xmlns:c16="http://schemas.microsoft.com/office/drawing/2014/chart" uri="{C3380CC4-5D6E-409C-BE32-E72D297353CC}">
              <c16:uniqueId val="{0000000D-28BC-45BC-9A9B-98EC68D30FDC}"/>
            </c:ext>
          </c:extLst>
        </c:ser>
        <c:dLbls>
          <c:showLegendKey val="0"/>
          <c:showVal val="0"/>
          <c:showCatName val="0"/>
          <c:showSerName val="0"/>
          <c:showPercent val="0"/>
          <c:showBubbleSize val="0"/>
          <c:showLeaderLines val="1"/>
        </c:dLbls>
        <c:firstSliceAng val="270"/>
      </c:pieChart>
    </c:plotArea>
    <c:plotVisOnly val="0"/>
    <c:dispBlanksAs val="gap"/>
    <c:showDLblsOverMax val="0"/>
  </c:chart>
  <c:spPr>
    <a:noFill/>
    <a:ln>
      <a:noFill/>
    </a:ln>
  </c:spPr>
  <c:printSettings>
    <c:headerFooter/>
    <c:pageMargins b="0.750000000000003" l="0.70000000000000062" r="0.70000000000000062" t="0.750000000000003" header="0.30000000000000032" footer="0.30000000000000032"/>
    <c:pageSetup/>
  </c:printSettings>
</c:chartSpace>
</file>

<file path=xl/charts/chart1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3187714043526789E-2"/>
          <c:y val="2.160694885387645E-3"/>
          <c:w val="0.97578810865280474"/>
          <c:h val="0.99783930511461238"/>
        </c:manualLayout>
      </c:layout>
      <c:doughnutChart>
        <c:varyColors val="1"/>
        <c:ser>
          <c:idx val="0"/>
          <c:order val="0"/>
          <c:tx>
            <c:v>Camembert</c:v>
          </c:tx>
          <c:dPt>
            <c:idx val="0"/>
            <c:bubble3D val="0"/>
            <c:spPr>
              <a:gradFill flip="none" rotWithShape="1">
                <a:gsLst>
                  <a:gs pos="0">
                    <a:srgbClr val="C00000">
                      <a:shade val="30000"/>
                      <a:satMod val="115000"/>
                    </a:srgbClr>
                  </a:gs>
                  <a:gs pos="50000">
                    <a:srgbClr val="C00000">
                      <a:shade val="67500"/>
                      <a:satMod val="115000"/>
                    </a:srgbClr>
                  </a:gs>
                  <a:gs pos="100000">
                    <a:srgbClr val="C00000">
                      <a:shade val="100000"/>
                      <a:satMod val="115000"/>
                    </a:srgbClr>
                  </a:gs>
                </a:gsLst>
                <a:lin ang="2700000" scaled="1"/>
                <a:tileRect/>
              </a:gradFill>
            </c:spPr>
            <c:extLst>
              <c:ext xmlns:c16="http://schemas.microsoft.com/office/drawing/2014/chart" uri="{C3380CC4-5D6E-409C-BE32-E72D297353CC}">
                <c16:uniqueId val="{00000001-2EB7-49C8-8E94-38E5964FD851}"/>
              </c:ext>
            </c:extLst>
          </c:dPt>
          <c:dPt>
            <c:idx val="1"/>
            <c:bubble3D val="0"/>
            <c:spPr>
              <a:gradFill flip="none" rotWithShape="1">
                <a:gsLst>
                  <a:gs pos="0">
                    <a:srgbClr val="F79646">
                      <a:lumMod val="75000"/>
                      <a:shade val="30000"/>
                      <a:satMod val="115000"/>
                    </a:srgbClr>
                  </a:gs>
                  <a:gs pos="50000">
                    <a:srgbClr val="F79646">
                      <a:lumMod val="75000"/>
                      <a:shade val="67500"/>
                      <a:satMod val="115000"/>
                    </a:srgbClr>
                  </a:gs>
                  <a:gs pos="100000">
                    <a:srgbClr val="F79646">
                      <a:lumMod val="75000"/>
                      <a:shade val="100000"/>
                      <a:satMod val="115000"/>
                    </a:srgbClr>
                  </a:gs>
                </a:gsLst>
                <a:lin ang="2700000" scaled="1"/>
                <a:tileRect/>
              </a:gradFill>
            </c:spPr>
            <c:extLst>
              <c:ext xmlns:c16="http://schemas.microsoft.com/office/drawing/2014/chart" uri="{C3380CC4-5D6E-409C-BE32-E72D297353CC}">
                <c16:uniqueId val="{00000003-2EB7-49C8-8E94-38E5964FD851}"/>
              </c:ext>
            </c:extLst>
          </c:dPt>
          <c:dPt>
            <c:idx val="2"/>
            <c:bubble3D val="0"/>
            <c:spPr>
              <a:gradFill flip="none" rotWithShape="1">
                <a:gsLst>
                  <a:gs pos="0">
                    <a:srgbClr val="64AB0D">
                      <a:shade val="30000"/>
                      <a:satMod val="115000"/>
                    </a:srgbClr>
                  </a:gs>
                  <a:gs pos="50000">
                    <a:srgbClr val="64AB0D">
                      <a:shade val="67500"/>
                      <a:satMod val="115000"/>
                    </a:srgbClr>
                  </a:gs>
                  <a:gs pos="100000">
                    <a:srgbClr val="64AB0D">
                      <a:shade val="100000"/>
                      <a:satMod val="115000"/>
                    </a:srgbClr>
                  </a:gs>
                </a:gsLst>
                <a:lin ang="2700000" scaled="1"/>
                <a:tileRect/>
              </a:gradFill>
            </c:spPr>
            <c:extLst>
              <c:ext xmlns:c16="http://schemas.microsoft.com/office/drawing/2014/chart" uri="{C3380CC4-5D6E-409C-BE32-E72D297353CC}">
                <c16:uniqueId val="{00000005-2EB7-49C8-8E94-38E5964FD851}"/>
              </c:ext>
            </c:extLst>
          </c:dPt>
          <c:dPt>
            <c:idx val="3"/>
            <c:bubble3D val="0"/>
            <c:spPr>
              <a:gradFill flip="none" rotWithShape="1">
                <a:gsLst>
                  <a:gs pos="0">
                    <a:srgbClr val="00B050">
                      <a:shade val="30000"/>
                      <a:satMod val="115000"/>
                    </a:srgbClr>
                  </a:gs>
                  <a:gs pos="50000">
                    <a:srgbClr val="00B050">
                      <a:shade val="67500"/>
                      <a:satMod val="115000"/>
                    </a:srgbClr>
                  </a:gs>
                  <a:gs pos="100000">
                    <a:srgbClr val="00B050">
                      <a:shade val="100000"/>
                      <a:satMod val="115000"/>
                    </a:srgbClr>
                  </a:gs>
                </a:gsLst>
                <a:lin ang="2700000" scaled="1"/>
                <a:tileRect/>
              </a:gradFill>
            </c:spPr>
            <c:extLst>
              <c:ext xmlns:c16="http://schemas.microsoft.com/office/drawing/2014/chart" uri="{C3380CC4-5D6E-409C-BE32-E72D297353CC}">
                <c16:uniqueId val="{00000007-2EB7-49C8-8E94-38E5964FD851}"/>
              </c:ext>
            </c:extLst>
          </c:dPt>
          <c:dPt>
            <c:idx val="4"/>
            <c:bubble3D val="0"/>
            <c:spPr>
              <a:noFill/>
            </c:spPr>
            <c:extLst>
              <c:ext xmlns:c16="http://schemas.microsoft.com/office/drawing/2014/chart" uri="{C3380CC4-5D6E-409C-BE32-E72D297353CC}">
                <c16:uniqueId val="{00000009-2EB7-49C8-8E94-38E5964FD851}"/>
              </c:ext>
            </c:extLst>
          </c:dPt>
          <c:val>
            <c:numRef>
              <c:f>'Leçon 4'!$N$138:$N$142</c:f>
              <c:numCache>
                <c:formatCode>General</c:formatCode>
                <c:ptCount val="5"/>
                <c:pt idx="0">
                  <c:v>10</c:v>
                </c:pt>
                <c:pt idx="1">
                  <c:v>10</c:v>
                </c:pt>
                <c:pt idx="2">
                  <c:v>10</c:v>
                </c:pt>
                <c:pt idx="3">
                  <c:v>10</c:v>
                </c:pt>
                <c:pt idx="4">
                  <c:v>40</c:v>
                </c:pt>
              </c:numCache>
            </c:numRef>
          </c:val>
          <c:extLst>
            <c:ext xmlns:c16="http://schemas.microsoft.com/office/drawing/2014/chart" uri="{C3380CC4-5D6E-409C-BE32-E72D297353CC}">
              <c16:uniqueId val="{0000000A-2EB7-49C8-8E94-38E5964FD851}"/>
            </c:ext>
          </c:extLst>
        </c:ser>
        <c:dLbls>
          <c:showLegendKey val="0"/>
          <c:showVal val="0"/>
          <c:showCatName val="0"/>
          <c:showSerName val="0"/>
          <c:showPercent val="0"/>
          <c:showBubbleSize val="0"/>
          <c:showLeaderLines val="1"/>
        </c:dLbls>
        <c:firstSliceAng val="270"/>
        <c:holeSize val="50"/>
      </c:doughnutChart>
      <c:pieChart>
        <c:varyColors val="1"/>
        <c:ser>
          <c:idx val="1"/>
          <c:order val="1"/>
          <c:spPr>
            <a:noFill/>
          </c:spPr>
          <c:dPt>
            <c:idx val="1"/>
            <c:bubble3D val="0"/>
            <c:spPr>
              <a:solidFill>
                <a:schemeClr val="tx1"/>
              </a:solidFill>
            </c:spPr>
            <c:extLst>
              <c:ext xmlns:c16="http://schemas.microsoft.com/office/drawing/2014/chart" uri="{C3380CC4-5D6E-409C-BE32-E72D297353CC}">
                <c16:uniqueId val="{0000000C-2EB7-49C8-8E94-38E5964FD851}"/>
              </c:ext>
            </c:extLst>
          </c:dPt>
          <c:val>
            <c:numRef>
              <c:f>'Leçon 4'!$O$138:$O$140</c:f>
              <c:numCache>
                <c:formatCode>General</c:formatCode>
                <c:ptCount val="3"/>
                <c:pt idx="0">
                  <c:v>0</c:v>
                </c:pt>
                <c:pt idx="1">
                  <c:v>2</c:v>
                </c:pt>
                <c:pt idx="2">
                  <c:v>78</c:v>
                </c:pt>
              </c:numCache>
            </c:numRef>
          </c:val>
          <c:extLst>
            <c:ext xmlns:c16="http://schemas.microsoft.com/office/drawing/2014/chart" uri="{C3380CC4-5D6E-409C-BE32-E72D297353CC}">
              <c16:uniqueId val="{0000000D-2EB7-49C8-8E94-38E5964FD851}"/>
            </c:ext>
          </c:extLst>
        </c:ser>
        <c:dLbls>
          <c:showLegendKey val="0"/>
          <c:showVal val="0"/>
          <c:showCatName val="0"/>
          <c:showSerName val="0"/>
          <c:showPercent val="0"/>
          <c:showBubbleSize val="0"/>
          <c:showLeaderLines val="1"/>
        </c:dLbls>
        <c:firstSliceAng val="270"/>
      </c:pieChart>
    </c:plotArea>
    <c:plotVisOnly val="0"/>
    <c:dispBlanksAs val="gap"/>
    <c:showDLblsOverMax val="0"/>
  </c:chart>
  <c:spPr>
    <a:noFill/>
    <a:ln>
      <a:noFill/>
    </a:ln>
  </c:spPr>
  <c:printSettings>
    <c:headerFooter/>
    <c:pageMargins b="0.750000000000003" l="0.70000000000000062" r="0.70000000000000062" t="0.750000000000003" header="0.30000000000000032" footer="0.30000000000000032"/>
    <c:pageSetup/>
  </c:printSettings>
</c:chartSpace>
</file>

<file path=xl/charts/chart1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3187714043526789E-2"/>
          <c:y val="2.160694885387645E-3"/>
          <c:w val="0.97578810865280474"/>
          <c:h val="0.99783930511461238"/>
        </c:manualLayout>
      </c:layout>
      <c:doughnutChart>
        <c:varyColors val="1"/>
        <c:ser>
          <c:idx val="0"/>
          <c:order val="0"/>
          <c:tx>
            <c:v>Camembert</c:v>
          </c:tx>
          <c:dPt>
            <c:idx val="0"/>
            <c:bubble3D val="0"/>
            <c:spPr>
              <a:gradFill flip="none" rotWithShape="1">
                <a:gsLst>
                  <a:gs pos="0">
                    <a:srgbClr val="C00000">
                      <a:shade val="30000"/>
                      <a:satMod val="115000"/>
                    </a:srgbClr>
                  </a:gs>
                  <a:gs pos="50000">
                    <a:srgbClr val="C00000">
                      <a:shade val="67500"/>
                      <a:satMod val="115000"/>
                    </a:srgbClr>
                  </a:gs>
                  <a:gs pos="100000">
                    <a:srgbClr val="C00000">
                      <a:shade val="100000"/>
                      <a:satMod val="115000"/>
                    </a:srgbClr>
                  </a:gs>
                </a:gsLst>
                <a:lin ang="2700000" scaled="1"/>
                <a:tileRect/>
              </a:gradFill>
            </c:spPr>
            <c:extLst>
              <c:ext xmlns:c16="http://schemas.microsoft.com/office/drawing/2014/chart" uri="{C3380CC4-5D6E-409C-BE32-E72D297353CC}">
                <c16:uniqueId val="{00000001-A67A-4228-9F3F-E1A2785B14CB}"/>
              </c:ext>
            </c:extLst>
          </c:dPt>
          <c:dPt>
            <c:idx val="1"/>
            <c:bubble3D val="0"/>
            <c:spPr>
              <a:gradFill flip="none" rotWithShape="1">
                <a:gsLst>
                  <a:gs pos="0">
                    <a:srgbClr val="F79646">
                      <a:lumMod val="75000"/>
                      <a:shade val="30000"/>
                      <a:satMod val="115000"/>
                    </a:srgbClr>
                  </a:gs>
                  <a:gs pos="50000">
                    <a:srgbClr val="F79646">
                      <a:lumMod val="75000"/>
                      <a:shade val="67500"/>
                      <a:satMod val="115000"/>
                    </a:srgbClr>
                  </a:gs>
                  <a:gs pos="100000">
                    <a:srgbClr val="F79646">
                      <a:lumMod val="75000"/>
                      <a:shade val="100000"/>
                      <a:satMod val="115000"/>
                    </a:srgbClr>
                  </a:gs>
                </a:gsLst>
                <a:lin ang="2700000" scaled="1"/>
                <a:tileRect/>
              </a:gradFill>
            </c:spPr>
            <c:extLst>
              <c:ext xmlns:c16="http://schemas.microsoft.com/office/drawing/2014/chart" uri="{C3380CC4-5D6E-409C-BE32-E72D297353CC}">
                <c16:uniqueId val="{00000003-A67A-4228-9F3F-E1A2785B14CB}"/>
              </c:ext>
            </c:extLst>
          </c:dPt>
          <c:dPt>
            <c:idx val="2"/>
            <c:bubble3D val="0"/>
            <c:spPr>
              <a:gradFill flip="none" rotWithShape="1">
                <a:gsLst>
                  <a:gs pos="0">
                    <a:srgbClr val="64AB0D">
                      <a:shade val="30000"/>
                      <a:satMod val="115000"/>
                    </a:srgbClr>
                  </a:gs>
                  <a:gs pos="50000">
                    <a:srgbClr val="64AB0D">
                      <a:shade val="67500"/>
                      <a:satMod val="115000"/>
                    </a:srgbClr>
                  </a:gs>
                  <a:gs pos="100000">
                    <a:srgbClr val="64AB0D">
                      <a:shade val="100000"/>
                      <a:satMod val="115000"/>
                    </a:srgbClr>
                  </a:gs>
                </a:gsLst>
                <a:lin ang="2700000" scaled="1"/>
                <a:tileRect/>
              </a:gradFill>
            </c:spPr>
            <c:extLst>
              <c:ext xmlns:c16="http://schemas.microsoft.com/office/drawing/2014/chart" uri="{C3380CC4-5D6E-409C-BE32-E72D297353CC}">
                <c16:uniqueId val="{00000005-A67A-4228-9F3F-E1A2785B14CB}"/>
              </c:ext>
            </c:extLst>
          </c:dPt>
          <c:dPt>
            <c:idx val="3"/>
            <c:bubble3D val="0"/>
            <c:spPr>
              <a:gradFill flip="none" rotWithShape="1">
                <a:gsLst>
                  <a:gs pos="0">
                    <a:srgbClr val="00B050">
                      <a:shade val="30000"/>
                      <a:satMod val="115000"/>
                    </a:srgbClr>
                  </a:gs>
                  <a:gs pos="50000">
                    <a:srgbClr val="00B050">
                      <a:shade val="67500"/>
                      <a:satMod val="115000"/>
                    </a:srgbClr>
                  </a:gs>
                  <a:gs pos="100000">
                    <a:srgbClr val="00B050">
                      <a:shade val="100000"/>
                      <a:satMod val="115000"/>
                    </a:srgbClr>
                  </a:gs>
                </a:gsLst>
                <a:lin ang="2700000" scaled="1"/>
                <a:tileRect/>
              </a:gradFill>
            </c:spPr>
            <c:extLst>
              <c:ext xmlns:c16="http://schemas.microsoft.com/office/drawing/2014/chart" uri="{C3380CC4-5D6E-409C-BE32-E72D297353CC}">
                <c16:uniqueId val="{00000007-A67A-4228-9F3F-E1A2785B14CB}"/>
              </c:ext>
            </c:extLst>
          </c:dPt>
          <c:dPt>
            <c:idx val="4"/>
            <c:bubble3D val="0"/>
            <c:spPr>
              <a:noFill/>
            </c:spPr>
            <c:extLst>
              <c:ext xmlns:c16="http://schemas.microsoft.com/office/drawing/2014/chart" uri="{C3380CC4-5D6E-409C-BE32-E72D297353CC}">
                <c16:uniqueId val="{00000009-A67A-4228-9F3F-E1A2785B14CB}"/>
              </c:ext>
            </c:extLst>
          </c:dPt>
          <c:val>
            <c:numRef>
              <c:f>'Leçon 4'!$N$143:$N$147</c:f>
              <c:numCache>
                <c:formatCode>General</c:formatCode>
                <c:ptCount val="5"/>
                <c:pt idx="0">
                  <c:v>10</c:v>
                </c:pt>
                <c:pt idx="1">
                  <c:v>10</c:v>
                </c:pt>
                <c:pt idx="2">
                  <c:v>10</c:v>
                </c:pt>
                <c:pt idx="3">
                  <c:v>10</c:v>
                </c:pt>
                <c:pt idx="4">
                  <c:v>40</c:v>
                </c:pt>
              </c:numCache>
            </c:numRef>
          </c:val>
          <c:extLst>
            <c:ext xmlns:c16="http://schemas.microsoft.com/office/drawing/2014/chart" uri="{C3380CC4-5D6E-409C-BE32-E72D297353CC}">
              <c16:uniqueId val="{0000000A-A67A-4228-9F3F-E1A2785B14CB}"/>
            </c:ext>
          </c:extLst>
        </c:ser>
        <c:dLbls>
          <c:showLegendKey val="0"/>
          <c:showVal val="0"/>
          <c:showCatName val="0"/>
          <c:showSerName val="0"/>
          <c:showPercent val="0"/>
          <c:showBubbleSize val="0"/>
          <c:showLeaderLines val="1"/>
        </c:dLbls>
        <c:firstSliceAng val="270"/>
        <c:holeSize val="50"/>
      </c:doughnutChart>
      <c:pieChart>
        <c:varyColors val="1"/>
        <c:ser>
          <c:idx val="1"/>
          <c:order val="1"/>
          <c:spPr>
            <a:noFill/>
          </c:spPr>
          <c:dPt>
            <c:idx val="1"/>
            <c:bubble3D val="0"/>
            <c:spPr>
              <a:solidFill>
                <a:schemeClr val="tx1"/>
              </a:solidFill>
            </c:spPr>
            <c:extLst>
              <c:ext xmlns:c16="http://schemas.microsoft.com/office/drawing/2014/chart" uri="{C3380CC4-5D6E-409C-BE32-E72D297353CC}">
                <c16:uniqueId val="{0000000C-A67A-4228-9F3F-E1A2785B14CB}"/>
              </c:ext>
            </c:extLst>
          </c:dPt>
          <c:val>
            <c:numRef>
              <c:f>'Leçon 4'!$O$143:$O$145</c:f>
              <c:numCache>
                <c:formatCode>General</c:formatCode>
                <c:ptCount val="3"/>
                <c:pt idx="0">
                  <c:v>0</c:v>
                </c:pt>
                <c:pt idx="1">
                  <c:v>2</c:v>
                </c:pt>
                <c:pt idx="2">
                  <c:v>78</c:v>
                </c:pt>
              </c:numCache>
            </c:numRef>
          </c:val>
          <c:extLst>
            <c:ext xmlns:c16="http://schemas.microsoft.com/office/drawing/2014/chart" uri="{C3380CC4-5D6E-409C-BE32-E72D297353CC}">
              <c16:uniqueId val="{0000000D-A67A-4228-9F3F-E1A2785B14CB}"/>
            </c:ext>
          </c:extLst>
        </c:ser>
        <c:dLbls>
          <c:showLegendKey val="0"/>
          <c:showVal val="0"/>
          <c:showCatName val="0"/>
          <c:showSerName val="0"/>
          <c:showPercent val="0"/>
          <c:showBubbleSize val="0"/>
          <c:showLeaderLines val="1"/>
        </c:dLbls>
        <c:firstSliceAng val="270"/>
      </c:pieChart>
    </c:plotArea>
    <c:plotVisOnly val="0"/>
    <c:dispBlanksAs val="gap"/>
    <c:showDLblsOverMax val="0"/>
  </c:chart>
  <c:spPr>
    <a:noFill/>
    <a:ln>
      <a:noFill/>
    </a:ln>
  </c:spPr>
  <c:printSettings>
    <c:headerFooter/>
    <c:pageMargins b="0.750000000000003" l="0.70000000000000062" r="0.70000000000000062" t="0.750000000000003" header="0.30000000000000032" footer="0.30000000000000032"/>
    <c:pageSetup/>
  </c:printSettings>
</c:chartSpace>
</file>

<file path=xl/charts/chart1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3187714043526789E-2"/>
          <c:y val="2.160694885387645E-3"/>
          <c:w val="0.97578810865280474"/>
          <c:h val="0.99783930511461238"/>
        </c:manualLayout>
      </c:layout>
      <c:doughnutChart>
        <c:varyColors val="1"/>
        <c:ser>
          <c:idx val="0"/>
          <c:order val="0"/>
          <c:tx>
            <c:v>Camembert</c:v>
          </c:tx>
          <c:dPt>
            <c:idx val="0"/>
            <c:bubble3D val="0"/>
            <c:spPr>
              <a:gradFill flip="none" rotWithShape="1">
                <a:gsLst>
                  <a:gs pos="0">
                    <a:srgbClr val="C00000">
                      <a:shade val="30000"/>
                      <a:satMod val="115000"/>
                    </a:srgbClr>
                  </a:gs>
                  <a:gs pos="50000">
                    <a:srgbClr val="C00000">
                      <a:shade val="67500"/>
                      <a:satMod val="115000"/>
                    </a:srgbClr>
                  </a:gs>
                  <a:gs pos="100000">
                    <a:srgbClr val="C00000">
                      <a:shade val="100000"/>
                      <a:satMod val="115000"/>
                    </a:srgbClr>
                  </a:gs>
                </a:gsLst>
                <a:lin ang="2700000" scaled="1"/>
                <a:tileRect/>
              </a:gradFill>
            </c:spPr>
            <c:extLst>
              <c:ext xmlns:c16="http://schemas.microsoft.com/office/drawing/2014/chart" uri="{C3380CC4-5D6E-409C-BE32-E72D297353CC}">
                <c16:uniqueId val="{00000001-40D6-41D2-8017-DE4BCDE5F07B}"/>
              </c:ext>
            </c:extLst>
          </c:dPt>
          <c:dPt>
            <c:idx val="1"/>
            <c:bubble3D val="0"/>
            <c:spPr>
              <a:gradFill flip="none" rotWithShape="1">
                <a:gsLst>
                  <a:gs pos="0">
                    <a:srgbClr val="F79646">
                      <a:lumMod val="75000"/>
                      <a:shade val="30000"/>
                      <a:satMod val="115000"/>
                    </a:srgbClr>
                  </a:gs>
                  <a:gs pos="50000">
                    <a:srgbClr val="F79646">
                      <a:lumMod val="75000"/>
                      <a:shade val="67500"/>
                      <a:satMod val="115000"/>
                    </a:srgbClr>
                  </a:gs>
                  <a:gs pos="100000">
                    <a:srgbClr val="F79646">
                      <a:lumMod val="75000"/>
                      <a:shade val="100000"/>
                      <a:satMod val="115000"/>
                    </a:srgbClr>
                  </a:gs>
                </a:gsLst>
                <a:lin ang="2700000" scaled="1"/>
                <a:tileRect/>
              </a:gradFill>
            </c:spPr>
            <c:extLst>
              <c:ext xmlns:c16="http://schemas.microsoft.com/office/drawing/2014/chart" uri="{C3380CC4-5D6E-409C-BE32-E72D297353CC}">
                <c16:uniqueId val="{00000003-40D6-41D2-8017-DE4BCDE5F07B}"/>
              </c:ext>
            </c:extLst>
          </c:dPt>
          <c:dPt>
            <c:idx val="2"/>
            <c:bubble3D val="0"/>
            <c:spPr>
              <a:gradFill flip="none" rotWithShape="1">
                <a:gsLst>
                  <a:gs pos="0">
                    <a:srgbClr val="64AB0D">
                      <a:shade val="30000"/>
                      <a:satMod val="115000"/>
                    </a:srgbClr>
                  </a:gs>
                  <a:gs pos="50000">
                    <a:srgbClr val="64AB0D">
                      <a:shade val="67500"/>
                      <a:satMod val="115000"/>
                    </a:srgbClr>
                  </a:gs>
                  <a:gs pos="100000">
                    <a:srgbClr val="64AB0D">
                      <a:shade val="100000"/>
                      <a:satMod val="115000"/>
                    </a:srgbClr>
                  </a:gs>
                </a:gsLst>
                <a:lin ang="2700000" scaled="1"/>
                <a:tileRect/>
              </a:gradFill>
            </c:spPr>
            <c:extLst>
              <c:ext xmlns:c16="http://schemas.microsoft.com/office/drawing/2014/chart" uri="{C3380CC4-5D6E-409C-BE32-E72D297353CC}">
                <c16:uniqueId val="{00000005-40D6-41D2-8017-DE4BCDE5F07B}"/>
              </c:ext>
            </c:extLst>
          </c:dPt>
          <c:dPt>
            <c:idx val="3"/>
            <c:bubble3D val="0"/>
            <c:spPr>
              <a:gradFill flip="none" rotWithShape="1">
                <a:gsLst>
                  <a:gs pos="0">
                    <a:srgbClr val="00B050">
                      <a:shade val="30000"/>
                      <a:satMod val="115000"/>
                    </a:srgbClr>
                  </a:gs>
                  <a:gs pos="50000">
                    <a:srgbClr val="00B050">
                      <a:shade val="67500"/>
                      <a:satMod val="115000"/>
                    </a:srgbClr>
                  </a:gs>
                  <a:gs pos="100000">
                    <a:srgbClr val="00B050">
                      <a:shade val="100000"/>
                      <a:satMod val="115000"/>
                    </a:srgbClr>
                  </a:gs>
                </a:gsLst>
                <a:lin ang="2700000" scaled="1"/>
                <a:tileRect/>
              </a:gradFill>
            </c:spPr>
            <c:extLst>
              <c:ext xmlns:c16="http://schemas.microsoft.com/office/drawing/2014/chart" uri="{C3380CC4-5D6E-409C-BE32-E72D297353CC}">
                <c16:uniqueId val="{00000007-40D6-41D2-8017-DE4BCDE5F07B}"/>
              </c:ext>
            </c:extLst>
          </c:dPt>
          <c:dPt>
            <c:idx val="4"/>
            <c:bubble3D val="0"/>
            <c:spPr>
              <a:noFill/>
            </c:spPr>
            <c:extLst>
              <c:ext xmlns:c16="http://schemas.microsoft.com/office/drawing/2014/chart" uri="{C3380CC4-5D6E-409C-BE32-E72D297353CC}">
                <c16:uniqueId val="{00000009-40D6-41D2-8017-DE4BCDE5F07B}"/>
              </c:ext>
            </c:extLst>
          </c:dPt>
          <c:val>
            <c:numRef>
              <c:f>'Leçon 4'!$N$148:$N$152</c:f>
              <c:numCache>
                <c:formatCode>General</c:formatCode>
                <c:ptCount val="5"/>
                <c:pt idx="0">
                  <c:v>10</c:v>
                </c:pt>
                <c:pt idx="1">
                  <c:v>10</c:v>
                </c:pt>
                <c:pt idx="2">
                  <c:v>10</c:v>
                </c:pt>
                <c:pt idx="3">
                  <c:v>10</c:v>
                </c:pt>
                <c:pt idx="4">
                  <c:v>40</c:v>
                </c:pt>
              </c:numCache>
            </c:numRef>
          </c:val>
          <c:extLst>
            <c:ext xmlns:c16="http://schemas.microsoft.com/office/drawing/2014/chart" uri="{C3380CC4-5D6E-409C-BE32-E72D297353CC}">
              <c16:uniqueId val="{0000000A-40D6-41D2-8017-DE4BCDE5F07B}"/>
            </c:ext>
          </c:extLst>
        </c:ser>
        <c:dLbls>
          <c:showLegendKey val="0"/>
          <c:showVal val="0"/>
          <c:showCatName val="0"/>
          <c:showSerName val="0"/>
          <c:showPercent val="0"/>
          <c:showBubbleSize val="0"/>
          <c:showLeaderLines val="1"/>
        </c:dLbls>
        <c:firstSliceAng val="270"/>
        <c:holeSize val="50"/>
      </c:doughnutChart>
      <c:pieChart>
        <c:varyColors val="1"/>
        <c:ser>
          <c:idx val="1"/>
          <c:order val="1"/>
          <c:spPr>
            <a:noFill/>
          </c:spPr>
          <c:dPt>
            <c:idx val="1"/>
            <c:bubble3D val="0"/>
            <c:spPr>
              <a:solidFill>
                <a:schemeClr val="tx1"/>
              </a:solidFill>
            </c:spPr>
            <c:extLst>
              <c:ext xmlns:c16="http://schemas.microsoft.com/office/drawing/2014/chart" uri="{C3380CC4-5D6E-409C-BE32-E72D297353CC}">
                <c16:uniqueId val="{0000000C-40D6-41D2-8017-DE4BCDE5F07B}"/>
              </c:ext>
            </c:extLst>
          </c:dPt>
          <c:val>
            <c:numRef>
              <c:f>'Leçon 4'!$O$148:$O$150</c:f>
              <c:numCache>
                <c:formatCode>General</c:formatCode>
                <c:ptCount val="3"/>
                <c:pt idx="0">
                  <c:v>0</c:v>
                </c:pt>
                <c:pt idx="1">
                  <c:v>2</c:v>
                </c:pt>
                <c:pt idx="2">
                  <c:v>78</c:v>
                </c:pt>
              </c:numCache>
            </c:numRef>
          </c:val>
          <c:extLst>
            <c:ext xmlns:c16="http://schemas.microsoft.com/office/drawing/2014/chart" uri="{C3380CC4-5D6E-409C-BE32-E72D297353CC}">
              <c16:uniqueId val="{0000000D-40D6-41D2-8017-DE4BCDE5F07B}"/>
            </c:ext>
          </c:extLst>
        </c:ser>
        <c:dLbls>
          <c:showLegendKey val="0"/>
          <c:showVal val="0"/>
          <c:showCatName val="0"/>
          <c:showSerName val="0"/>
          <c:showPercent val="0"/>
          <c:showBubbleSize val="0"/>
          <c:showLeaderLines val="1"/>
        </c:dLbls>
        <c:firstSliceAng val="270"/>
      </c:pieChart>
    </c:plotArea>
    <c:plotVisOnly val="0"/>
    <c:dispBlanksAs val="gap"/>
    <c:showDLblsOverMax val="0"/>
  </c:chart>
  <c:spPr>
    <a:noFill/>
    <a:ln>
      <a:noFill/>
    </a:ln>
  </c:spPr>
  <c:printSettings>
    <c:headerFooter/>
    <c:pageMargins b="0.750000000000003" l="0.70000000000000062" r="0.70000000000000062" t="0.750000000000003" header="0.30000000000000032" footer="0.30000000000000032"/>
    <c:pageSetup/>
  </c:printSettings>
</c:chartSpace>
</file>

<file path=xl/charts/chart1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3187714043526789E-2"/>
          <c:y val="2.160694885387645E-3"/>
          <c:w val="0.97578810865280474"/>
          <c:h val="0.99783930511461238"/>
        </c:manualLayout>
      </c:layout>
      <c:doughnutChart>
        <c:varyColors val="1"/>
        <c:ser>
          <c:idx val="0"/>
          <c:order val="0"/>
          <c:tx>
            <c:v>Camembert</c:v>
          </c:tx>
          <c:dPt>
            <c:idx val="0"/>
            <c:bubble3D val="0"/>
            <c:spPr>
              <a:gradFill flip="none" rotWithShape="1">
                <a:gsLst>
                  <a:gs pos="0">
                    <a:srgbClr val="C00000">
                      <a:shade val="30000"/>
                      <a:satMod val="115000"/>
                    </a:srgbClr>
                  </a:gs>
                  <a:gs pos="50000">
                    <a:srgbClr val="C00000">
                      <a:shade val="67500"/>
                      <a:satMod val="115000"/>
                    </a:srgbClr>
                  </a:gs>
                  <a:gs pos="100000">
                    <a:srgbClr val="C00000">
                      <a:shade val="100000"/>
                      <a:satMod val="115000"/>
                    </a:srgbClr>
                  </a:gs>
                </a:gsLst>
                <a:lin ang="2700000" scaled="1"/>
                <a:tileRect/>
              </a:gradFill>
            </c:spPr>
            <c:extLst>
              <c:ext xmlns:c16="http://schemas.microsoft.com/office/drawing/2014/chart" uri="{C3380CC4-5D6E-409C-BE32-E72D297353CC}">
                <c16:uniqueId val="{00000001-A116-4235-AE06-B5FB3DF93BB5}"/>
              </c:ext>
            </c:extLst>
          </c:dPt>
          <c:dPt>
            <c:idx val="1"/>
            <c:bubble3D val="0"/>
            <c:spPr>
              <a:gradFill flip="none" rotWithShape="1">
                <a:gsLst>
                  <a:gs pos="0">
                    <a:srgbClr val="F79646">
                      <a:lumMod val="75000"/>
                      <a:shade val="30000"/>
                      <a:satMod val="115000"/>
                    </a:srgbClr>
                  </a:gs>
                  <a:gs pos="50000">
                    <a:srgbClr val="F79646">
                      <a:lumMod val="75000"/>
                      <a:shade val="67500"/>
                      <a:satMod val="115000"/>
                    </a:srgbClr>
                  </a:gs>
                  <a:gs pos="100000">
                    <a:srgbClr val="F79646">
                      <a:lumMod val="75000"/>
                      <a:shade val="100000"/>
                      <a:satMod val="115000"/>
                    </a:srgbClr>
                  </a:gs>
                </a:gsLst>
                <a:lin ang="2700000" scaled="1"/>
                <a:tileRect/>
              </a:gradFill>
            </c:spPr>
            <c:extLst>
              <c:ext xmlns:c16="http://schemas.microsoft.com/office/drawing/2014/chart" uri="{C3380CC4-5D6E-409C-BE32-E72D297353CC}">
                <c16:uniqueId val="{00000003-A116-4235-AE06-B5FB3DF93BB5}"/>
              </c:ext>
            </c:extLst>
          </c:dPt>
          <c:dPt>
            <c:idx val="2"/>
            <c:bubble3D val="0"/>
            <c:spPr>
              <a:gradFill flip="none" rotWithShape="1">
                <a:gsLst>
                  <a:gs pos="0">
                    <a:srgbClr val="64AB0D">
                      <a:shade val="30000"/>
                      <a:satMod val="115000"/>
                    </a:srgbClr>
                  </a:gs>
                  <a:gs pos="50000">
                    <a:srgbClr val="64AB0D">
                      <a:shade val="67500"/>
                      <a:satMod val="115000"/>
                    </a:srgbClr>
                  </a:gs>
                  <a:gs pos="100000">
                    <a:srgbClr val="64AB0D">
                      <a:shade val="100000"/>
                      <a:satMod val="115000"/>
                    </a:srgbClr>
                  </a:gs>
                </a:gsLst>
                <a:lin ang="2700000" scaled="1"/>
                <a:tileRect/>
              </a:gradFill>
            </c:spPr>
            <c:extLst>
              <c:ext xmlns:c16="http://schemas.microsoft.com/office/drawing/2014/chart" uri="{C3380CC4-5D6E-409C-BE32-E72D297353CC}">
                <c16:uniqueId val="{00000005-A116-4235-AE06-B5FB3DF93BB5}"/>
              </c:ext>
            </c:extLst>
          </c:dPt>
          <c:dPt>
            <c:idx val="3"/>
            <c:bubble3D val="0"/>
            <c:spPr>
              <a:gradFill flip="none" rotWithShape="1">
                <a:gsLst>
                  <a:gs pos="0">
                    <a:srgbClr val="00B050">
                      <a:shade val="30000"/>
                      <a:satMod val="115000"/>
                    </a:srgbClr>
                  </a:gs>
                  <a:gs pos="50000">
                    <a:srgbClr val="00B050">
                      <a:shade val="67500"/>
                      <a:satMod val="115000"/>
                    </a:srgbClr>
                  </a:gs>
                  <a:gs pos="100000">
                    <a:srgbClr val="00B050">
                      <a:shade val="100000"/>
                      <a:satMod val="115000"/>
                    </a:srgbClr>
                  </a:gs>
                </a:gsLst>
                <a:lin ang="2700000" scaled="1"/>
                <a:tileRect/>
              </a:gradFill>
            </c:spPr>
            <c:extLst>
              <c:ext xmlns:c16="http://schemas.microsoft.com/office/drawing/2014/chart" uri="{C3380CC4-5D6E-409C-BE32-E72D297353CC}">
                <c16:uniqueId val="{00000007-A116-4235-AE06-B5FB3DF93BB5}"/>
              </c:ext>
            </c:extLst>
          </c:dPt>
          <c:dPt>
            <c:idx val="4"/>
            <c:bubble3D val="0"/>
            <c:spPr>
              <a:noFill/>
            </c:spPr>
            <c:extLst>
              <c:ext xmlns:c16="http://schemas.microsoft.com/office/drawing/2014/chart" uri="{C3380CC4-5D6E-409C-BE32-E72D297353CC}">
                <c16:uniqueId val="{00000009-A116-4235-AE06-B5FB3DF93BB5}"/>
              </c:ext>
            </c:extLst>
          </c:dPt>
          <c:val>
            <c:numRef>
              <c:f>'Leçon 4'!$N$153:$N$157</c:f>
              <c:numCache>
                <c:formatCode>General</c:formatCode>
                <c:ptCount val="5"/>
                <c:pt idx="0">
                  <c:v>10</c:v>
                </c:pt>
                <c:pt idx="1">
                  <c:v>10</c:v>
                </c:pt>
                <c:pt idx="2">
                  <c:v>10</c:v>
                </c:pt>
                <c:pt idx="3">
                  <c:v>10</c:v>
                </c:pt>
                <c:pt idx="4">
                  <c:v>40</c:v>
                </c:pt>
              </c:numCache>
            </c:numRef>
          </c:val>
          <c:extLst>
            <c:ext xmlns:c16="http://schemas.microsoft.com/office/drawing/2014/chart" uri="{C3380CC4-5D6E-409C-BE32-E72D297353CC}">
              <c16:uniqueId val="{0000000A-A116-4235-AE06-B5FB3DF93BB5}"/>
            </c:ext>
          </c:extLst>
        </c:ser>
        <c:dLbls>
          <c:showLegendKey val="0"/>
          <c:showVal val="0"/>
          <c:showCatName val="0"/>
          <c:showSerName val="0"/>
          <c:showPercent val="0"/>
          <c:showBubbleSize val="0"/>
          <c:showLeaderLines val="1"/>
        </c:dLbls>
        <c:firstSliceAng val="270"/>
        <c:holeSize val="50"/>
      </c:doughnutChart>
      <c:pieChart>
        <c:varyColors val="1"/>
        <c:ser>
          <c:idx val="1"/>
          <c:order val="1"/>
          <c:spPr>
            <a:noFill/>
          </c:spPr>
          <c:dPt>
            <c:idx val="1"/>
            <c:bubble3D val="0"/>
            <c:spPr>
              <a:solidFill>
                <a:schemeClr val="tx1"/>
              </a:solidFill>
            </c:spPr>
            <c:extLst>
              <c:ext xmlns:c16="http://schemas.microsoft.com/office/drawing/2014/chart" uri="{C3380CC4-5D6E-409C-BE32-E72D297353CC}">
                <c16:uniqueId val="{0000000C-A116-4235-AE06-B5FB3DF93BB5}"/>
              </c:ext>
            </c:extLst>
          </c:dPt>
          <c:val>
            <c:numRef>
              <c:f>'Leçon 4'!$O$153:$O$155</c:f>
              <c:numCache>
                <c:formatCode>General</c:formatCode>
                <c:ptCount val="3"/>
                <c:pt idx="0">
                  <c:v>0</c:v>
                </c:pt>
                <c:pt idx="1">
                  <c:v>2</c:v>
                </c:pt>
                <c:pt idx="2">
                  <c:v>78</c:v>
                </c:pt>
              </c:numCache>
            </c:numRef>
          </c:val>
          <c:extLst>
            <c:ext xmlns:c16="http://schemas.microsoft.com/office/drawing/2014/chart" uri="{C3380CC4-5D6E-409C-BE32-E72D297353CC}">
              <c16:uniqueId val="{0000000D-A116-4235-AE06-B5FB3DF93BB5}"/>
            </c:ext>
          </c:extLst>
        </c:ser>
        <c:dLbls>
          <c:showLegendKey val="0"/>
          <c:showVal val="0"/>
          <c:showCatName val="0"/>
          <c:showSerName val="0"/>
          <c:showPercent val="0"/>
          <c:showBubbleSize val="0"/>
          <c:showLeaderLines val="1"/>
        </c:dLbls>
        <c:firstSliceAng val="270"/>
      </c:pieChart>
    </c:plotArea>
    <c:plotVisOnly val="0"/>
    <c:dispBlanksAs val="gap"/>
    <c:showDLblsOverMax val="0"/>
  </c:chart>
  <c:spPr>
    <a:noFill/>
    <a:ln>
      <a:noFill/>
    </a:ln>
  </c:spPr>
  <c:printSettings>
    <c:headerFooter/>
    <c:pageMargins b="0.750000000000003" l="0.70000000000000062" r="0.70000000000000062" t="0.750000000000003" header="0.30000000000000032" footer="0.30000000000000032"/>
    <c:pageSetup/>
  </c:printSettings>
</c:chartSpace>
</file>

<file path=xl/charts/chart1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3187714043526789E-2"/>
          <c:y val="2.160694885387645E-3"/>
          <c:w val="0.97578810865280474"/>
          <c:h val="0.99783930511461238"/>
        </c:manualLayout>
      </c:layout>
      <c:doughnutChart>
        <c:varyColors val="1"/>
        <c:ser>
          <c:idx val="0"/>
          <c:order val="0"/>
          <c:tx>
            <c:v>Camembert</c:v>
          </c:tx>
          <c:dPt>
            <c:idx val="0"/>
            <c:bubble3D val="0"/>
            <c:spPr>
              <a:gradFill flip="none" rotWithShape="1">
                <a:gsLst>
                  <a:gs pos="0">
                    <a:srgbClr val="C00000">
                      <a:shade val="30000"/>
                      <a:satMod val="115000"/>
                    </a:srgbClr>
                  </a:gs>
                  <a:gs pos="50000">
                    <a:srgbClr val="C00000">
                      <a:shade val="67500"/>
                      <a:satMod val="115000"/>
                    </a:srgbClr>
                  </a:gs>
                  <a:gs pos="100000">
                    <a:srgbClr val="C00000">
                      <a:shade val="100000"/>
                      <a:satMod val="115000"/>
                    </a:srgbClr>
                  </a:gs>
                </a:gsLst>
                <a:lin ang="2700000" scaled="1"/>
                <a:tileRect/>
              </a:gradFill>
            </c:spPr>
            <c:extLst>
              <c:ext xmlns:c16="http://schemas.microsoft.com/office/drawing/2014/chart" uri="{C3380CC4-5D6E-409C-BE32-E72D297353CC}">
                <c16:uniqueId val="{00000001-E7A9-4596-AB27-4498A6D05F03}"/>
              </c:ext>
            </c:extLst>
          </c:dPt>
          <c:dPt>
            <c:idx val="1"/>
            <c:bubble3D val="0"/>
            <c:spPr>
              <a:gradFill flip="none" rotWithShape="1">
                <a:gsLst>
                  <a:gs pos="0">
                    <a:srgbClr val="F79646">
                      <a:lumMod val="75000"/>
                      <a:shade val="30000"/>
                      <a:satMod val="115000"/>
                    </a:srgbClr>
                  </a:gs>
                  <a:gs pos="50000">
                    <a:srgbClr val="F79646">
                      <a:lumMod val="75000"/>
                      <a:shade val="67500"/>
                      <a:satMod val="115000"/>
                    </a:srgbClr>
                  </a:gs>
                  <a:gs pos="100000">
                    <a:srgbClr val="F79646">
                      <a:lumMod val="75000"/>
                      <a:shade val="100000"/>
                      <a:satMod val="115000"/>
                    </a:srgbClr>
                  </a:gs>
                </a:gsLst>
                <a:lin ang="2700000" scaled="1"/>
                <a:tileRect/>
              </a:gradFill>
            </c:spPr>
            <c:extLst>
              <c:ext xmlns:c16="http://schemas.microsoft.com/office/drawing/2014/chart" uri="{C3380CC4-5D6E-409C-BE32-E72D297353CC}">
                <c16:uniqueId val="{00000003-E7A9-4596-AB27-4498A6D05F03}"/>
              </c:ext>
            </c:extLst>
          </c:dPt>
          <c:dPt>
            <c:idx val="2"/>
            <c:bubble3D val="0"/>
            <c:spPr>
              <a:gradFill flip="none" rotWithShape="1">
                <a:gsLst>
                  <a:gs pos="0">
                    <a:srgbClr val="64AB0D">
                      <a:shade val="30000"/>
                      <a:satMod val="115000"/>
                    </a:srgbClr>
                  </a:gs>
                  <a:gs pos="50000">
                    <a:srgbClr val="64AB0D">
                      <a:shade val="67500"/>
                      <a:satMod val="115000"/>
                    </a:srgbClr>
                  </a:gs>
                  <a:gs pos="100000">
                    <a:srgbClr val="64AB0D">
                      <a:shade val="100000"/>
                      <a:satMod val="115000"/>
                    </a:srgbClr>
                  </a:gs>
                </a:gsLst>
                <a:lin ang="2700000" scaled="1"/>
                <a:tileRect/>
              </a:gradFill>
            </c:spPr>
            <c:extLst>
              <c:ext xmlns:c16="http://schemas.microsoft.com/office/drawing/2014/chart" uri="{C3380CC4-5D6E-409C-BE32-E72D297353CC}">
                <c16:uniqueId val="{00000005-E7A9-4596-AB27-4498A6D05F03}"/>
              </c:ext>
            </c:extLst>
          </c:dPt>
          <c:dPt>
            <c:idx val="3"/>
            <c:bubble3D val="0"/>
            <c:spPr>
              <a:gradFill flip="none" rotWithShape="1">
                <a:gsLst>
                  <a:gs pos="0">
                    <a:srgbClr val="00B050">
                      <a:shade val="30000"/>
                      <a:satMod val="115000"/>
                    </a:srgbClr>
                  </a:gs>
                  <a:gs pos="50000">
                    <a:srgbClr val="00B050">
                      <a:shade val="67500"/>
                      <a:satMod val="115000"/>
                    </a:srgbClr>
                  </a:gs>
                  <a:gs pos="100000">
                    <a:srgbClr val="00B050">
                      <a:shade val="100000"/>
                      <a:satMod val="115000"/>
                    </a:srgbClr>
                  </a:gs>
                </a:gsLst>
                <a:lin ang="2700000" scaled="1"/>
                <a:tileRect/>
              </a:gradFill>
            </c:spPr>
            <c:extLst>
              <c:ext xmlns:c16="http://schemas.microsoft.com/office/drawing/2014/chart" uri="{C3380CC4-5D6E-409C-BE32-E72D297353CC}">
                <c16:uniqueId val="{00000007-E7A9-4596-AB27-4498A6D05F03}"/>
              </c:ext>
            </c:extLst>
          </c:dPt>
          <c:dPt>
            <c:idx val="4"/>
            <c:bubble3D val="0"/>
            <c:spPr>
              <a:noFill/>
            </c:spPr>
            <c:extLst>
              <c:ext xmlns:c16="http://schemas.microsoft.com/office/drawing/2014/chart" uri="{C3380CC4-5D6E-409C-BE32-E72D297353CC}">
                <c16:uniqueId val="{00000009-E7A9-4596-AB27-4498A6D05F03}"/>
              </c:ext>
            </c:extLst>
          </c:dPt>
          <c:val>
            <c:numRef>
              <c:f>'Leçon 4'!$N$158:$N$162</c:f>
              <c:numCache>
                <c:formatCode>General</c:formatCode>
                <c:ptCount val="5"/>
                <c:pt idx="0">
                  <c:v>10</c:v>
                </c:pt>
                <c:pt idx="1">
                  <c:v>10</c:v>
                </c:pt>
                <c:pt idx="2">
                  <c:v>10</c:v>
                </c:pt>
                <c:pt idx="3">
                  <c:v>10</c:v>
                </c:pt>
                <c:pt idx="4">
                  <c:v>40</c:v>
                </c:pt>
              </c:numCache>
            </c:numRef>
          </c:val>
          <c:extLst>
            <c:ext xmlns:c16="http://schemas.microsoft.com/office/drawing/2014/chart" uri="{C3380CC4-5D6E-409C-BE32-E72D297353CC}">
              <c16:uniqueId val="{0000000A-E7A9-4596-AB27-4498A6D05F03}"/>
            </c:ext>
          </c:extLst>
        </c:ser>
        <c:dLbls>
          <c:showLegendKey val="0"/>
          <c:showVal val="0"/>
          <c:showCatName val="0"/>
          <c:showSerName val="0"/>
          <c:showPercent val="0"/>
          <c:showBubbleSize val="0"/>
          <c:showLeaderLines val="1"/>
        </c:dLbls>
        <c:firstSliceAng val="270"/>
        <c:holeSize val="50"/>
      </c:doughnutChart>
      <c:pieChart>
        <c:varyColors val="1"/>
        <c:ser>
          <c:idx val="1"/>
          <c:order val="1"/>
          <c:spPr>
            <a:noFill/>
          </c:spPr>
          <c:dPt>
            <c:idx val="1"/>
            <c:bubble3D val="0"/>
            <c:spPr>
              <a:solidFill>
                <a:schemeClr val="tx1"/>
              </a:solidFill>
            </c:spPr>
            <c:extLst>
              <c:ext xmlns:c16="http://schemas.microsoft.com/office/drawing/2014/chart" uri="{C3380CC4-5D6E-409C-BE32-E72D297353CC}">
                <c16:uniqueId val="{0000000C-E7A9-4596-AB27-4498A6D05F03}"/>
              </c:ext>
            </c:extLst>
          </c:dPt>
          <c:val>
            <c:numRef>
              <c:f>'Leçon 4'!$O$158:$O$160</c:f>
              <c:numCache>
                <c:formatCode>General</c:formatCode>
                <c:ptCount val="3"/>
                <c:pt idx="0">
                  <c:v>0</c:v>
                </c:pt>
                <c:pt idx="1">
                  <c:v>2</c:v>
                </c:pt>
                <c:pt idx="2">
                  <c:v>78</c:v>
                </c:pt>
              </c:numCache>
            </c:numRef>
          </c:val>
          <c:extLst>
            <c:ext xmlns:c16="http://schemas.microsoft.com/office/drawing/2014/chart" uri="{C3380CC4-5D6E-409C-BE32-E72D297353CC}">
              <c16:uniqueId val="{0000000D-E7A9-4596-AB27-4498A6D05F03}"/>
            </c:ext>
          </c:extLst>
        </c:ser>
        <c:dLbls>
          <c:showLegendKey val="0"/>
          <c:showVal val="0"/>
          <c:showCatName val="0"/>
          <c:showSerName val="0"/>
          <c:showPercent val="0"/>
          <c:showBubbleSize val="0"/>
          <c:showLeaderLines val="1"/>
        </c:dLbls>
        <c:firstSliceAng val="270"/>
      </c:pieChart>
    </c:plotArea>
    <c:plotVisOnly val="0"/>
    <c:dispBlanksAs val="gap"/>
    <c:showDLblsOverMax val="0"/>
  </c:chart>
  <c:spPr>
    <a:noFill/>
    <a:ln>
      <a:noFill/>
    </a:ln>
  </c:spPr>
  <c:printSettings>
    <c:headerFooter/>
    <c:pageMargins b="0.750000000000003" l="0.70000000000000062" r="0.70000000000000062" t="0.750000000000003" header="0.30000000000000032" footer="0.30000000000000032"/>
    <c:pageSetup/>
  </c:printSettings>
</c:chartSpace>
</file>

<file path=xl/charts/chart1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3187714043526789E-2"/>
          <c:y val="2.160694885387645E-3"/>
          <c:w val="0.97578810865280474"/>
          <c:h val="0.99783930511461238"/>
        </c:manualLayout>
      </c:layout>
      <c:doughnutChart>
        <c:varyColors val="1"/>
        <c:ser>
          <c:idx val="0"/>
          <c:order val="0"/>
          <c:tx>
            <c:v>Camembert</c:v>
          </c:tx>
          <c:dPt>
            <c:idx val="0"/>
            <c:bubble3D val="0"/>
            <c:spPr>
              <a:gradFill flip="none" rotWithShape="1">
                <a:gsLst>
                  <a:gs pos="0">
                    <a:srgbClr val="C00000">
                      <a:shade val="30000"/>
                      <a:satMod val="115000"/>
                    </a:srgbClr>
                  </a:gs>
                  <a:gs pos="50000">
                    <a:srgbClr val="C00000">
                      <a:shade val="67500"/>
                      <a:satMod val="115000"/>
                    </a:srgbClr>
                  </a:gs>
                  <a:gs pos="100000">
                    <a:srgbClr val="C00000">
                      <a:shade val="100000"/>
                      <a:satMod val="115000"/>
                    </a:srgbClr>
                  </a:gs>
                </a:gsLst>
                <a:lin ang="2700000" scaled="1"/>
                <a:tileRect/>
              </a:gradFill>
            </c:spPr>
            <c:extLst>
              <c:ext xmlns:c16="http://schemas.microsoft.com/office/drawing/2014/chart" uri="{C3380CC4-5D6E-409C-BE32-E72D297353CC}">
                <c16:uniqueId val="{00000001-2689-4493-B794-DB8634B186CC}"/>
              </c:ext>
            </c:extLst>
          </c:dPt>
          <c:dPt>
            <c:idx val="1"/>
            <c:bubble3D val="0"/>
            <c:spPr>
              <a:gradFill flip="none" rotWithShape="1">
                <a:gsLst>
                  <a:gs pos="0">
                    <a:srgbClr val="F79646">
                      <a:lumMod val="75000"/>
                      <a:shade val="30000"/>
                      <a:satMod val="115000"/>
                    </a:srgbClr>
                  </a:gs>
                  <a:gs pos="50000">
                    <a:srgbClr val="F79646">
                      <a:lumMod val="75000"/>
                      <a:shade val="67500"/>
                      <a:satMod val="115000"/>
                    </a:srgbClr>
                  </a:gs>
                  <a:gs pos="100000">
                    <a:srgbClr val="F79646">
                      <a:lumMod val="75000"/>
                      <a:shade val="100000"/>
                      <a:satMod val="115000"/>
                    </a:srgbClr>
                  </a:gs>
                </a:gsLst>
                <a:lin ang="2700000" scaled="1"/>
                <a:tileRect/>
              </a:gradFill>
            </c:spPr>
            <c:extLst>
              <c:ext xmlns:c16="http://schemas.microsoft.com/office/drawing/2014/chart" uri="{C3380CC4-5D6E-409C-BE32-E72D297353CC}">
                <c16:uniqueId val="{00000003-2689-4493-B794-DB8634B186CC}"/>
              </c:ext>
            </c:extLst>
          </c:dPt>
          <c:dPt>
            <c:idx val="2"/>
            <c:bubble3D val="0"/>
            <c:spPr>
              <a:gradFill flip="none" rotWithShape="1">
                <a:gsLst>
                  <a:gs pos="0">
                    <a:srgbClr val="64AB0D">
                      <a:shade val="30000"/>
                      <a:satMod val="115000"/>
                    </a:srgbClr>
                  </a:gs>
                  <a:gs pos="50000">
                    <a:srgbClr val="64AB0D">
                      <a:shade val="67500"/>
                      <a:satMod val="115000"/>
                    </a:srgbClr>
                  </a:gs>
                  <a:gs pos="100000">
                    <a:srgbClr val="64AB0D">
                      <a:shade val="100000"/>
                      <a:satMod val="115000"/>
                    </a:srgbClr>
                  </a:gs>
                </a:gsLst>
                <a:lin ang="2700000" scaled="1"/>
                <a:tileRect/>
              </a:gradFill>
            </c:spPr>
            <c:extLst>
              <c:ext xmlns:c16="http://schemas.microsoft.com/office/drawing/2014/chart" uri="{C3380CC4-5D6E-409C-BE32-E72D297353CC}">
                <c16:uniqueId val="{00000005-2689-4493-B794-DB8634B186CC}"/>
              </c:ext>
            </c:extLst>
          </c:dPt>
          <c:dPt>
            <c:idx val="3"/>
            <c:bubble3D val="0"/>
            <c:spPr>
              <a:gradFill flip="none" rotWithShape="1">
                <a:gsLst>
                  <a:gs pos="0">
                    <a:srgbClr val="00B050">
                      <a:shade val="30000"/>
                      <a:satMod val="115000"/>
                    </a:srgbClr>
                  </a:gs>
                  <a:gs pos="50000">
                    <a:srgbClr val="00B050">
                      <a:shade val="67500"/>
                      <a:satMod val="115000"/>
                    </a:srgbClr>
                  </a:gs>
                  <a:gs pos="100000">
                    <a:srgbClr val="00B050">
                      <a:shade val="100000"/>
                      <a:satMod val="115000"/>
                    </a:srgbClr>
                  </a:gs>
                </a:gsLst>
                <a:lin ang="2700000" scaled="1"/>
                <a:tileRect/>
              </a:gradFill>
            </c:spPr>
            <c:extLst>
              <c:ext xmlns:c16="http://schemas.microsoft.com/office/drawing/2014/chart" uri="{C3380CC4-5D6E-409C-BE32-E72D297353CC}">
                <c16:uniqueId val="{00000007-2689-4493-B794-DB8634B186CC}"/>
              </c:ext>
            </c:extLst>
          </c:dPt>
          <c:dPt>
            <c:idx val="4"/>
            <c:bubble3D val="0"/>
            <c:spPr>
              <a:noFill/>
            </c:spPr>
            <c:extLst>
              <c:ext xmlns:c16="http://schemas.microsoft.com/office/drawing/2014/chart" uri="{C3380CC4-5D6E-409C-BE32-E72D297353CC}">
                <c16:uniqueId val="{00000009-2689-4493-B794-DB8634B186CC}"/>
              </c:ext>
            </c:extLst>
          </c:dPt>
          <c:val>
            <c:numRef>
              <c:f>'Leçon 4'!$N$163:$N$167</c:f>
              <c:numCache>
                <c:formatCode>General</c:formatCode>
                <c:ptCount val="5"/>
                <c:pt idx="0">
                  <c:v>10</c:v>
                </c:pt>
                <c:pt idx="1">
                  <c:v>10</c:v>
                </c:pt>
                <c:pt idx="2">
                  <c:v>10</c:v>
                </c:pt>
                <c:pt idx="3">
                  <c:v>10</c:v>
                </c:pt>
                <c:pt idx="4">
                  <c:v>40</c:v>
                </c:pt>
              </c:numCache>
            </c:numRef>
          </c:val>
          <c:extLst>
            <c:ext xmlns:c16="http://schemas.microsoft.com/office/drawing/2014/chart" uri="{C3380CC4-5D6E-409C-BE32-E72D297353CC}">
              <c16:uniqueId val="{0000000A-2689-4493-B794-DB8634B186CC}"/>
            </c:ext>
          </c:extLst>
        </c:ser>
        <c:dLbls>
          <c:showLegendKey val="0"/>
          <c:showVal val="0"/>
          <c:showCatName val="0"/>
          <c:showSerName val="0"/>
          <c:showPercent val="0"/>
          <c:showBubbleSize val="0"/>
          <c:showLeaderLines val="1"/>
        </c:dLbls>
        <c:firstSliceAng val="270"/>
        <c:holeSize val="50"/>
      </c:doughnutChart>
      <c:pieChart>
        <c:varyColors val="1"/>
        <c:ser>
          <c:idx val="1"/>
          <c:order val="1"/>
          <c:spPr>
            <a:noFill/>
          </c:spPr>
          <c:dPt>
            <c:idx val="1"/>
            <c:bubble3D val="0"/>
            <c:spPr>
              <a:solidFill>
                <a:schemeClr val="tx1"/>
              </a:solidFill>
            </c:spPr>
            <c:extLst>
              <c:ext xmlns:c16="http://schemas.microsoft.com/office/drawing/2014/chart" uri="{C3380CC4-5D6E-409C-BE32-E72D297353CC}">
                <c16:uniqueId val="{0000000C-2689-4493-B794-DB8634B186CC}"/>
              </c:ext>
            </c:extLst>
          </c:dPt>
          <c:val>
            <c:numRef>
              <c:f>'Leçon 4'!$O$163:$O$165</c:f>
              <c:numCache>
                <c:formatCode>General</c:formatCode>
                <c:ptCount val="3"/>
                <c:pt idx="0">
                  <c:v>0</c:v>
                </c:pt>
                <c:pt idx="1">
                  <c:v>2</c:v>
                </c:pt>
                <c:pt idx="2">
                  <c:v>78</c:v>
                </c:pt>
              </c:numCache>
            </c:numRef>
          </c:val>
          <c:extLst>
            <c:ext xmlns:c16="http://schemas.microsoft.com/office/drawing/2014/chart" uri="{C3380CC4-5D6E-409C-BE32-E72D297353CC}">
              <c16:uniqueId val="{0000000D-2689-4493-B794-DB8634B186CC}"/>
            </c:ext>
          </c:extLst>
        </c:ser>
        <c:dLbls>
          <c:showLegendKey val="0"/>
          <c:showVal val="0"/>
          <c:showCatName val="0"/>
          <c:showSerName val="0"/>
          <c:showPercent val="0"/>
          <c:showBubbleSize val="0"/>
          <c:showLeaderLines val="1"/>
        </c:dLbls>
        <c:firstSliceAng val="270"/>
      </c:pieChart>
    </c:plotArea>
    <c:plotVisOnly val="0"/>
    <c:dispBlanksAs val="gap"/>
    <c:showDLblsOverMax val="0"/>
  </c:chart>
  <c:spPr>
    <a:noFill/>
    <a:ln>
      <a:noFill/>
    </a:ln>
  </c:spPr>
  <c:printSettings>
    <c:headerFooter/>
    <c:pageMargins b="0.750000000000003" l="0.70000000000000062" r="0.70000000000000062" t="0.750000000000003" header="0.30000000000000032" footer="0.30000000000000032"/>
    <c:pageSetup/>
  </c:printSettings>
</c:chartSpace>
</file>

<file path=xl/charts/chart1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3187714043526789E-2"/>
          <c:y val="2.160694885387645E-3"/>
          <c:w val="0.97578810865280474"/>
          <c:h val="0.99783930511461238"/>
        </c:manualLayout>
      </c:layout>
      <c:doughnutChart>
        <c:varyColors val="1"/>
        <c:ser>
          <c:idx val="0"/>
          <c:order val="0"/>
          <c:tx>
            <c:v>Camembert</c:v>
          </c:tx>
          <c:dPt>
            <c:idx val="0"/>
            <c:bubble3D val="0"/>
            <c:spPr>
              <a:gradFill flip="none" rotWithShape="1">
                <a:gsLst>
                  <a:gs pos="0">
                    <a:srgbClr val="C00000">
                      <a:shade val="30000"/>
                      <a:satMod val="115000"/>
                    </a:srgbClr>
                  </a:gs>
                  <a:gs pos="50000">
                    <a:srgbClr val="C00000">
                      <a:shade val="67500"/>
                      <a:satMod val="115000"/>
                    </a:srgbClr>
                  </a:gs>
                  <a:gs pos="100000">
                    <a:srgbClr val="C00000">
                      <a:shade val="100000"/>
                      <a:satMod val="115000"/>
                    </a:srgbClr>
                  </a:gs>
                </a:gsLst>
                <a:lin ang="2700000" scaled="1"/>
                <a:tileRect/>
              </a:gradFill>
            </c:spPr>
            <c:extLst>
              <c:ext xmlns:c16="http://schemas.microsoft.com/office/drawing/2014/chart" uri="{C3380CC4-5D6E-409C-BE32-E72D297353CC}">
                <c16:uniqueId val="{00000001-FF78-4BCC-8235-2DCAEB4EC8F8}"/>
              </c:ext>
            </c:extLst>
          </c:dPt>
          <c:dPt>
            <c:idx val="1"/>
            <c:bubble3D val="0"/>
            <c:spPr>
              <a:gradFill flip="none" rotWithShape="1">
                <a:gsLst>
                  <a:gs pos="0">
                    <a:srgbClr val="F79646">
                      <a:lumMod val="75000"/>
                      <a:shade val="30000"/>
                      <a:satMod val="115000"/>
                    </a:srgbClr>
                  </a:gs>
                  <a:gs pos="50000">
                    <a:srgbClr val="F79646">
                      <a:lumMod val="75000"/>
                      <a:shade val="67500"/>
                      <a:satMod val="115000"/>
                    </a:srgbClr>
                  </a:gs>
                  <a:gs pos="100000">
                    <a:srgbClr val="F79646">
                      <a:lumMod val="75000"/>
                      <a:shade val="100000"/>
                      <a:satMod val="115000"/>
                    </a:srgbClr>
                  </a:gs>
                </a:gsLst>
                <a:lin ang="2700000" scaled="1"/>
                <a:tileRect/>
              </a:gradFill>
            </c:spPr>
            <c:extLst>
              <c:ext xmlns:c16="http://schemas.microsoft.com/office/drawing/2014/chart" uri="{C3380CC4-5D6E-409C-BE32-E72D297353CC}">
                <c16:uniqueId val="{00000003-FF78-4BCC-8235-2DCAEB4EC8F8}"/>
              </c:ext>
            </c:extLst>
          </c:dPt>
          <c:dPt>
            <c:idx val="2"/>
            <c:bubble3D val="0"/>
            <c:spPr>
              <a:gradFill flip="none" rotWithShape="1">
                <a:gsLst>
                  <a:gs pos="0">
                    <a:srgbClr val="64AB0D">
                      <a:shade val="30000"/>
                      <a:satMod val="115000"/>
                    </a:srgbClr>
                  </a:gs>
                  <a:gs pos="50000">
                    <a:srgbClr val="64AB0D">
                      <a:shade val="67500"/>
                      <a:satMod val="115000"/>
                    </a:srgbClr>
                  </a:gs>
                  <a:gs pos="100000">
                    <a:srgbClr val="64AB0D">
                      <a:shade val="100000"/>
                      <a:satMod val="115000"/>
                    </a:srgbClr>
                  </a:gs>
                </a:gsLst>
                <a:lin ang="2700000" scaled="1"/>
                <a:tileRect/>
              </a:gradFill>
            </c:spPr>
            <c:extLst>
              <c:ext xmlns:c16="http://schemas.microsoft.com/office/drawing/2014/chart" uri="{C3380CC4-5D6E-409C-BE32-E72D297353CC}">
                <c16:uniqueId val="{00000005-FF78-4BCC-8235-2DCAEB4EC8F8}"/>
              </c:ext>
            </c:extLst>
          </c:dPt>
          <c:dPt>
            <c:idx val="3"/>
            <c:bubble3D val="0"/>
            <c:spPr>
              <a:gradFill flip="none" rotWithShape="1">
                <a:gsLst>
                  <a:gs pos="0">
                    <a:srgbClr val="00B050">
                      <a:shade val="30000"/>
                      <a:satMod val="115000"/>
                    </a:srgbClr>
                  </a:gs>
                  <a:gs pos="50000">
                    <a:srgbClr val="00B050">
                      <a:shade val="67500"/>
                      <a:satMod val="115000"/>
                    </a:srgbClr>
                  </a:gs>
                  <a:gs pos="100000">
                    <a:srgbClr val="00B050">
                      <a:shade val="100000"/>
                      <a:satMod val="115000"/>
                    </a:srgbClr>
                  </a:gs>
                </a:gsLst>
                <a:lin ang="2700000" scaled="1"/>
                <a:tileRect/>
              </a:gradFill>
            </c:spPr>
            <c:extLst>
              <c:ext xmlns:c16="http://schemas.microsoft.com/office/drawing/2014/chart" uri="{C3380CC4-5D6E-409C-BE32-E72D297353CC}">
                <c16:uniqueId val="{00000007-FF78-4BCC-8235-2DCAEB4EC8F8}"/>
              </c:ext>
            </c:extLst>
          </c:dPt>
          <c:dPt>
            <c:idx val="4"/>
            <c:bubble3D val="0"/>
            <c:spPr>
              <a:noFill/>
            </c:spPr>
            <c:extLst>
              <c:ext xmlns:c16="http://schemas.microsoft.com/office/drawing/2014/chart" uri="{C3380CC4-5D6E-409C-BE32-E72D297353CC}">
                <c16:uniqueId val="{00000009-FF78-4BCC-8235-2DCAEB4EC8F8}"/>
              </c:ext>
            </c:extLst>
          </c:dPt>
          <c:val>
            <c:numRef>
              <c:f>'Leçon 4'!$N$168:$N$172</c:f>
              <c:numCache>
                <c:formatCode>General</c:formatCode>
                <c:ptCount val="5"/>
                <c:pt idx="0">
                  <c:v>10</c:v>
                </c:pt>
                <c:pt idx="1">
                  <c:v>10</c:v>
                </c:pt>
                <c:pt idx="2">
                  <c:v>10</c:v>
                </c:pt>
                <c:pt idx="3">
                  <c:v>10</c:v>
                </c:pt>
                <c:pt idx="4">
                  <c:v>40</c:v>
                </c:pt>
              </c:numCache>
            </c:numRef>
          </c:val>
          <c:extLst>
            <c:ext xmlns:c16="http://schemas.microsoft.com/office/drawing/2014/chart" uri="{C3380CC4-5D6E-409C-BE32-E72D297353CC}">
              <c16:uniqueId val="{0000000A-FF78-4BCC-8235-2DCAEB4EC8F8}"/>
            </c:ext>
          </c:extLst>
        </c:ser>
        <c:dLbls>
          <c:showLegendKey val="0"/>
          <c:showVal val="0"/>
          <c:showCatName val="0"/>
          <c:showSerName val="0"/>
          <c:showPercent val="0"/>
          <c:showBubbleSize val="0"/>
          <c:showLeaderLines val="1"/>
        </c:dLbls>
        <c:firstSliceAng val="270"/>
        <c:holeSize val="50"/>
      </c:doughnutChart>
      <c:pieChart>
        <c:varyColors val="1"/>
        <c:ser>
          <c:idx val="1"/>
          <c:order val="1"/>
          <c:spPr>
            <a:noFill/>
          </c:spPr>
          <c:dPt>
            <c:idx val="1"/>
            <c:bubble3D val="0"/>
            <c:spPr>
              <a:solidFill>
                <a:schemeClr val="tx1"/>
              </a:solidFill>
            </c:spPr>
            <c:extLst>
              <c:ext xmlns:c16="http://schemas.microsoft.com/office/drawing/2014/chart" uri="{C3380CC4-5D6E-409C-BE32-E72D297353CC}">
                <c16:uniqueId val="{0000000C-FF78-4BCC-8235-2DCAEB4EC8F8}"/>
              </c:ext>
            </c:extLst>
          </c:dPt>
          <c:val>
            <c:numRef>
              <c:f>'Leçon 4'!$O$168:$O$170</c:f>
              <c:numCache>
                <c:formatCode>General</c:formatCode>
                <c:ptCount val="3"/>
                <c:pt idx="0">
                  <c:v>0</c:v>
                </c:pt>
                <c:pt idx="1">
                  <c:v>2</c:v>
                </c:pt>
                <c:pt idx="2">
                  <c:v>78</c:v>
                </c:pt>
              </c:numCache>
            </c:numRef>
          </c:val>
          <c:extLst>
            <c:ext xmlns:c16="http://schemas.microsoft.com/office/drawing/2014/chart" uri="{C3380CC4-5D6E-409C-BE32-E72D297353CC}">
              <c16:uniqueId val="{0000000D-FF78-4BCC-8235-2DCAEB4EC8F8}"/>
            </c:ext>
          </c:extLst>
        </c:ser>
        <c:dLbls>
          <c:showLegendKey val="0"/>
          <c:showVal val="0"/>
          <c:showCatName val="0"/>
          <c:showSerName val="0"/>
          <c:showPercent val="0"/>
          <c:showBubbleSize val="0"/>
          <c:showLeaderLines val="1"/>
        </c:dLbls>
        <c:firstSliceAng val="270"/>
      </c:pieChart>
    </c:plotArea>
    <c:plotVisOnly val="0"/>
    <c:dispBlanksAs val="gap"/>
    <c:showDLblsOverMax val="0"/>
  </c:chart>
  <c:spPr>
    <a:noFill/>
    <a:ln>
      <a:noFill/>
    </a:ln>
  </c:spPr>
  <c:printSettings>
    <c:headerFooter/>
    <c:pageMargins b="0.750000000000003" l="0.70000000000000062" r="0.70000000000000062" t="0.750000000000003" header="0.30000000000000032" footer="0.30000000000000032"/>
    <c:pageSetup/>
  </c:printSettings>
</c:chartSpace>
</file>

<file path=xl/charts/chart1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3187714043526789E-2"/>
          <c:y val="2.160694885387645E-3"/>
          <c:w val="0.97578810865280474"/>
          <c:h val="0.99783930511461238"/>
        </c:manualLayout>
      </c:layout>
      <c:doughnutChart>
        <c:varyColors val="1"/>
        <c:ser>
          <c:idx val="0"/>
          <c:order val="0"/>
          <c:tx>
            <c:v>Camembert</c:v>
          </c:tx>
          <c:dPt>
            <c:idx val="0"/>
            <c:bubble3D val="0"/>
            <c:spPr>
              <a:gradFill flip="none" rotWithShape="1">
                <a:gsLst>
                  <a:gs pos="0">
                    <a:srgbClr val="C00000">
                      <a:shade val="30000"/>
                      <a:satMod val="115000"/>
                    </a:srgbClr>
                  </a:gs>
                  <a:gs pos="50000">
                    <a:srgbClr val="C00000">
                      <a:shade val="67500"/>
                      <a:satMod val="115000"/>
                    </a:srgbClr>
                  </a:gs>
                  <a:gs pos="100000">
                    <a:srgbClr val="C00000">
                      <a:shade val="100000"/>
                      <a:satMod val="115000"/>
                    </a:srgbClr>
                  </a:gs>
                </a:gsLst>
                <a:lin ang="2700000" scaled="1"/>
                <a:tileRect/>
              </a:gradFill>
            </c:spPr>
            <c:extLst>
              <c:ext xmlns:c16="http://schemas.microsoft.com/office/drawing/2014/chart" uri="{C3380CC4-5D6E-409C-BE32-E72D297353CC}">
                <c16:uniqueId val="{00000001-FBF2-4A58-B845-0A713B3D4B5D}"/>
              </c:ext>
            </c:extLst>
          </c:dPt>
          <c:dPt>
            <c:idx val="1"/>
            <c:bubble3D val="0"/>
            <c:spPr>
              <a:gradFill flip="none" rotWithShape="1">
                <a:gsLst>
                  <a:gs pos="0">
                    <a:srgbClr val="F79646">
                      <a:lumMod val="75000"/>
                      <a:shade val="30000"/>
                      <a:satMod val="115000"/>
                    </a:srgbClr>
                  </a:gs>
                  <a:gs pos="50000">
                    <a:srgbClr val="F79646">
                      <a:lumMod val="75000"/>
                      <a:shade val="67500"/>
                      <a:satMod val="115000"/>
                    </a:srgbClr>
                  </a:gs>
                  <a:gs pos="100000">
                    <a:srgbClr val="F79646">
                      <a:lumMod val="75000"/>
                      <a:shade val="100000"/>
                      <a:satMod val="115000"/>
                    </a:srgbClr>
                  </a:gs>
                </a:gsLst>
                <a:lin ang="2700000" scaled="1"/>
                <a:tileRect/>
              </a:gradFill>
            </c:spPr>
            <c:extLst>
              <c:ext xmlns:c16="http://schemas.microsoft.com/office/drawing/2014/chart" uri="{C3380CC4-5D6E-409C-BE32-E72D297353CC}">
                <c16:uniqueId val="{00000003-FBF2-4A58-B845-0A713B3D4B5D}"/>
              </c:ext>
            </c:extLst>
          </c:dPt>
          <c:dPt>
            <c:idx val="2"/>
            <c:bubble3D val="0"/>
            <c:spPr>
              <a:gradFill flip="none" rotWithShape="1">
                <a:gsLst>
                  <a:gs pos="0">
                    <a:srgbClr val="64AB0D">
                      <a:shade val="30000"/>
                      <a:satMod val="115000"/>
                    </a:srgbClr>
                  </a:gs>
                  <a:gs pos="50000">
                    <a:srgbClr val="64AB0D">
                      <a:shade val="67500"/>
                      <a:satMod val="115000"/>
                    </a:srgbClr>
                  </a:gs>
                  <a:gs pos="100000">
                    <a:srgbClr val="64AB0D">
                      <a:shade val="100000"/>
                      <a:satMod val="115000"/>
                    </a:srgbClr>
                  </a:gs>
                </a:gsLst>
                <a:lin ang="2700000" scaled="1"/>
                <a:tileRect/>
              </a:gradFill>
            </c:spPr>
            <c:extLst>
              <c:ext xmlns:c16="http://schemas.microsoft.com/office/drawing/2014/chart" uri="{C3380CC4-5D6E-409C-BE32-E72D297353CC}">
                <c16:uniqueId val="{00000005-FBF2-4A58-B845-0A713B3D4B5D}"/>
              </c:ext>
            </c:extLst>
          </c:dPt>
          <c:dPt>
            <c:idx val="3"/>
            <c:bubble3D val="0"/>
            <c:spPr>
              <a:gradFill flip="none" rotWithShape="1">
                <a:gsLst>
                  <a:gs pos="0">
                    <a:srgbClr val="00B050">
                      <a:shade val="30000"/>
                      <a:satMod val="115000"/>
                    </a:srgbClr>
                  </a:gs>
                  <a:gs pos="50000">
                    <a:srgbClr val="00B050">
                      <a:shade val="67500"/>
                      <a:satMod val="115000"/>
                    </a:srgbClr>
                  </a:gs>
                  <a:gs pos="100000">
                    <a:srgbClr val="00B050">
                      <a:shade val="100000"/>
                      <a:satMod val="115000"/>
                    </a:srgbClr>
                  </a:gs>
                </a:gsLst>
                <a:lin ang="2700000" scaled="1"/>
                <a:tileRect/>
              </a:gradFill>
            </c:spPr>
            <c:extLst>
              <c:ext xmlns:c16="http://schemas.microsoft.com/office/drawing/2014/chart" uri="{C3380CC4-5D6E-409C-BE32-E72D297353CC}">
                <c16:uniqueId val="{00000007-FBF2-4A58-B845-0A713B3D4B5D}"/>
              </c:ext>
            </c:extLst>
          </c:dPt>
          <c:dPt>
            <c:idx val="4"/>
            <c:bubble3D val="0"/>
            <c:spPr>
              <a:noFill/>
            </c:spPr>
            <c:extLst>
              <c:ext xmlns:c16="http://schemas.microsoft.com/office/drawing/2014/chart" uri="{C3380CC4-5D6E-409C-BE32-E72D297353CC}">
                <c16:uniqueId val="{00000009-FBF2-4A58-B845-0A713B3D4B5D}"/>
              </c:ext>
            </c:extLst>
          </c:dPt>
          <c:val>
            <c:numRef>
              <c:f>'Leçon 4'!$N$173:$N$177</c:f>
              <c:numCache>
                <c:formatCode>General</c:formatCode>
                <c:ptCount val="5"/>
                <c:pt idx="0">
                  <c:v>10</c:v>
                </c:pt>
                <c:pt idx="1">
                  <c:v>10</c:v>
                </c:pt>
                <c:pt idx="2">
                  <c:v>10</c:v>
                </c:pt>
                <c:pt idx="3">
                  <c:v>10</c:v>
                </c:pt>
                <c:pt idx="4">
                  <c:v>40</c:v>
                </c:pt>
              </c:numCache>
            </c:numRef>
          </c:val>
          <c:extLst>
            <c:ext xmlns:c16="http://schemas.microsoft.com/office/drawing/2014/chart" uri="{C3380CC4-5D6E-409C-BE32-E72D297353CC}">
              <c16:uniqueId val="{0000000A-FBF2-4A58-B845-0A713B3D4B5D}"/>
            </c:ext>
          </c:extLst>
        </c:ser>
        <c:dLbls>
          <c:showLegendKey val="0"/>
          <c:showVal val="0"/>
          <c:showCatName val="0"/>
          <c:showSerName val="0"/>
          <c:showPercent val="0"/>
          <c:showBubbleSize val="0"/>
          <c:showLeaderLines val="1"/>
        </c:dLbls>
        <c:firstSliceAng val="270"/>
        <c:holeSize val="50"/>
      </c:doughnutChart>
      <c:pieChart>
        <c:varyColors val="1"/>
        <c:ser>
          <c:idx val="1"/>
          <c:order val="1"/>
          <c:spPr>
            <a:noFill/>
          </c:spPr>
          <c:dPt>
            <c:idx val="1"/>
            <c:bubble3D val="0"/>
            <c:spPr>
              <a:solidFill>
                <a:schemeClr val="tx1"/>
              </a:solidFill>
            </c:spPr>
            <c:extLst>
              <c:ext xmlns:c16="http://schemas.microsoft.com/office/drawing/2014/chart" uri="{C3380CC4-5D6E-409C-BE32-E72D297353CC}">
                <c16:uniqueId val="{0000000C-FBF2-4A58-B845-0A713B3D4B5D}"/>
              </c:ext>
            </c:extLst>
          </c:dPt>
          <c:val>
            <c:numRef>
              <c:f>'Leçon 4'!$O$173:$O$175</c:f>
              <c:numCache>
                <c:formatCode>General</c:formatCode>
                <c:ptCount val="3"/>
                <c:pt idx="0">
                  <c:v>0</c:v>
                </c:pt>
                <c:pt idx="1">
                  <c:v>2</c:v>
                </c:pt>
                <c:pt idx="2">
                  <c:v>78</c:v>
                </c:pt>
              </c:numCache>
            </c:numRef>
          </c:val>
          <c:extLst>
            <c:ext xmlns:c16="http://schemas.microsoft.com/office/drawing/2014/chart" uri="{C3380CC4-5D6E-409C-BE32-E72D297353CC}">
              <c16:uniqueId val="{0000000D-FBF2-4A58-B845-0A713B3D4B5D}"/>
            </c:ext>
          </c:extLst>
        </c:ser>
        <c:dLbls>
          <c:showLegendKey val="0"/>
          <c:showVal val="0"/>
          <c:showCatName val="0"/>
          <c:showSerName val="0"/>
          <c:showPercent val="0"/>
          <c:showBubbleSize val="0"/>
          <c:showLeaderLines val="1"/>
        </c:dLbls>
        <c:firstSliceAng val="270"/>
      </c:pieChart>
    </c:plotArea>
    <c:plotVisOnly val="0"/>
    <c:dispBlanksAs val="gap"/>
    <c:showDLblsOverMax val="0"/>
  </c:chart>
  <c:spPr>
    <a:noFill/>
    <a:ln>
      <a:noFill/>
    </a:ln>
  </c:spPr>
  <c:printSettings>
    <c:headerFooter/>
    <c:pageMargins b="0.750000000000003" l="0.70000000000000062" r="0.70000000000000062" t="0.750000000000003" header="0.30000000000000032" footer="0.30000000000000032"/>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3187714043526789E-2"/>
          <c:y val="2.160694885387645E-3"/>
          <c:w val="0.97578810865280474"/>
          <c:h val="0.99783930511461238"/>
        </c:manualLayout>
      </c:layout>
      <c:doughnutChart>
        <c:varyColors val="1"/>
        <c:ser>
          <c:idx val="0"/>
          <c:order val="0"/>
          <c:tx>
            <c:v>Camembert</c:v>
          </c:tx>
          <c:dPt>
            <c:idx val="0"/>
            <c:bubble3D val="0"/>
            <c:spPr>
              <a:gradFill flip="none" rotWithShape="1">
                <a:gsLst>
                  <a:gs pos="0">
                    <a:srgbClr val="C00000">
                      <a:shade val="30000"/>
                      <a:satMod val="115000"/>
                    </a:srgbClr>
                  </a:gs>
                  <a:gs pos="50000">
                    <a:srgbClr val="C00000">
                      <a:shade val="67500"/>
                      <a:satMod val="115000"/>
                    </a:srgbClr>
                  </a:gs>
                  <a:gs pos="100000">
                    <a:srgbClr val="C00000">
                      <a:shade val="100000"/>
                      <a:satMod val="115000"/>
                    </a:srgbClr>
                  </a:gs>
                </a:gsLst>
                <a:lin ang="2700000" scaled="1"/>
                <a:tileRect/>
              </a:gradFill>
            </c:spPr>
            <c:extLst>
              <c:ext xmlns:c16="http://schemas.microsoft.com/office/drawing/2014/chart" uri="{C3380CC4-5D6E-409C-BE32-E72D297353CC}">
                <c16:uniqueId val="{00000001-4616-4856-BF4C-C74A80F77A8D}"/>
              </c:ext>
            </c:extLst>
          </c:dPt>
          <c:dPt>
            <c:idx val="1"/>
            <c:bubble3D val="0"/>
            <c:spPr>
              <a:gradFill flip="none" rotWithShape="1">
                <a:gsLst>
                  <a:gs pos="0">
                    <a:srgbClr val="F79646">
                      <a:lumMod val="75000"/>
                      <a:shade val="30000"/>
                      <a:satMod val="115000"/>
                    </a:srgbClr>
                  </a:gs>
                  <a:gs pos="50000">
                    <a:srgbClr val="F79646">
                      <a:lumMod val="75000"/>
                      <a:shade val="67500"/>
                      <a:satMod val="115000"/>
                    </a:srgbClr>
                  </a:gs>
                  <a:gs pos="100000">
                    <a:srgbClr val="F79646">
                      <a:lumMod val="75000"/>
                      <a:shade val="100000"/>
                      <a:satMod val="115000"/>
                    </a:srgbClr>
                  </a:gs>
                </a:gsLst>
                <a:lin ang="2700000" scaled="1"/>
                <a:tileRect/>
              </a:gradFill>
            </c:spPr>
            <c:extLst>
              <c:ext xmlns:c16="http://schemas.microsoft.com/office/drawing/2014/chart" uri="{C3380CC4-5D6E-409C-BE32-E72D297353CC}">
                <c16:uniqueId val="{00000003-4616-4856-BF4C-C74A80F77A8D}"/>
              </c:ext>
            </c:extLst>
          </c:dPt>
          <c:dPt>
            <c:idx val="2"/>
            <c:bubble3D val="0"/>
            <c:spPr>
              <a:gradFill flip="none" rotWithShape="1">
                <a:gsLst>
                  <a:gs pos="0">
                    <a:srgbClr val="64AB0D">
                      <a:shade val="30000"/>
                      <a:satMod val="115000"/>
                    </a:srgbClr>
                  </a:gs>
                  <a:gs pos="50000">
                    <a:srgbClr val="64AB0D">
                      <a:shade val="67500"/>
                      <a:satMod val="115000"/>
                    </a:srgbClr>
                  </a:gs>
                  <a:gs pos="100000">
                    <a:srgbClr val="64AB0D">
                      <a:shade val="100000"/>
                      <a:satMod val="115000"/>
                    </a:srgbClr>
                  </a:gs>
                </a:gsLst>
                <a:lin ang="2700000" scaled="1"/>
                <a:tileRect/>
              </a:gradFill>
            </c:spPr>
            <c:extLst>
              <c:ext xmlns:c16="http://schemas.microsoft.com/office/drawing/2014/chart" uri="{C3380CC4-5D6E-409C-BE32-E72D297353CC}">
                <c16:uniqueId val="{00000005-4616-4856-BF4C-C74A80F77A8D}"/>
              </c:ext>
            </c:extLst>
          </c:dPt>
          <c:dPt>
            <c:idx val="3"/>
            <c:bubble3D val="0"/>
            <c:spPr>
              <a:gradFill flip="none" rotWithShape="1">
                <a:gsLst>
                  <a:gs pos="0">
                    <a:srgbClr val="00B050">
                      <a:shade val="30000"/>
                      <a:satMod val="115000"/>
                    </a:srgbClr>
                  </a:gs>
                  <a:gs pos="50000">
                    <a:srgbClr val="00B050">
                      <a:shade val="67500"/>
                      <a:satMod val="115000"/>
                    </a:srgbClr>
                  </a:gs>
                  <a:gs pos="100000">
                    <a:srgbClr val="00B050">
                      <a:shade val="100000"/>
                      <a:satMod val="115000"/>
                    </a:srgbClr>
                  </a:gs>
                </a:gsLst>
                <a:lin ang="2700000" scaled="1"/>
                <a:tileRect/>
              </a:gradFill>
            </c:spPr>
            <c:extLst>
              <c:ext xmlns:c16="http://schemas.microsoft.com/office/drawing/2014/chart" uri="{C3380CC4-5D6E-409C-BE32-E72D297353CC}">
                <c16:uniqueId val="{00000007-4616-4856-BF4C-C74A80F77A8D}"/>
              </c:ext>
            </c:extLst>
          </c:dPt>
          <c:dPt>
            <c:idx val="4"/>
            <c:bubble3D val="0"/>
            <c:spPr>
              <a:noFill/>
            </c:spPr>
            <c:extLst>
              <c:ext xmlns:c16="http://schemas.microsoft.com/office/drawing/2014/chart" uri="{C3380CC4-5D6E-409C-BE32-E72D297353CC}">
                <c16:uniqueId val="{00000009-4616-4856-BF4C-C74A80F77A8D}"/>
              </c:ext>
            </c:extLst>
          </c:dPt>
          <c:val>
            <c:numRef>
              <c:f>'Leçon 1'!$N$58:$N$62</c:f>
              <c:numCache>
                <c:formatCode>General</c:formatCode>
                <c:ptCount val="5"/>
                <c:pt idx="0">
                  <c:v>10</c:v>
                </c:pt>
                <c:pt idx="1">
                  <c:v>10</c:v>
                </c:pt>
                <c:pt idx="2">
                  <c:v>10</c:v>
                </c:pt>
                <c:pt idx="3">
                  <c:v>10</c:v>
                </c:pt>
                <c:pt idx="4">
                  <c:v>40</c:v>
                </c:pt>
              </c:numCache>
            </c:numRef>
          </c:val>
          <c:extLst>
            <c:ext xmlns:c16="http://schemas.microsoft.com/office/drawing/2014/chart" uri="{C3380CC4-5D6E-409C-BE32-E72D297353CC}">
              <c16:uniqueId val="{0000000A-4616-4856-BF4C-C74A80F77A8D}"/>
            </c:ext>
          </c:extLst>
        </c:ser>
        <c:dLbls>
          <c:showLegendKey val="0"/>
          <c:showVal val="0"/>
          <c:showCatName val="0"/>
          <c:showSerName val="0"/>
          <c:showPercent val="0"/>
          <c:showBubbleSize val="0"/>
          <c:showLeaderLines val="1"/>
        </c:dLbls>
        <c:firstSliceAng val="270"/>
        <c:holeSize val="50"/>
      </c:doughnutChart>
      <c:pieChart>
        <c:varyColors val="1"/>
        <c:ser>
          <c:idx val="1"/>
          <c:order val="1"/>
          <c:spPr>
            <a:noFill/>
          </c:spPr>
          <c:dPt>
            <c:idx val="1"/>
            <c:bubble3D val="0"/>
            <c:spPr>
              <a:solidFill>
                <a:schemeClr val="tx1"/>
              </a:solidFill>
            </c:spPr>
            <c:extLst>
              <c:ext xmlns:c16="http://schemas.microsoft.com/office/drawing/2014/chart" uri="{C3380CC4-5D6E-409C-BE32-E72D297353CC}">
                <c16:uniqueId val="{0000000C-4616-4856-BF4C-C74A80F77A8D}"/>
              </c:ext>
            </c:extLst>
          </c:dPt>
          <c:val>
            <c:numRef>
              <c:f>'Leçon 1'!$O$58:$O$60</c:f>
              <c:numCache>
                <c:formatCode>General</c:formatCode>
                <c:ptCount val="3"/>
                <c:pt idx="0">
                  <c:v>0</c:v>
                </c:pt>
                <c:pt idx="1">
                  <c:v>2</c:v>
                </c:pt>
                <c:pt idx="2">
                  <c:v>78</c:v>
                </c:pt>
              </c:numCache>
            </c:numRef>
          </c:val>
          <c:extLst>
            <c:ext xmlns:c16="http://schemas.microsoft.com/office/drawing/2014/chart" uri="{C3380CC4-5D6E-409C-BE32-E72D297353CC}">
              <c16:uniqueId val="{0000000D-4616-4856-BF4C-C74A80F77A8D}"/>
            </c:ext>
          </c:extLst>
        </c:ser>
        <c:dLbls>
          <c:showLegendKey val="0"/>
          <c:showVal val="0"/>
          <c:showCatName val="0"/>
          <c:showSerName val="0"/>
          <c:showPercent val="0"/>
          <c:showBubbleSize val="0"/>
          <c:showLeaderLines val="1"/>
        </c:dLbls>
        <c:firstSliceAng val="270"/>
      </c:pieChart>
    </c:plotArea>
    <c:plotVisOnly val="0"/>
    <c:dispBlanksAs val="gap"/>
    <c:showDLblsOverMax val="0"/>
  </c:chart>
  <c:spPr>
    <a:noFill/>
    <a:ln>
      <a:noFill/>
    </a:ln>
  </c:spPr>
  <c:printSettings>
    <c:headerFooter/>
    <c:pageMargins b="0.750000000000003" l="0.70000000000000062" r="0.70000000000000062" t="0.750000000000003" header="0.30000000000000032" footer="0.30000000000000032"/>
    <c:pageSetup/>
  </c:printSettings>
</c:chartSpace>
</file>

<file path=xl/charts/chart1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779487331831818"/>
          <c:y val="2.1612841720628378E-3"/>
          <c:w val="0.97578810865280474"/>
          <c:h val="0.99783930511461238"/>
        </c:manualLayout>
      </c:layout>
      <c:doughnutChart>
        <c:varyColors val="1"/>
        <c:ser>
          <c:idx val="0"/>
          <c:order val="0"/>
          <c:tx>
            <c:v>Camembert</c:v>
          </c:tx>
          <c:dPt>
            <c:idx val="0"/>
            <c:bubble3D val="0"/>
            <c:spPr>
              <a:gradFill flip="none" rotWithShape="1">
                <a:gsLst>
                  <a:gs pos="0">
                    <a:srgbClr val="C00000">
                      <a:shade val="30000"/>
                      <a:satMod val="115000"/>
                    </a:srgbClr>
                  </a:gs>
                  <a:gs pos="50000">
                    <a:srgbClr val="C00000">
                      <a:shade val="67500"/>
                      <a:satMod val="115000"/>
                    </a:srgbClr>
                  </a:gs>
                  <a:gs pos="100000">
                    <a:srgbClr val="C00000">
                      <a:shade val="100000"/>
                      <a:satMod val="115000"/>
                    </a:srgbClr>
                  </a:gs>
                </a:gsLst>
                <a:lin ang="2700000" scaled="1"/>
                <a:tileRect/>
              </a:gradFill>
            </c:spPr>
            <c:extLst>
              <c:ext xmlns:c16="http://schemas.microsoft.com/office/drawing/2014/chart" uri="{C3380CC4-5D6E-409C-BE32-E72D297353CC}">
                <c16:uniqueId val="{00000001-AED2-430C-8D6F-FA113F8B0ECA}"/>
              </c:ext>
            </c:extLst>
          </c:dPt>
          <c:dPt>
            <c:idx val="1"/>
            <c:bubble3D val="0"/>
            <c:spPr>
              <a:gradFill flip="none" rotWithShape="1">
                <a:gsLst>
                  <a:gs pos="0">
                    <a:srgbClr val="F79646">
                      <a:lumMod val="75000"/>
                      <a:shade val="30000"/>
                      <a:satMod val="115000"/>
                    </a:srgbClr>
                  </a:gs>
                  <a:gs pos="50000">
                    <a:srgbClr val="F79646">
                      <a:lumMod val="75000"/>
                      <a:shade val="67500"/>
                      <a:satMod val="115000"/>
                    </a:srgbClr>
                  </a:gs>
                  <a:gs pos="100000">
                    <a:srgbClr val="F79646">
                      <a:lumMod val="75000"/>
                      <a:shade val="100000"/>
                      <a:satMod val="115000"/>
                    </a:srgbClr>
                  </a:gs>
                </a:gsLst>
                <a:lin ang="2700000" scaled="1"/>
                <a:tileRect/>
              </a:gradFill>
            </c:spPr>
            <c:extLst>
              <c:ext xmlns:c16="http://schemas.microsoft.com/office/drawing/2014/chart" uri="{C3380CC4-5D6E-409C-BE32-E72D297353CC}">
                <c16:uniqueId val="{00000003-AED2-430C-8D6F-FA113F8B0ECA}"/>
              </c:ext>
            </c:extLst>
          </c:dPt>
          <c:dPt>
            <c:idx val="2"/>
            <c:bubble3D val="0"/>
            <c:spPr>
              <a:gradFill flip="none" rotWithShape="1">
                <a:gsLst>
                  <a:gs pos="0">
                    <a:srgbClr val="64AB0D">
                      <a:shade val="30000"/>
                      <a:satMod val="115000"/>
                    </a:srgbClr>
                  </a:gs>
                  <a:gs pos="50000">
                    <a:srgbClr val="64AB0D">
                      <a:shade val="67500"/>
                      <a:satMod val="115000"/>
                    </a:srgbClr>
                  </a:gs>
                  <a:gs pos="100000">
                    <a:srgbClr val="64AB0D">
                      <a:shade val="100000"/>
                      <a:satMod val="115000"/>
                    </a:srgbClr>
                  </a:gs>
                </a:gsLst>
                <a:lin ang="2700000" scaled="1"/>
                <a:tileRect/>
              </a:gradFill>
            </c:spPr>
            <c:extLst>
              <c:ext xmlns:c16="http://schemas.microsoft.com/office/drawing/2014/chart" uri="{C3380CC4-5D6E-409C-BE32-E72D297353CC}">
                <c16:uniqueId val="{00000005-AED2-430C-8D6F-FA113F8B0ECA}"/>
              </c:ext>
            </c:extLst>
          </c:dPt>
          <c:dPt>
            <c:idx val="3"/>
            <c:bubble3D val="0"/>
            <c:spPr>
              <a:gradFill flip="none" rotWithShape="1">
                <a:gsLst>
                  <a:gs pos="0">
                    <a:srgbClr val="00B050">
                      <a:shade val="30000"/>
                      <a:satMod val="115000"/>
                    </a:srgbClr>
                  </a:gs>
                  <a:gs pos="50000">
                    <a:srgbClr val="00B050">
                      <a:shade val="67500"/>
                      <a:satMod val="115000"/>
                    </a:srgbClr>
                  </a:gs>
                  <a:gs pos="100000">
                    <a:srgbClr val="00B050">
                      <a:shade val="100000"/>
                      <a:satMod val="115000"/>
                    </a:srgbClr>
                  </a:gs>
                </a:gsLst>
                <a:lin ang="2700000" scaled="1"/>
                <a:tileRect/>
              </a:gradFill>
            </c:spPr>
            <c:extLst>
              <c:ext xmlns:c16="http://schemas.microsoft.com/office/drawing/2014/chart" uri="{C3380CC4-5D6E-409C-BE32-E72D297353CC}">
                <c16:uniqueId val="{00000007-AED2-430C-8D6F-FA113F8B0ECA}"/>
              </c:ext>
            </c:extLst>
          </c:dPt>
          <c:dPt>
            <c:idx val="4"/>
            <c:bubble3D val="0"/>
            <c:spPr>
              <a:noFill/>
            </c:spPr>
            <c:extLst>
              <c:ext xmlns:c16="http://schemas.microsoft.com/office/drawing/2014/chart" uri="{C3380CC4-5D6E-409C-BE32-E72D297353CC}">
                <c16:uniqueId val="{00000009-AED2-430C-8D6F-FA113F8B0ECA}"/>
              </c:ext>
            </c:extLst>
          </c:dPt>
          <c:val>
            <c:numRef>
              <c:f>'Leçon 4'!$N$178:$N$182</c:f>
              <c:numCache>
                <c:formatCode>General</c:formatCode>
                <c:ptCount val="5"/>
                <c:pt idx="0">
                  <c:v>10</c:v>
                </c:pt>
                <c:pt idx="1">
                  <c:v>10</c:v>
                </c:pt>
                <c:pt idx="2">
                  <c:v>10</c:v>
                </c:pt>
                <c:pt idx="3">
                  <c:v>10</c:v>
                </c:pt>
                <c:pt idx="4">
                  <c:v>40</c:v>
                </c:pt>
              </c:numCache>
            </c:numRef>
          </c:val>
          <c:extLst>
            <c:ext xmlns:c16="http://schemas.microsoft.com/office/drawing/2014/chart" uri="{C3380CC4-5D6E-409C-BE32-E72D297353CC}">
              <c16:uniqueId val="{0000000A-AED2-430C-8D6F-FA113F8B0ECA}"/>
            </c:ext>
          </c:extLst>
        </c:ser>
        <c:dLbls>
          <c:showLegendKey val="0"/>
          <c:showVal val="0"/>
          <c:showCatName val="0"/>
          <c:showSerName val="0"/>
          <c:showPercent val="0"/>
          <c:showBubbleSize val="0"/>
          <c:showLeaderLines val="1"/>
        </c:dLbls>
        <c:firstSliceAng val="270"/>
        <c:holeSize val="50"/>
      </c:doughnutChart>
      <c:pieChart>
        <c:varyColors val="1"/>
        <c:ser>
          <c:idx val="1"/>
          <c:order val="1"/>
          <c:spPr>
            <a:noFill/>
          </c:spPr>
          <c:dPt>
            <c:idx val="1"/>
            <c:bubble3D val="0"/>
            <c:spPr>
              <a:solidFill>
                <a:schemeClr val="tx1"/>
              </a:solidFill>
            </c:spPr>
            <c:extLst>
              <c:ext xmlns:c16="http://schemas.microsoft.com/office/drawing/2014/chart" uri="{C3380CC4-5D6E-409C-BE32-E72D297353CC}">
                <c16:uniqueId val="{0000000C-AED2-430C-8D6F-FA113F8B0ECA}"/>
              </c:ext>
            </c:extLst>
          </c:dPt>
          <c:val>
            <c:numRef>
              <c:f>'Leçon 4'!$O$178:$O$180</c:f>
              <c:numCache>
                <c:formatCode>General</c:formatCode>
                <c:ptCount val="3"/>
                <c:pt idx="0">
                  <c:v>0</c:v>
                </c:pt>
                <c:pt idx="1">
                  <c:v>2</c:v>
                </c:pt>
                <c:pt idx="2">
                  <c:v>78</c:v>
                </c:pt>
              </c:numCache>
            </c:numRef>
          </c:val>
          <c:extLst>
            <c:ext xmlns:c16="http://schemas.microsoft.com/office/drawing/2014/chart" uri="{C3380CC4-5D6E-409C-BE32-E72D297353CC}">
              <c16:uniqueId val="{0000000D-AED2-430C-8D6F-FA113F8B0ECA}"/>
            </c:ext>
          </c:extLst>
        </c:ser>
        <c:dLbls>
          <c:showLegendKey val="0"/>
          <c:showVal val="0"/>
          <c:showCatName val="0"/>
          <c:showSerName val="0"/>
          <c:showPercent val="0"/>
          <c:showBubbleSize val="0"/>
          <c:showLeaderLines val="1"/>
        </c:dLbls>
        <c:firstSliceAng val="270"/>
      </c:pieChart>
    </c:plotArea>
    <c:plotVisOnly val="0"/>
    <c:dispBlanksAs val="gap"/>
    <c:showDLblsOverMax val="0"/>
  </c:chart>
  <c:spPr>
    <a:noFill/>
    <a:ln>
      <a:noFill/>
    </a:ln>
  </c:spPr>
  <c:printSettings>
    <c:headerFooter/>
    <c:pageMargins b="0.750000000000003" l="0.70000000000000062" r="0.70000000000000062" t="0.750000000000003" header="0.30000000000000032" footer="0.30000000000000032"/>
    <c:pageSetup/>
  </c:printSettings>
</c:chartSpace>
</file>

<file path=xl/charts/chart1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779487331831818"/>
          <c:y val="2.1612841720628378E-3"/>
          <c:w val="0.97578810865280474"/>
          <c:h val="0.99783930511461238"/>
        </c:manualLayout>
      </c:layout>
      <c:doughnutChart>
        <c:varyColors val="1"/>
        <c:ser>
          <c:idx val="0"/>
          <c:order val="0"/>
          <c:tx>
            <c:v>Camembert</c:v>
          </c:tx>
          <c:dPt>
            <c:idx val="0"/>
            <c:bubble3D val="0"/>
            <c:spPr>
              <a:gradFill flip="none" rotWithShape="1">
                <a:gsLst>
                  <a:gs pos="0">
                    <a:srgbClr val="C00000">
                      <a:shade val="30000"/>
                      <a:satMod val="115000"/>
                    </a:srgbClr>
                  </a:gs>
                  <a:gs pos="50000">
                    <a:srgbClr val="C00000">
                      <a:shade val="67500"/>
                      <a:satMod val="115000"/>
                    </a:srgbClr>
                  </a:gs>
                  <a:gs pos="100000">
                    <a:srgbClr val="C00000">
                      <a:shade val="100000"/>
                      <a:satMod val="115000"/>
                    </a:srgbClr>
                  </a:gs>
                </a:gsLst>
                <a:lin ang="2700000" scaled="1"/>
                <a:tileRect/>
              </a:gradFill>
            </c:spPr>
            <c:extLst>
              <c:ext xmlns:c16="http://schemas.microsoft.com/office/drawing/2014/chart" uri="{C3380CC4-5D6E-409C-BE32-E72D297353CC}">
                <c16:uniqueId val="{00000001-F10E-4148-AE16-0E48FDEE15CE}"/>
              </c:ext>
            </c:extLst>
          </c:dPt>
          <c:dPt>
            <c:idx val="1"/>
            <c:bubble3D val="0"/>
            <c:spPr>
              <a:gradFill flip="none" rotWithShape="1">
                <a:gsLst>
                  <a:gs pos="0">
                    <a:srgbClr val="F79646">
                      <a:lumMod val="75000"/>
                      <a:shade val="30000"/>
                      <a:satMod val="115000"/>
                    </a:srgbClr>
                  </a:gs>
                  <a:gs pos="50000">
                    <a:srgbClr val="F79646">
                      <a:lumMod val="75000"/>
                      <a:shade val="67500"/>
                      <a:satMod val="115000"/>
                    </a:srgbClr>
                  </a:gs>
                  <a:gs pos="100000">
                    <a:srgbClr val="F79646">
                      <a:lumMod val="75000"/>
                      <a:shade val="100000"/>
                      <a:satMod val="115000"/>
                    </a:srgbClr>
                  </a:gs>
                </a:gsLst>
                <a:lin ang="2700000" scaled="1"/>
                <a:tileRect/>
              </a:gradFill>
            </c:spPr>
            <c:extLst>
              <c:ext xmlns:c16="http://schemas.microsoft.com/office/drawing/2014/chart" uri="{C3380CC4-5D6E-409C-BE32-E72D297353CC}">
                <c16:uniqueId val="{00000003-F10E-4148-AE16-0E48FDEE15CE}"/>
              </c:ext>
            </c:extLst>
          </c:dPt>
          <c:dPt>
            <c:idx val="2"/>
            <c:bubble3D val="0"/>
            <c:spPr>
              <a:gradFill flip="none" rotWithShape="1">
                <a:gsLst>
                  <a:gs pos="0">
                    <a:srgbClr val="64AB0D">
                      <a:shade val="30000"/>
                      <a:satMod val="115000"/>
                    </a:srgbClr>
                  </a:gs>
                  <a:gs pos="50000">
                    <a:srgbClr val="64AB0D">
                      <a:shade val="67500"/>
                      <a:satMod val="115000"/>
                    </a:srgbClr>
                  </a:gs>
                  <a:gs pos="100000">
                    <a:srgbClr val="64AB0D">
                      <a:shade val="100000"/>
                      <a:satMod val="115000"/>
                    </a:srgbClr>
                  </a:gs>
                </a:gsLst>
                <a:lin ang="2700000" scaled="1"/>
                <a:tileRect/>
              </a:gradFill>
            </c:spPr>
            <c:extLst>
              <c:ext xmlns:c16="http://schemas.microsoft.com/office/drawing/2014/chart" uri="{C3380CC4-5D6E-409C-BE32-E72D297353CC}">
                <c16:uniqueId val="{00000005-F10E-4148-AE16-0E48FDEE15CE}"/>
              </c:ext>
            </c:extLst>
          </c:dPt>
          <c:dPt>
            <c:idx val="3"/>
            <c:bubble3D val="0"/>
            <c:spPr>
              <a:gradFill flip="none" rotWithShape="1">
                <a:gsLst>
                  <a:gs pos="0">
                    <a:srgbClr val="00B050">
                      <a:shade val="30000"/>
                      <a:satMod val="115000"/>
                    </a:srgbClr>
                  </a:gs>
                  <a:gs pos="50000">
                    <a:srgbClr val="00B050">
                      <a:shade val="67500"/>
                      <a:satMod val="115000"/>
                    </a:srgbClr>
                  </a:gs>
                  <a:gs pos="100000">
                    <a:srgbClr val="00B050">
                      <a:shade val="100000"/>
                      <a:satMod val="115000"/>
                    </a:srgbClr>
                  </a:gs>
                </a:gsLst>
                <a:lin ang="2700000" scaled="1"/>
                <a:tileRect/>
              </a:gradFill>
            </c:spPr>
            <c:extLst>
              <c:ext xmlns:c16="http://schemas.microsoft.com/office/drawing/2014/chart" uri="{C3380CC4-5D6E-409C-BE32-E72D297353CC}">
                <c16:uniqueId val="{00000007-F10E-4148-AE16-0E48FDEE15CE}"/>
              </c:ext>
            </c:extLst>
          </c:dPt>
          <c:dPt>
            <c:idx val="4"/>
            <c:bubble3D val="0"/>
            <c:spPr>
              <a:noFill/>
            </c:spPr>
            <c:extLst>
              <c:ext xmlns:c16="http://schemas.microsoft.com/office/drawing/2014/chart" uri="{C3380CC4-5D6E-409C-BE32-E72D297353CC}">
                <c16:uniqueId val="{00000009-F10E-4148-AE16-0E48FDEE15CE}"/>
              </c:ext>
            </c:extLst>
          </c:dPt>
          <c:val>
            <c:numRef>
              <c:f>'Leçon 4'!$N$8:$N$12</c:f>
              <c:numCache>
                <c:formatCode>General</c:formatCode>
                <c:ptCount val="5"/>
                <c:pt idx="0">
                  <c:v>10</c:v>
                </c:pt>
                <c:pt idx="1">
                  <c:v>10</c:v>
                </c:pt>
                <c:pt idx="2">
                  <c:v>10</c:v>
                </c:pt>
                <c:pt idx="3">
                  <c:v>10</c:v>
                </c:pt>
                <c:pt idx="4">
                  <c:v>40</c:v>
                </c:pt>
              </c:numCache>
            </c:numRef>
          </c:val>
          <c:extLst>
            <c:ext xmlns:c16="http://schemas.microsoft.com/office/drawing/2014/chart" uri="{C3380CC4-5D6E-409C-BE32-E72D297353CC}">
              <c16:uniqueId val="{0000000A-F10E-4148-AE16-0E48FDEE15CE}"/>
            </c:ext>
          </c:extLst>
        </c:ser>
        <c:dLbls>
          <c:showLegendKey val="0"/>
          <c:showVal val="0"/>
          <c:showCatName val="0"/>
          <c:showSerName val="0"/>
          <c:showPercent val="0"/>
          <c:showBubbleSize val="0"/>
          <c:showLeaderLines val="1"/>
        </c:dLbls>
        <c:firstSliceAng val="270"/>
        <c:holeSize val="50"/>
      </c:doughnutChart>
      <c:pieChart>
        <c:varyColors val="1"/>
        <c:ser>
          <c:idx val="1"/>
          <c:order val="1"/>
          <c:tx>
            <c:v>Aiguille</c:v>
          </c:tx>
          <c:spPr>
            <a:noFill/>
          </c:spPr>
          <c:dPt>
            <c:idx val="1"/>
            <c:bubble3D val="0"/>
            <c:spPr>
              <a:solidFill>
                <a:schemeClr val="tx1"/>
              </a:solidFill>
            </c:spPr>
            <c:extLst>
              <c:ext xmlns:c16="http://schemas.microsoft.com/office/drawing/2014/chart" uri="{C3380CC4-5D6E-409C-BE32-E72D297353CC}">
                <c16:uniqueId val="{0000000C-F10E-4148-AE16-0E48FDEE15CE}"/>
              </c:ext>
            </c:extLst>
          </c:dPt>
          <c:val>
            <c:numRef>
              <c:f>'Leçon 4'!$O$8:$O$10</c:f>
              <c:numCache>
                <c:formatCode>General</c:formatCode>
                <c:ptCount val="3"/>
                <c:pt idx="0">
                  <c:v>0</c:v>
                </c:pt>
                <c:pt idx="1">
                  <c:v>2</c:v>
                </c:pt>
                <c:pt idx="2">
                  <c:v>78</c:v>
                </c:pt>
              </c:numCache>
            </c:numRef>
          </c:val>
          <c:extLst>
            <c:ext xmlns:c16="http://schemas.microsoft.com/office/drawing/2014/chart" uri="{C3380CC4-5D6E-409C-BE32-E72D297353CC}">
              <c16:uniqueId val="{0000000D-F10E-4148-AE16-0E48FDEE15CE}"/>
            </c:ext>
          </c:extLst>
        </c:ser>
        <c:dLbls>
          <c:showLegendKey val="0"/>
          <c:showVal val="0"/>
          <c:showCatName val="0"/>
          <c:showSerName val="0"/>
          <c:showPercent val="0"/>
          <c:showBubbleSize val="0"/>
          <c:showLeaderLines val="1"/>
        </c:dLbls>
        <c:firstSliceAng val="270"/>
      </c:pieChart>
    </c:plotArea>
    <c:plotVisOnly val="0"/>
    <c:dispBlanksAs val="gap"/>
    <c:showDLblsOverMax val="0"/>
  </c:chart>
  <c:spPr>
    <a:noFill/>
    <a:ln>
      <a:noFill/>
    </a:ln>
  </c:spPr>
  <c:printSettings>
    <c:headerFooter/>
    <c:pageMargins b="0.750000000000003" l="0.70000000000000062" r="0.70000000000000062" t="0.750000000000003" header="0.30000000000000032" footer="0.30000000000000032"/>
    <c:pageSetup/>
  </c:printSettings>
</c:chartSpace>
</file>

<file path=xl/charts/chart1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779487331831818"/>
          <c:y val="2.1612841720628378E-3"/>
          <c:w val="0.97578810865280474"/>
          <c:h val="0.99783930511461238"/>
        </c:manualLayout>
      </c:layout>
      <c:doughnutChart>
        <c:varyColors val="1"/>
        <c:ser>
          <c:idx val="0"/>
          <c:order val="0"/>
          <c:tx>
            <c:v>Camembert</c:v>
          </c:tx>
          <c:dPt>
            <c:idx val="0"/>
            <c:bubble3D val="0"/>
            <c:spPr>
              <a:gradFill flip="none" rotWithShape="1">
                <a:gsLst>
                  <a:gs pos="0">
                    <a:srgbClr val="C00000">
                      <a:shade val="30000"/>
                      <a:satMod val="115000"/>
                    </a:srgbClr>
                  </a:gs>
                  <a:gs pos="50000">
                    <a:srgbClr val="C00000">
                      <a:shade val="67500"/>
                      <a:satMod val="115000"/>
                    </a:srgbClr>
                  </a:gs>
                  <a:gs pos="100000">
                    <a:srgbClr val="C00000">
                      <a:shade val="100000"/>
                      <a:satMod val="115000"/>
                    </a:srgbClr>
                  </a:gs>
                </a:gsLst>
                <a:lin ang="2700000" scaled="1"/>
                <a:tileRect/>
              </a:gradFill>
            </c:spPr>
            <c:extLst>
              <c:ext xmlns:c16="http://schemas.microsoft.com/office/drawing/2014/chart" uri="{C3380CC4-5D6E-409C-BE32-E72D297353CC}">
                <c16:uniqueId val="{00000001-A247-4BC9-988C-206B3A4253C9}"/>
              </c:ext>
            </c:extLst>
          </c:dPt>
          <c:dPt>
            <c:idx val="1"/>
            <c:bubble3D val="0"/>
            <c:spPr>
              <a:gradFill flip="none" rotWithShape="1">
                <a:gsLst>
                  <a:gs pos="0">
                    <a:srgbClr val="F79646">
                      <a:lumMod val="75000"/>
                      <a:shade val="30000"/>
                      <a:satMod val="115000"/>
                    </a:srgbClr>
                  </a:gs>
                  <a:gs pos="50000">
                    <a:srgbClr val="F79646">
                      <a:lumMod val="75000"/>
                      <a:shade val="67500"/>
                      <a:satMod val="115000"/>
                    </a:srgbClr>
                  </a:gs>
                  <a:gs pos="100000">
                    <a:srgbClr val="F79646">
                      <a:lumMod val="75000"/>
                      <a:shade val="100000"/>
                      <a:satMod val="115000"/>
                    </a:srgbClr>
                  </a:gs>
                </a:gsLst>
                <a:lin ang="2700000" scaled="1"/>
                <a:tileRect/>
              </a:gradFill>
            </c:spPr>
            <c:extLst>
              <c:ext xmlns:c16="http://schemas.microsoft.com/office/drawing/2014/chart" uri="{C3380CC4-5D6E-409C-BE32-E72D297353CC}">
                <c16:uniqueId val="{00000003-A247-4BC9-988C-206B3A4253C9}"/>
              </c:ext>
            </c:extLst>
          </c:dPt>
          <c:dPt>
            <c:idx val="2"/>
            <c:bubble3D val="0"/>
            <c:spPr>
              <a:gradFill flip="none" rotWithShape="1">
                <a:gsLst>
                  <a:gs pos="0">
                    <a:srgbClr val="64AB0D">
                      <a:shade val="30000"/>
                      <a:satMod val="115000"/>
                    </a:srgbClr>
                  </a:gs>
                  <a:gs pos="50000">
                    <a:srgbClr val="64AB0D">
                      <a:shade val="67500"/>
                      <a:satMod val="115000"/>
                    </a:srgbClr>
                  </a:gs>
                  <a:gs pos="100000">
                    <a:srgbClr val="64AB0D">
                      <a:shade val="100000"/>
                      <a:satMod val="115000"/>
                    </a:srgbClr>
                  </a:gs>
                </a:gsLst>
                <a:lin ang="2700000" scaled="1"/>
                <a:tileRect/>
              </a:gradFill>
            </c:spPr>
            <c:extLst>
              <c:ext xmlns:c16="http://schemas.microsoft.com/office/drawing/2014/chart" uri="{C3380CC4-5D6E-409C-BE32-E72D297353CC}">
                <c16:uniqueId val="{00000005-A247-4BC9-988C-206B3A4253C9}"/>
              </c:ext>
            </c:extLst>
          </c:dPt>
          <c:dPt>
            <c:idx val="3"/>
            <c:bubble3D val="0"/>
            <c:spPr>
              <a:gradFill flip="none" rotWithShape="1">
                <a:gsLst>
                  <a:gs pos="0">
                    <a:srgbClr val="00B050">
                      <a:shade val="30000"/>
                      <a:satMod val="115000"/>
                    </a:srgbClr>
                  </a:gs>
                  <a:gs pos="50000">
                    <a:srgbClr val="00B050">
                      <a:shade val="67500"/>
                      <a:satMod val="115000"/>
                    </a:srgbClr>
                  </a:gs>
                  <a:gs pos="100000">
                    <a:srgbClr val="00B050">
                      <a:shade val="100000"/>
                      <a:satMod val="115000"/>
                    </a:srgbClr>
                  </a:gs>
                </a:gsLst>
                <a:lin ang="2700000" scaled="1"/>
                <a:tileRect/>
              </a:gradFill>
            </c:spPr>
            <c:extLst>
              <c:ext xmlns:c16="http://schemas.microsoft.com/office/drawing/2014/chart" uri="{C3380CC4-5D6E-409C-BE32-E72D297353CC}">
                <c16:uniqueId val="{00000007-A247-4BC9-988C-206B3A4253C9}"/>
              </c:ext>
            </c:extLst>
          </c:dPt>
          <c:dPt>
            <c:idx val="4"/>
            <c:bubble3D val="0"/>
            <c:spPr>
              <a:noFill/>
            </c:spPr>
            <c:extLst>
              <c:ext xmlns:c16="http://schemas.microsoft.com/office/drawing/2014/chart" uri="{C3380CC4-5D6E-409C-BE32-E72D297353CC}">
                <c16:uniqueId val="{00000009-A247-4BC9-988C-206B3A4253C9}"/>
              </c:ext>
            </c:extLst>
          </c:dPt>
          <c:val>
            <c:numRef>
              <c:f>'Leçon 4'!$N$178:$N$182</c:f>
              <c:numCache>
                <c:formatCode>General</c:formatCode>
                <c:ptCount val="5"/>
                <c:pt idx="0">
                  <c:v>10</c:v>
                </c:pt>
                <c:pt idx="1">
                  <c:v>10</c:v>
                </c:pt>
                <c:pt idx="2">
                  <c:v>10</c:v>
                </c:pt>
                <c:pt idx="3">
                  <c:v>10</c:v>
                </c:pt>
                <c:pt idx="4">
                  <c:v>40</c:v>
                </c:pt>
              </c:numCache>
            </c:numRef>
          </c:val>
          <c:extLst>
            <c:ext xmlns:c16="http://schemas.microsoft.com/office/drawing/2014/chart" uri="{C3380CC4-5D6E-409C-BE32-E72D297353CC}">
              <c16:uniqueId val="{0000000A-A247-4BC9-988C-206B3A4253C9}"/>
            </c:ext>
          </c:extLst>
        </c:ser>
        <c:dLbls>
          <c:showLegendKey val="0"/>
          <c:showVal val="0"/>
          <c:showCatName val="0"/>
          <c:showSerName val="0"/>
          <c:showPercent val="0"/>
          <c:showBubbleSize val="0"/>
          <c:showLeaderLines val="1"/>
        </c:dLbls>
        <c:firstSliceAng val="270"/>
        <c:holeSize val="50"/>
      </c:doughnutChart>
      <c:pieChart>
        <c:varyColors val="1"/>
        <c:ser>
          <c:idx val="1"/>
          <c:order val="1"/>
          <c:spPr>
            <a:noFill/>
          </c:spPr>
          <c:dPt>
            <c:idx val="1"/>
            <c:bubble3D val="0"/>
            <c:spPr>
              <a:solidFill>
                <a:schemeClr val="tx1"/>
              </a:solidFill>
            </c:spPr>
            <c:extLst>
              <c:ext xmlns:c16="http://schemas.microsoft.com/office/drawing/2014/chart" uri="{C3380CC4-5D6E-409C-BE32-E72D297353CC}">
                <c16:uniqueId val="{0000000C-A247-4BC9-988C-206B3A4253C9}"/>
              </c:ext>
            </c:extLst>
          </c:dPt>
          <c:val>
            <c:numRef>
              <c:f>'Leçon 4'!$O$178:$O$180</c:f>
              <c:numCache>
                <c:formatCode>General</c:formatCode>
                <c:ptCount val="3"/>
                <c:pt idx="0">
                  <c:v>0</c:v>
                </c:pt>
                <c:pt idx="1">
                  <c:v>2</c:v>
                </c:pt>
                <c:pt idx="2">
                  <c:v>78</c:v>
                </c:pt>
              </c:numCache>
            </c:numRef>
          </c:val>
          <c:extLst>
            <c:ext xmlns:c16="http://schemas.microsoft.com/office/drawing/2014/chart" uri="{C3380CC4-5D6E-409C-BE32-E72D297353CC}">
              <c16:uniqueId val="{0000000D-A247-4BC9-988C-206B3A4253C9}"/>
            </c:ext>
          </c:extLst>
        </c:ser>
        <c:dLbls>
          <c:showLegendKey val="0"/>
          <c:showVal val="0"/>
          <c:showCatName val="0"/>
          <c:showSerName val="0"/>
          <c:showPercent val="0"/>
          <c:showBubbleSize val="0"/>
          <c:showLeaderLines val="1"/>
        </c:dLbls>
        <c:firstSliceAng val="270"/>
      </c:pieChart>
    </c:plotArea>
    <c:plotVisOnly val="0"/>
    <c:dispBlanksAs val="gap"/>
    <c:showDLblsOverMax val="0"/>
  </c:chart>
  <c:spPr>
    <a:noFill/>
    <a:ln>
      <a:noFill/>
    </a:ln>
  </c:spPr>
  <c:printSettings>
    <c:headerFooter/>
    <c:pageMargins b="0.750000000000003" l="0.70000000000000062" r="0.70000000000000062" t="0.750000000000003" header="0.30000000000000032" footer="0.30000000000000032"/>
    <c:pageSetup/>
  </c:printSettings>
</c:chartSpace>
</file>

<file path=xl/charts/chart1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3187714043526789E-2"/>
          <c:y val="2.160694885387645E-3"/>
          <c:w val="0.97578810865280474"/>
          <c:h val="0.99783930511461238"/>
        </c:manualLayout>
      </c:layout>
      <c:doughnutChart>
        <c:varyColors val="1"/>
        <c:ser>
          <c:idx val="0"/>
          <c:order val="0"/>
          <c:tx>
            <c:v>Camembert</c:v>
          </c:tx>
          <c:dPt>
            <c:idx val="0"/>
            <c:bubble3D val="0"/>
            <c:spPr>
              <a:gradFill flip="none" rotWithShape="1">
                <a:gsLst>
                  <a:gs pos="0">
                    <a:srgbClr val="C00000">
                      <a:shade val="30000"/>
                      <a:satMod val="115000"/>
                    </a:srgbClr>
                  </a:gs>
                  <a:gs pos="50000">
                    <a:srgbClr val="C00000">
                      <a:shade val="67500"/>
                      <a:satMod val="115000"/>
                    </a:srgbClr>
                  </a:gs>
                  <a:gs pos="100000">
                    <a:srgbClr val="C00000">
                      <a:shade val="100000"/>
                      <a:satMod val="115000"/>
                    </a:srgbClr>
                  </a:gs>
                </a:gsLst>
                <a:lin ang="2700000" scaled="1"/>
                <a:tileRect/>
              </a:gradFill>
            </c:spPr>
            <c:extLst>
              <c:ext xmlns:c16="http://schemas.microsoft.com/office/drawing/2014/chart" uri="{C3380CC4-5D6E-409C-BE32-E72D297353CC}">
                <c16:uniqueId val="{00000001-9F3F-4F84-811A-C4A6DAA530AA}"/>
              </c:ext>
            </c:extLst>
          </c:dPt>
          <c:dPt>
            <c:idx val="1"/>
            <c:bubble3D val="0"/>
            <c:spPr>
              <a:gradFill flip="none" rotWithShape="1">
                <a:gsLst>
                  <a:gs pos="0">
                    <a:srgbClr val="F79646">
                      <a:lumMod val="75000"/>
                      <a:shade val="30000"/>
                      <a:satMod val="115000"/>
                    </a:srgbClr>
                  </a:gs>
                  <a:gs pos="50000">
                    <a:srgbClr val="F79646">
                      <a:lumMod val="75000"/>
                      <a:shade val="67500"/>
                      <a:satMod val="115000"/>
                    </a:srgbClr>
                  </a:gs>
                  <a:gs pos="100000">
                    <a:srgbClr val="F79646">
                      <a:lumMod val="75000"/>
                      <a:shade val="100000"/>
                      <a:satMod val="115000"/>
                    </a:srgbClr>
                  </a:gs>
                </a:gsLst>
                <a:lin ang="2700000" scaled="1"/>
                <a:tileRect/>
              </a:gradFill>
            </c:spPr>
            <c:extLst>
              <c:ext xmlns:c16="http://schemas.microsoft.com/office/drawing/2014/chart" uri="{C3380CC4-5D6E-409C-BE32-E72D297353CC}">
                <c16:uniqueId val="{00000003-9F3F-4F84-811A-C4A6DAA530AA}"/>
              </c:ext>
            </c:extLst>
          </c:dPt>
          <c:dPt>
            <c:idx val="2"/>
            <c:bubble3D val="0"/>
            <c:spPr>
              <a:gradFill flip="none" rotWithShape="1">
                <a:gsLst>
                  <a:gs pos="0">
                    <a:srgbClr val="64AB0D">
                      <a:shade val="30000"/>
                      <a:satMod val="115000"/>
                    </a:srgbClr>
                  </a:gs>
                  <a:gs pos="50000">
                    <a:srgbClr val="64AB0D">
                      <a:shade val="67500"/>
                      <a:satMod val="115000"/>
                    </a:srgbClr>
                  </a:gs>
                  <a:gs pos="100000">
                    <a:srgbClr val="64AB0D">
                      <a:shade val="100000"/>
                      <a:satMod val="115000"/>
                    </a:srgbClr>
                  </a:gs>
                </a:gsLst>
                <a:lin ang="2700000" scaled="1"/>
                <a:tileRect/>
              </a:gradFill>
            </c:spPr>
            <c:extLst>
              <c:ext xmlns:c16="http://schemas.microsoft.com/office/drawing/2014/chart" uri="{C3380CC4-5D6E-409C-BE32-E72D297353CC}">
                <c16:uniqueId val="{00000005-9F3F-4F84-811A-C4A6DAA530AA}"/>
              </c:ext>
            </c:extLst>
          </c:dPt>
          <c:dPt>
            <c:idx val="3"/>
            <c:bubble3D val="0"/>
            <c:spPr>
              <a:gradFill flip="none" rotWithShape="1">
                <a:gsLst>
                  <a:gs pos="0">
                    <a:srgbClr val="00B050">
                      <a:shade val="30000"/>
                      <a:satMod val="115000"/>
                    </a:srgbClr>
                  </a:gs>
                  <a:gs pos="50000">
                    <a:srgbClr val="00B050">
                      <a:shade val="67500"/>
                      <a:satMod val="115000"/>
                    </a:srgbClr>
                  </a:gs>
                  <a:gs pos="100000">
                    <a:srgbClr val="00B050">
                      <a:shade val="100000"/>
                      <a:satMod val="115000"/>
                    </a:srgbClr>
                  </a:gs>
                </a:gsLst>
                <a:lin ang="2700000" scaled="1"/>
                <a:tileRect/>
              </a:gradFill>
            </c:spPr>
            <c:extLst>
              <c:ext xmlns:c16="http://schemas.microsoft.com/office/drawing/2014/chart" uri="{C3380CC4-5D6E-409C-BE32-E72D297353CC}">
                <c16:uniqueId val="{00000007-9F3F-4F84-811A-C4A6DAA530AA}"/>
              </c:ext>
            </c:extLst>
          </c:dPt>
          <c:dPt>
            <c:idx val="4"/>
            <c:bubble3D val="0"/>
            <c:spPr>
              <a:noFill/>
            </c:spPr>
            <c:extLst>
              <c:ext xmlns:c16="http://schemas.microsoft.com/office/drawing/2014/chart" uri="{C3380CC4-5D6E-409C-BE32-E72D297353CC}">
                <c16:uniqueId val="{00000009-9F3F-4F84-811A-C4A6DAA530AA}"/>
              </c:ext>
            </c:extLst>
          </c:dPt>
          <c:val>
            <c:numRef>
              <c:f>'Leçon 5'!$N$3:$N$7</c:f>
              <c:numCache>
                <c:formatCode>General</c:formatCode>
                <c:ptCount val="5"/>
                <c:pt idx="0">
                  <c:v>10</c:v>
                </c:pt>
                <c:pt idx="1">
                  <c:v>10</c:v>
                </c:pt>
                <c:pt idx="2">
                  <c:v>10</c:v>
                </c:pt>
                <c:pt idx="3">
                  <c:v>10</c:v>
                </c:pt>
                <c:pt idx="4">
                  <c:v>40</c:v>
                </c:pt>
              </c:numCache>
            </c:numRef>
          </c:val>
          <c:extLst>
            <c:ext xmlns:c16="http://schemas.microsoft.com/office/drawing/2014/chart" uri="{C3380CC4-5D6E-409C-BE32-E72D297353CC}">
              <c16:uniqueId val="{0000000A-9F3F-4F84-811A-C4A6DAA530AA}"/>
            </c:ext>
          </c:extLst>
        </c:ser>
        <c:dLbls>
          <c:showLegendKey val="0"/>
          <c:showVal val="0"/>
          <c:showCatName val="0"/>
          <c:showSerName val="0"/>
          <c:showPercent val="0"/>
          <c:showBubbleSize val="0"/>
          <c:showLeaderLines val="1"/>
        </c:dLbls>
        <c:firstSliceAng val="270"/>
        <c:holeSize val="50"/>
      </c:doughnutChart>
      <c:pieChart>
        <c:varyColors val="1"/>
        <c:ser>
          <c:idx val="1"/>
          <c:order val="1"/>
          <c:tx>
            <c:v>Aiguille</c:v>
          </c:tx>
          <c:spPr>
            <a:noFill/>
          </c:spPr>
          <c:dPt>
            <c:idx val="1"/>
            <c:bubble3D val="0"/>
            <c:spPr>
              <a:solidFill>
                <a:schemeClr val="tx1"/>
              </a:solidFill>
            </c:spPr>
            <c:extLst>
              <c:ext xmlns:c16="http://schemas.microsoft.com/office/drawing/2014/chart" uri="{C3380CC4-5D6E-409C-BE32-E72D297353CC}">
                <c16:uniqueId val="{0000000C-9F3F-4F84-811A-C4A6DAA530AA}"/>
              </c:ext>
            </c:extLst>
          </c:dPt>
          <c:val>
            <c:numRef>
              <c:f>'Leçon 5'!$O$3:$O$5</c:f>
              <c:numCache>
                <c:formatCode>General</c:formatCode>
                <c:ptCount val="3"/>
                <c:pt idx="0">
                  <c:v>0</c:v>
                </c:pt>
                <c:pt idx="1">
                  <c:v>2</c:v>
                </c:pt>
                <c:pt idx="2">
                  <c:v>78</c:v>
                </c:pt>
              </c:numCache>
            </c:numRef>
          </c:val>
          <c:extLst>
            <c:ext xmlns:c16="http://schemas.microsoft.com/office/drawing/2014/chart" uri="{C3380CC4-5D6E-409C-BE32-E72D297353CC}">
              <c16:uniqueId val="{0000000D-9F3F-4F84-811A-C4A6DAA530AA}"/>
            </c:ext>
          </c:extLst>
        </c:ser>
        <c:dLbls>
          <c:showLegendKey val="0"/>
          <c:showVal val="0"/>
          <c:showCatName val="0"/>
          <c:showSerName val="0"/>
          <c:showPercent val="0"/>
          <c:showBubbleSize val="0"/>
          <c:showLeaderLines val="1"/>
        </c:dLbls>
        <c:firstSliceAng val="270"/>
      </c:pieChart>
    </c:plotArea>
    <c:plotVisOnly val="0"/>
    <c:dispBlanksAs val="gap"/>
    <c:showDLblsOverMax val="0"/>
  </c:chart>
  <c:spPr>
    <a:noFill/>
    <a:ln>
      <a:noFill/>
    </a:ln>
  </c:spPr>
  <c:printSettings>
    <c:headerFooter/>
    <c:pageMargins b="0.750000000000003" l="0.70000000000000062" r="0.70000000000000062" t="0.750000000000003" header="0.30000000000000032" footer="0.30000000000000032"/>
    <c:pageSetup/>
  </c:printSettings>
</c:chartSpace>
</file>

<file path=xl/charts/chart1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3187714043526789E-2"/>
          <c:y val="2.160694885387645E-3"/>
          <c:w val="0.97578810865280474"/>
          <c:h val="0.99783930511461238"/>
        </c:manualLayout>
      </c:layout>
      <c:doughnutChart>
        <c:varyColors val="1"/>
        <c:ser>
          <c:idx val="0"/>
          <c:order val="0"/>
          <c:tx>
            <c:v>Camembert</c:v>
          </c:tx>
          <c:dPt>
            <c:idx val="0"/>
            <c:bubble3D val="0"/>
            <c:spPr>
              <a:gradFill flip="none" rotWithShape="1">
                <a:gsLst>
                  <a:gs pos="0">
                    <a:srgbClr val="C00000">
                      <a:shade val="30000"/>
                      <a:satMod val="115000"/>
                    </a:srgbClr>
                  </a:gs>
                  <a:gs pos="50000">
                    <a:srgbClr val="C00000">
                      <a:shade val="67500"/>
                      <a:satMod val="115000"/>
                    </a:srgbClr>
                  </a:gs>
                  <a:gs pos="100000">
                    <a:srgbClr val="C00000">
                      <a:shade val="100000"/>
                      <a:satMod val="115000"/>
                    </a:srgbClr>
                  </a:gs>
                </a:gsLst>
                <a:lin ang="2700000" scaled="1"/>
                <a:tileRect/>
              </a:gradFill>
            </c:spPr>
            <c:extLst>
              <c:ext xmlns:c16="http://schemas.microsoft.com/office/drawing/2014/chart" uri="{C3380CC4-5D6E-409C-BE32-E72D297353CC}">
                <c16:uniqueId val="{00000001-0373-4785-B2FC-8ADF6D9A389D}"/>
              </c:ext>
            </c:extLst>
          </c:dPt>
          <c:dPt>
            <c:idx val="1"/>
            <c:bubble3D val="0"/>
            <c:spPr>
              <a:gradFill flip="none" rotWithShape="1">
                <a:gsLst>
                  <a:gs pos="0">
                    <a:srgbClr val="F79646">
                      <a:lumMod val="75000"/>
                      <a:shade val="30000"/>
                      <a:satMod val="115000"/>
                    </a:srgbClr>
                  </a:gs>
                  <a:gs pos="50000">
                    <a:srgbClr val="F79646">
                      <a:lumMod val="75000"/>
                      <a:shade val="67500"/>
                      <a:satMod val="115000"/>
                    </a:srgbClr>
                  </a:gs>
                  <a:gs pos="100000">
                    <a:srgbClr val="F79646">
                      <a:lumMod val="75000"/>
                      <a:shade val="100000"/>
                      <a:satMod val="115000"/>
                    </a:srgbClr>
                  </a:gs>
                </a:gsLst>
                <a:lin ang="2700000" scaled="1"/>
                <a:tileRect/>
              </a:gradFill>
            </c:spPr>
            <c:extLst>
              <c:ext xmlns:c16="http://schemas.microsoft.com/office/drawing/2014/chart" uri="{C3380CC4-5D6E-409C-BE32-E72D297353CC}">
                <c16:uniqueId val="{00000003-0373-4785-B2FC-8ADF6D9A389D}"/>
              </c:ext>
            </c:extLst>
          </c:dPt>
          <c:dPt>
            <c:idx val="2"/>
            <c:bubble3D val="0"/>
            <c:spPr>
              <a:gradFill flip="none" rotWithShape="1">
                <a:gsLst>
                  <a:gs pos="0">
                    <a:srgbClr val="64AB0D">
                      <a:shade val="30000"/>
                      <a:satMod val="115000"/>
                    </a:srgbClr>
                  </a:gs>
                  <a:gs pos="50000">
                    <a:srgbClr val="64AB0D">
                      <a:shade val="67500"/>
                      <a:satMod val="115000"/>
                    </a:srgbClr>
                  </a:gs>
                  <a:gs pos="100000">
                    <a:srgbClr val="64AB0D">
                      <a:shade val="100000"/>
                      <a:satMod val="115000"/>
                    </a:srgbClr>
                  </a:gs>
                </a:gsLst>
                <a:lin ang="2700000" scaled="1"/>
                <a:tileRect/>
              </a:gradFill>
            </c:spPr>
            <c:extLst>
              <c:ext xmlns:c16="http://schemas.microsoft.com/office/drawing/2014/chart" uri="{C3380CC4-5D6E-409C-BE32-E72D297353CC}">
                <c16:uniqueId val="{00000005-0373-4785-B2FC-8ADF6D9A389D}"/>
              </c:ext>
            </c:extLst>
          </c:dPt>
          <c:dPt>
            <c:idx val="3"/>
            <c:bubble3D val="0"/>
            <c:spPr>
              <a:gradFill flip="none" rotWithShape="1">
                <a:gsLst>
                  <a:gs pos="0">
                    <a:srgbClr val="00B050">
                      <a:shade val="30000"/>
                      <a:satMod val="115000"/>
                    </a:srgbClr>
                  </a:gs>
                  <a:gs pos="50000">
                    <a:srgbClr val="00B050">
                      <a:shade val="67500"/>
                      <a:satMod val="115000"/>
                    </a:srgbClr>
                  </a:gs>
                  <a:gs pos="100000">
                    <a:srgbClr val="00B050">
                      <a:shade val="100000"/>
                      <a:satMod val="115000"/>
                    </a:srgbClr>
                  </a:gs>
                </a:gsLst>
                <a:lin ang="2700000" scaled="1"/>
                <a:tileRect/>
              </a:gradFill>
            </c:spPr>
            <c:extLst>
              <c:ext xmlns:c16="http://schemas.microsoft.com/office/drawing/2014/chart" uri="{C3380CC4-5D6E-409C-BE32-E72D297353CC}">
                <c16:uniqueId val="{00000007-0373-4785-B2FC-8ADF6D9A389D}"/>
              </c:ext>
            </c:extLst>
          </c:dPt>
          <c:dPt>
            <c:idx val="4"/>
            <c:bubble3D val="0"/>
            <c:spPr>
              <a:noFill/>
            </c:spPr>
            <c:extLst>
              <c:ext xmlns:c16="http://schemas.microsoft.com/office/drawing/2014/chart" uri="{C3380CC4-5D6E-409C-BE32-E72D297353CC}">
                <c16:uniqueId val="{00000009-0373-4785-B2FC-8ADF6D9A389D}"/>
              </c:ext>
            </c:extLst>
          </c:dPt>
          <c:val>
            <c:numRef>
              <c:f>'Leçon 5'!$N$13:$N$17</c:f>
              <c:numCache>
                <c:formatCode>General</c:formatCode>
                <c:ptCount val="5"/>
                <c:pt idx="0">
                  <c:v>10</c:v>
                </c:pt>
                <c:pt idx="1">
                  <c:v>10</c:v>
                </c:pt>
                <c:pt idx="2">
                  <c:v>10</c:v>
                </c:pt>
                <c:pt idx="3">
                  <c:v>10</c:v>
                </c:pt>
                <c:pt idx="4">
                  <c:v>40</c:v>
                </c:pt>
              </c:numCache>
            </c:numRef>
          </c:val>
          <c:extLst>
            <c:ext xmlns:c16="http://schemas.microsoft.com/office/drawing/2014/chart" uri="{C3380CC4-5D6E-409C-BE32-E72D297353CC}">
              <c16:uniqueId val="{0000000A-0373-4785-B2FC-8ADF6D9A389D}"/>
            </c:ext>
          </c:extLst>
        </c:ser>
        <c:dLbls>
          <c:showLegendKey val="0"/>
          <c:showVal val="0"/>
          <c:showCatName val="0"/>
          <c:showSerName val="0"/>
          <c:showPercent val="0"/>
          <c:showBubbleSize val="0"/>
          <c:showLeaderLines val="1"/>
        </c:dLbls>
        <c:firstSliceAng val="270"/>
        <c:holeSize val="50"/>
      </c:doughnutChart>
      <c:pieChart>
        <c:varyColors val="1"/>
        <c:ser>
          <c:idx val="1"/>
          <c:order val="1"/>
          <c:spPr>
            <a:noFill/>
          </c:spPr>
          <c:dPt>
            <c:idx val="1"/>
            <c:bubble3D val="0"/>
            <c:spPr>
              <a:solidFill>
                <a:schemeClr val="tx1"/>
              </a:solidFill>
            </c:spPr>
            <c:extLst>
              <c:ext xmlns:c16="http://schemas.microsoft.com/office/drawing/2014/chart" uri="{C3380CC4-5D6E-409C-BE32-E72D297353CC}">
                <c16:uniqueId val="{0000000C-0373-4785-B2FC-8ADF6D9A389D}"/>
              </c:ext>
            </c:extLst>
          </c:dPt>
          <c:val>
            <c:numRef>
              <c:f>'Leçon 5'!$O$13:$O$15</c:f>
              <c:numCache>
                <c:formatCode>General</c:formatCode>
                <c:ptCount val="3"/>
                <c:pt idx="0">
                  <c:v>0</c:v>
                </c:pt>
                <c:pt idx="1">
                  <c:v>2</c:v>
                </c:pt>
                <c:pt idx="2">
                  <c:v>78</c:v>
                </c:pt>
              </c:numCache>
            </c:numRef>
          </c:val>
          <c:extLst>
            <c:ext xmlns:c16="http://schemas.microsoft.com/office/drawing/2014/chart" uri="{C3380CC4-5D6E-409C-BE32-E72D297353CC}">
              <c16:uniqueId val="{0000000D-0373-4785-B2FC-8ADF6D9A389D}"/>
            </c:ext>
          </c:extLst>
        </c:ser>
        <c:dLbls>
          <c:showLegendKey val="0"/>
          <c:showVal val="0"/>
          <c:showCatName val="0"/>
          <c:showSerName val="0"/>
          <c:showPercent val="0"/>
          <c:showBubbleSize val="0"/>
          <c:showLeaderLines val="1"/>
        </c:dLbls>
        <c:firstSliceAng val="270"/>
      </c:pieChart>
    </c:plotArea>
    <c:plotVisOnly val="0"/>
    <c:dispBlanksAs val="gap"/>
    <c:showDLblsOverMax val="0"/>
  </c:chart>
  <c:spPr>
    <a:noFill/>
    <a:ln>
      <a:noFill/>
    </a:ln>
  </c:spPr>
  <c:printSettings>
    <c:headerFooter/>
    <c:pageMargins b="0.750000000000003" l="0.70000000000000062" r="0.70000000000000062" t="0.750000000000003" header="0.30000000000000032" footer="0.30000000000000032"/>
    <c:pageSetup/>
  </c:printSettings>
</c:chartSpace>
</file>

<file path=xl/charts/chart1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3187714043526789E-2"/>
          <c:y val="2.160694885387645E-3"/>
          <c:w val="0.97578810865280474"/>
          <c:h val="0.99783930511461238"/>
        </c:manualLayout>
      </c:layout>
      <c:doughnutChart>
        <c:varyColors val="1"/>
        <c:ser>
          <c:idx val="0"/>
          <c:order val="0"/>
          <c:tx>
            <c:v>Camembert</c:v>
          </c:tx>
          <c:dPt>
            <c:idx val="0"/>
            <c:bubble3D val="0"/>
            <c:spPr>
              <a:gradFill flip="none" rotWithShape="1">
                <a:gsLst>
                  <a:gs pos="0">
                    <a:srgbClr val="C00000">
                      <a:shade val="30000"/>
                      <a:satMod val="115000"/>
                    </a:srgbClr>
                  </a:gs>
                  <a:gs pos="50000">
                    <a:srgbClr val="C00000">
                      <a:shade val="67500"/>
                      <a:satMod val="115000"/>
                    </a:srgbClr>
                  </a:gs>
                  <a:gs pos="100000">
                    <a:srgbClr val="C00000">
                      <a:shade val="100000"/>
                      <a:satMod val="115000"/>
                    </a:srgbClr>
                  </a:gs>
                </a:gsLst>
                <a:lin ang="2700000" scaled="1"/>
                <a:tileRect/>
              </a:gradFill>
            </c:spPr>
            <c:extLst>
              <c:ext xmlns:c16="http://schemas.microsoft.com/office/drawing/2014/chart" uri="{C3380CC4-5D6E-409C-BE32-E72D297353CC}">
                <c16:uniqueId val="{00000001-186A-4B47-B68F-5247F2B2F283}"/>
              </c:ext>
            </c:extLst>
          </c:dPt>
          <c:dPt>
            <c:idx val="1"/>
            <c:bubble3D val="0"/>
            <c:spPr>
              <a:gradFill flip="none" rotWithShape="1">
                <a:gsLst>
                  <a:gs pos="0">
                    <a:srgbClr val="F79646">
                      <a:lumMod val="75000"/>
                      <a:shade val="30000"/>
                      <a:satMod val="115000"/>
                    </a:srgbClr>
                  </a:gs>
                  <a:gs pos="50000">
                    <a:srgbClr val="F79646">
                      <a:lumMod val="75000"/>
                      <a:shade val="67500"/>
                      <a:satMod val="115000"/>
                    </a:srgbClr>
                  </a:gs>
                  <a:gs pos="100000">
                    <a:srgbClr val="F79646">
                      <a:lumMod val="75000"/>
                      <a:shade val="100000"/>
                      <a:satMod val="115000"/>
                    </a:srgbClr>
                  </a:gs>
                </a:gsLst>
                <a:lin ang="2700000" scaled="1"/>
                <a:tileRect/>
              </a:gradFill>
            </c:spPr>
            <c:extLst>
              <c:ext xmlns:c16="http://schemas.microsoft.com/office/drawing/2014/chart" uri="{C3380CC4-5D6E-409C-BE32-E72D297353CC}">
                <c16:uniqueId val="{00000003-186A-4B47-B68F-5247F2B2F283}"/>
              </c:ext>
            </c:extLst>
          </c:dPt>
          <c:dPt>
            <c:idx val="2"/>
            <c:bubble3D val="0"/>
            <c:spPr>
              <a:gradFill flip="none" rotWithShape="1">
                <a:gsLst>
                  <a:gs pos="0">
                    <a:srgbClr val="64AB0D">
                      <a:shade val="30000"/>
                      <a:satMod val="115000"/>
                    </a:srgbClr>
                  </a:gs>
                  <a:gs pos="50000">
                    <a:srgbClr val="64AB0D">
                      <a:shade val="67500"/>
                      <a:satMod val="115000"/>
                    </a:srgbClr>
                  </a:gs>
                  <a:gs pos="100000">
                    <a:srgbClr val="64AB0D">
                      <a:shade val="100000"/>
                      <a:satMod val="115000"/>
                    </a:srgbClr>
                  </a:gs>
                </a:gsLst>
                <a:lin ang="2700000" scaled="1"/>
                <a:tileRect/>
              </a:gradFill>
            </c:spPr>
            <c:extLst>
              <c:ext xmlns:c16="http://schemas.microsoft.com/office/drawing/2014/chart" uri="{C3380CC4-5D6E-409C-BE32-E72D297353CC}">
                <c16:uniqueId val="{00000005-186A-4B47-B68F-5247F2B2F283}"/>
              </c:ext>
            </c:extLst>
          </c:dPt>
          <c:dPt>
            <c:idx val="3"/>
            <c:bubble3D val="0"/>
            <c:spPr>
              <a:gradFill flip="none" rotWithShape="1">
                <a:gsLst>
                  <a:gs pos="0">
                    <a:srgbClr val="00B050">
                      <a:shade val="30000"/>
                      <a:satMod val="115000"/>
                    </a:srgbClr>
                  </a:gs>
                  <a:gs pos="50000">
                    <a:srgbClr val="00B050">
                      <a:shade val="67500"/>
                      <a:satMod val="115000"/>
                    </a:srgbClr>
                  </a:gs>
                  <a:gs pos="100000">
                    <a:srgbClr val="00B050">
                      <a:shade val="100000"/>
                      <a:satMod val="115000"/>
                    </a:srgbClr>
                  </a:gs>
                </a:gsLst>
                <a:lin ang="2700000" scaled="1"/>
                <a:tileRect/>
              </a:gradFill>
            </c:spPr>
            <c:extLst>
              <c:ext xmlns:c16="http://schemas.microsoft.com/office/drawing/2014/chart" uri="{C3380CC4-5D6E-409C-BE32-E72D297353CC}">
                <c16:uniqueId val="{00000007-186A-4B47-B68F-5247F2B2F283}"/>
              </c:ext>
            </c:extLst>
          </c:dPt>
          <c:dPt>
            <c:idx val="4"/>
            <c:bubble3D val="0"/>
            <c:spPr>
              <a:noFill/>
            </c:spPr>
            <c:extLst>
              <c:ext xmlns:c16="http://schemas.microsoft.com/office/drawing/2014/chart" uri="{C3380CC4-5D6E-409C-BE32-E72D297353CC}">
                <c16:uniqueId val="{00000009-186A-4B47-B68F-5247F2B2F283}"/>
              </c:ext>
            </c:extLst>
          </c:dPt>
          <c:val>
            <c:numRef>
              <c:f>'Leçon 5'!$N$18:$N$22</c:f>
              <c:numCache>
                <c:formatCode>General</c:formatCode>
                <c:ptCount val="5"/>
                <c:pt idx="0">
                  <c:v>10</c:v>
                </c:pt>
                <c:pt idx="1">
                  <c:v>10</c:v>
                </c:pt>
                <c:pt idx="2">
                  <c:v>10</c:v>
                </c:pt>
                <c:pt idx="3">
                  <c:v>10</c:v>
                </c:pt>
                <c:pt idx="4">
                  <c:v>40</c:v>
                </c:pt>
              </c:numCache>
            </c:numRef>
          </c:val>
          <c:extLst>
            <c:ext xmlns:c16="http://schemas.microsoft.com/office/drawing/2014/chart" uri="{C3380CC4-5D6E-409C-BE32-E72D297353CC}">
              <c16:uniqueId val="{0000000A-186A-4B47-B68F-5247F2B2F283}"/>
            </c:ext>
          </c:extLst>
        </c:ser>
        <c:dLbls>
          <c:showLegendKey val="0"/>
          <c:showVal val="0"/>
          <c:showCatName val="0"/>
          <c:showSerName val="0"/>
          <c:showPercent val="0"/>
          <c:showBubbleSize val="0"/>
          <c:showLeaderLines val="1"/>
        </c:dLbls>
        <c:firstSliceAng val="270"/>
        <c:holeSize val="50"/>
      </c:doughnutChart>
      <c:pieChart>
        <c:varyColors val="1"/>
        <c:ser>
          <c:idx val="1"/>
          <c:order val="1"/>
          <c:spPr>
            <a:noFill/>
          </c:spPr>
          <c:dPt>
            <c:idx val="1"/>
            <c:bubble3D val="0"/>
            <c:spPr>
              <a:solidFill>
                <a:schemeClr val="tx1"/>
              </a:solidFill>
            </c:spPr>
            <c:extLst>
              <c:ext xmlns:c16="http://schemas.microsoft.com/office/drawing/2014/chart" uri="{C3380CC4-5D6E-409C-BE32-E72D297353CC}">
                <c16:uniqueId val="{0000000C-186A-4B47-B68F-5247F2B2F283}"/>
              </c:ext>
            </c:extLst>
          </c:dPt>
          <c:val>
            <c:numRef>
              <c:f>'Leçon 5'!$O$18:$O$20</c:f>
              <c:numCache>
                <c:formatCode>General</c:formatCode>
                <c:ptCount val="3"/>
                <c:pt idx="0">
                  <c:v>0</c:v>
                </c:pt>
                <c:pt idx="1">
                  <c:v>2</c:v>
                </c:pt>
                <c:pt idx="2">
                  <c:v>78</c:v>
                </c:pt>
              </c:numCache>
            </c:numRef>
          </c:val>
          <c:extLst>
            <c:ext xmlns:c16="http://schemas.microsoft.com/office/drawing/2014/chart" uri="{C3380CC4-5D6E-409C-BE32-E72D297353CC}">
              <c16:uniqueId val="{0000000D-186A-4B47-B68F-5247F2B2F283}"/>
            </c:ext>
          </c:extLst>
        </c:ser>
        <c:dLbls>
          <c:showLegendKey val="0"/>
          <c:showVal val="0"/>
          <c:showCatName val="0"/>
          <c:showSerName val="0"/>
          <c:showPercent val="0"/>
          <c:showBubbleSize val="0"/>
          <c:showLeaderLines val="1"/>
        </c:dLbls>
        <c:firstSliceAng val="270"/>
      </c:pieChart>
    </c:plotArea>
    <c:plotVisOnly val="0"/>
    <c:dispBlanksAs val="gap"/>
    <c:showDLblsOverMax val="0"/>
  </c:chart>
  <c:spPr>
    <a:noFill/>
    <a:ln>
      <a:noFill/>
    </a:ln>
  </c:spPr>
  <c:printSettings>
    <c:headerFooter/>
    <c:pageMargins b="0.750000000000003" l="0.70000000000000062" r="0.70000000000000062" t="0.750000000000003" header="0.30000000000000032" footer="0.30000000000000032"/>
    <c:pageSetup/>
  </c:printSettings>
</c:chartSpace>
</file>

<file path=xl/charts/chart1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3187714043526789E-2"/>
          <c:y val="2.160694885387645E-3"/>
          <c:w val="0.97578810865280474"/>
          <c:h val="0.99783930511461238"/>
        </c:manualLayout>
      </c:layout>
      <c:doughnutChart>
        <c:varyColors val="1"/>
        <c:ser>
          <c:idx val="0"/>
          <c:order val="0"/>
          <c:tx>
            <c:v>Camembert</c:v>
          </c:tx>
          <c:dPt>
            <c:idx val="0"/>
            <c:bubble3D val="0"/>
            <c:spPr>
              <a:gradFill flip="none" rotWithShape="1">
                <a:gsLst>
                  <a:gs pos="0">
                    <a:srgbClr val="C00000">
                      <a:shade val="30000"/>
                      <a:satMod val="115000"/>
                    </a:srgbClr>
                  </a:gs>
                  <a:gs pos="50000">
                    <a:srgbClr val="C00000">
                      <a:shade val="67500"/>
                      <a:satMod val="115000"/>
                    </a:srgbClr>
                  </a:gs>
                  <a:gs pos="100000">
                    <a:srgbClr val="C00000">
                      <a:shade val="100000"/>
                      <a:satMod val="115000"/>
                    </a:srgbClr>
                  </a:gs>
                </a:gsLst>
                <a:lin ang="2700000" scaled="1"/>
                <a:tileRect/>
              </a:gradFill>
            </c:spPr>
            <c:extLst>
              <c:ext xmlns:c16="http://schemas.microsoft.com/office/drawing/2014/chart" uri="{C3380CC4-5D6E-409C-BE32-E72D297353CC}">
                <c16:uniqueId val="{00000001-3B7E-4F74-8D27-B26F595949A7}"/>
              </c:ext>
            </c:extLst>
          </c:dPt>
          <c:dPt>
            <c:idx val="1"/>
            <c:bubble3D val="0"/>
            <c:spPr>
              <a:gradFill flip="none" rotWithShape="1">
                <a:gsLst>
                  <a:gs pos="0">
                    <a:srgbClr val="F79646">
                      <a:lumMod val="75000"/>
                      <a:shade val="30000"/>
                      <a:satMod val="115000"/>
                    </a:srgbClr>
                  </a:gs>
                  <a:gs pos="50000">
                    <a:srgbClr val="F79646">
                      <a:lumMod val="75000"/>
                      <a:shade val="67500"/>
                      <a:satMod val="115000"/>
                    </a:srgbClr>
                  </a:gs>
                  <a:gs pos="100000">
                    <a:srgbClr val="F79646">
                      <a:lumMod val="75000"/>
                      <a:shade val="100000"/>
                      <a:satMod val="115000"/>
                    </a:srgbClr>
                  </a:gs>
                </a:gsLst>
                <a:lin ang="2700000" scaled="1"/>
                <a:tileRect/>
              </a:gradFill>
            </c:spPr>
            <c:extLst>
              <c:ext xmlns:c16="http://schemas.microsoft.com/office/drawing/2014/chart" uri="{C3380CC4-5D6E-409C-BE32-E72D297353CC}">
                <c16:uniqueId val="{00000003-3B7E-4F74-8D27-B26F595949A7}"/>
              </c:ext>
            </c:extLst>
          </c:dPt>
          <c:dPt>
            <c:idx val="2"/>
            <c:bubble3D val="0"/>
            <c:spPr>
              <a:gradFill flip="none" rotWithShape="1">
                <a:gsLst>
                  <a:gs pos="0">
                    <a:srgbClr val="64AB0D">
                      <a:shade val="30000"/>
                      <a:satMod val="115000"/>
                    </a:srgbClr>
                  </a:gs>
                  <a:gs pos="50000">
                    <a:srgbClr val="64AB0D">
                      <a:shade val="67500"/>
                      <a:satMod val="115000"/>
                    </a:srgbClr>
                  </a:gs>
                  <a:gs pos="100000">
                    <a:srgbClr val="64AB0D">
                      <a:shade val="100000"/>
                      <a:satMod val="115000"/>
                    </a:srgbClr>
                  </a:gs>
                </a:gsLst>
                <a:lin ang="2700000" scaled="1"/>
                <a:tileRect/>
              </a:gradFill>
            </c:spPr>
            <c:extLst>
              <c:ext xmlns:c16="http://schemas.microsoft.com/office/drawing/2014/chart" uri="{C3380CC4-5D6E-409C-BE32-E72D297353CC}">
                <c16:uniqueId val="{00000005-3B7E-4F74-8D27-B26F595949A7}"/>
              </c:ext>
            </c:extLst>
          </c:dPt>
          <c:dPt>
            <c:idx val="3"/>
            <c:bubble3D val="0"/>
            <c:spPr>
              <a:gradFill flip="none" rotWithShape="1">
                <a:gsLst>
                  <a:gs pos="0">
                    <a:srgbClr val="00B050">
                      <a:shade val="30000"/>
                      <a:satMod val="115000"/>
                    </a:srgbClr>
                  </a:gs>
                  <a:gs pos="50000">
                    <a:srgbClr val="00B050">
                      <a:shade val="67500"/>
                      <a:satMod val="115000"/>
                    </a:srgbClr>
                  </a:gs>
                  <a:gs pos="100000">
                    <a:srgbClr val="00B050">
                      <a:shade val="100000"/>
                      <a:satMod val="115000"/>
                    </a:srgbClr>
                  </a:gs>
                </a:gsLst>
                <a:lin ang="2700000" scaled="1"/>
                <a:tileRect/>
              </a:gradFill>
            </c:spPr>
            <c:extLst>
              <c:ext xmlns:c16="http://schemas.microsoft.com/office/drawing/2014/chart" uri="{C3380CC4-5D6E-409C-BE32-E72D297353CC}">
                <c16:uniqueId val="{00000007-3B7E-4F74-8D27-B26F595949A7}"/>
              </c:ext>
            </c:extLst>
          </c:dPt>
          <c:dPt>
            <c:idx val="4"/>
            <c:bubble3D val="0"/>
            <c:spPr>
              <a:noFill/>
            </c:spPr>
            <c:extLst>
              <c:ext xmlns:c16="http://schemas.microsoft.com/office/drawing/2014/chart" uri="{C3380CC4-5D6E-409C-BE32-E72D297353CC}">
                <c16:uniqueId val="{00000009-3B7E-4F74-8D27-B26F595949A7}"/>
              </c:ext>
            </c:extLst>
          </c:dPt>
          <c:val>
            <c:numRef>
              <c:f>'Leçon 5'!$N$23:$N$27</c:f>
              <c:numCache>
                <c:formatCode>General</c:formatCode>
                <c:ptCount val="5"/>
                <c:pt idx="0">
                  <c:v>10</c:v>
                </c:pt>
                <c:pt idx="1">
                  <c:v>10</c:v>
                </c:pt>
                <c:pt idx="2">
                  <c:v>10</c:v>
                </c:pt>
                <c:pt idx="3">
                  <c:v>10</c:v>
                </c:pt>
                <c:pt idx="4">
                  <c:v>40</c:v>
                </c:pt>
              </c:numCache>
            </c:numRef>
          </c:val>
          <c:extLst>
            <c:ext xmlns:c16="http://schemas.microsoft.com/office/drawing/2014/chart" uri="{C3380CC4-5D6E-409C-BE32-E72D297353CC}">
              <c16:uniqueId val="{0000000A-3B7E-4F74-8D27-B26F595949A7}"/>
            </c:ext>
          </c:extLst>
        </c:ser>
        <c:dLbls>
          <c:showLegendKey val="0"/>
          <c:showVal val="0"/>
          <c:showCatName val="0"/>
          <c:showSerName val="0"/>
          <c:showPercent val="0"/>
          <c:showBubbleSize val="0"/>
          <c:showLeaderLines val="1"/>
        </c:dLbls>
        <c:firstSliceAng val="270"/>
        <c:holeSize val="50"/>
      </c:doughnutChart>
      <c:pieChart>
        <c:varyColors val="1"/>
        <c:ser>
          <c:idx val="1"/>
          <c:order val="1"/>
          <c:spPr>
            <a:noFill/>
          </c:spPr>
          <c:dPt>
            <c:idx val="1"/>
            <c:bubble3D val="0"/>
            <c:spPr>
              <a:solidFill>
                <a:schemeClr val="tx1"/>
              </a:solidFill>
            </c:spPr>
            <c:extLst>
              <c:ext xmlns:c16="http://schemas.microsoft.com/office/drawing/2014/chart" uri="{C3380CC4-5D6E-409C-BE32-E72D297353CC}">
                <c16:uniqueId val="{0000000C-3B7E-4F74-8D27-B26F595949A7}"/>
              </c:ext>
            </c:extLst>
          </c:dPt>
          <c:val>
            <c:numRef>
              <c:f>'Leçon 5'!$O$23:$O$25</c:f>
              <c:numCache>
                <c:formatCode>General</c:formatCode>
                <c:ptCount val="3"/>
                <c:pt idx="0">
                  <c:v>0</c:v>
                </c:pt>
                <c:pt idx="1">
                  <c:v>2</c:v>
                </c:pt>
                <c:pt idx="2">
                  <c:v>78</c:v>
                </c:pt>
              </c:numCache>
            </c:numRef>
          </c:val>
          <c:extLst>
            <c:ext xmlns:c16="http://schemas.microsoft.com/office/drawing/2014/chart" uri="{C3380CC4-5D6E-409C-BE32-E72D297353CC}">
              <c16:uniqueId val="{0000000D-3B7E-4F74-8D27-B26F595949A7}"/>
            </c:ext>
          </c:extLst>
        </c:ser>
        <c:dLbls>
          <c:showLegendKey val="0"/>
          <c:showVal val="0"/>
          <c:showCatName val="0"/>
          <c:showSerName val="0"/>
          <c:showPercent val="0"/>
          <c:showBubbleSize val="0"/>
          <c:showLeaderLines val="1"/>
        </c:dLbls>
        <c:firstSliceAng val="270"/>
      </c:pieChart>
    </c:plotArea>
    <c:plotVisOnly val="0"/>
    <c:dispBlanksAs val="gap"/>
    <c:showDLblsOverMax val="0"/>
  </c:chart>
  <c:spPr>
    <a:noFill/>
    <a:ln>
      <a:noFill/>
    </a:ln>
  </c:spPr>
  <c:printSettings>
    <c:headerFooter/>
    <c:pageMargins b="0.750000000000003" l="0.70000000000000062" r="0.70000000000000062" t="0.750000000000003" header="0.30000000000000032" footer="0.30000000000000032"/>
    <c:pageSetup/>
  </c:printSettings>
</c:chartSpace>
</file>

<file path=xl/charts/chart1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3187714043526789E-2"/>
          <c:y val="2.160694885387645E-3"/>
          <c:w val="0.97578810865280474"/>
          <c:h val="0.99783930511461238"/>
        </c:manualLayout>
      </c:layout>
      <c:doughnutChart>
        <c:varyColors val="1"/>
        <c:ser>
          <c:idx val="0"/>
          <c:order val="0"/>
          <c:tx>
            <c:v>Camembert</c:v>
          </c:tx>
          <c:dPt>
            <c:idx val="0"/>
            <c:bubble3D val="0"/>
            <c:spPr>
              <a:gradFill flip="none" rotWithShape="1">
                <a:gsLst>
                  <a:gs pos="0">
                    <a:srgbClr val="C00000">
                      <a:shade val="30000"/>
                      <a:satMod val="115000"/>
                    </a:srgbClr>
                  </a:gs>
                  <a:gs pos="50000">
                    <a:srgbClr val="C00000">
                      <a:shade val="67500"/>
                      <a:satMod val="115000"/>
                    </a:srgbClr>
                  </a:gs>
                  <a:gs pos="100000">
                    <a:srgbClr val="C00000">
                      <a:shade val="100000"/>
                      <a:satMod val="115000"/>
                    </a:srgbClr>
                  </a:gs>
                </a:gsLst>
                <a:lin ang="2700000" scaled="1"/>
                <a:tileRect/>
              </a:gradFill>
            </c:spPr>
            <c:extLst>
              <c:ext xmlns:c16="http://schemas.microsoft.com/office/drawing/2014/chart" uri="{C3380CC4-5D6E-409C-BE32-E72D297353CC}">
                <c16:uniqueId val="{00000001-578F-4F17-99D1-BC884810C326}"/>
              </c:ext>
            </c:extLst>
          </c:dPt>
          <c:dPt>
            <c:idx val="1"/>
            <c:bubble3D val="0"/>
            <c:spPr>
              <a:gradFill flip="none" rotWithShape="1">
                <a:gsLst>
                  <a:gs pos="0">
                    <a:srgbClr val="F79646">
                      <a:lumMod val="75000"/>
                      <a:shade val="30000"/>
                      <a:satMod val="115000"/>
                    </a:srgbClr>
                  </a:gs>
                  <a:gs pos="50000">
                    <a:srgbClr val="F79646">
                      <a:lumMod val="75000"/>
                      <a:shade val="67500"/>
                      <a:satMod val="115000"/>
                    </a:srgbClr>
                  </a:gs>
                  <a:gs pos="100000">
                    <a:srgbClr val="F79646">
                      <a:lumMod val="75000"/>
                      <a:shade val="100000"/>
                      <a:satMod val="115000"/>
                    </a:srgbClr>
                  </a:gs>
                </a:gsLst>
                <a:lin ang="2700000" scaled="1"/>
                <a:tileRect/>
              </a:gradFill>
            </c:spPr>
            <c:extLst>
              <c:ext xmlns:c16="http://schemas.microsoft.com/office/drawing/2014/chart" uri="{C3380CC4-5D6E-409C-BE32-E72D297353CC}">
                <c16:uniqueId val="{00000003-578F-4F17-99D1-BC884810C326}"/>
              </c:ext>
            </c:extLst>
          </c:dPt>
          <c:dPt>
            <c:idx val="2"/>
            <c:bubble3D val="0"/>
            <c:spPr>
              <a:gradFill flip="none" rotWithShape="1">
                <a:gsLst>
                  <a:gs pos="0">
                    <a:srgbClr val="64AB0D">
                      <a:shade val="30000"/>
                      <a:satMod val="115000"/>
                    </a:srgbClr>
                  </a:gs>
                  <a:gs pos="50000">
                    <a:srgbClr val="64AB0D">
                      <a:shade val="67500"/>
                      <a:satMod val="115000"/>
                    </a:srgbClr>
                  </a:gs>
                  <a:gs pos="100000">
                    <a:srgbClr val="64AB0D">
                      <a:shade val="100000"/>
                      <a:satMod val="115000"/>
                    </a:srgbClr>
                  </a:gs>
                </a:gsLst>
                <a:lin ang="2700000" scaled="1"/>
                <a:tileRect/>
              </a:gradFill>
            </c:spPr>
            <c:extLst>
              <c:ext xmlns:c16="http://schemas.microsoft.com/office/drawing/2014/chart" uri="{C3380CC4-5D6E-409C-BE32-E72D297353CC}">
                <c16:uniqueId val="{00000005-578F-4F17-99D1-BC884810C326}"/>
              </c:ext>
            </c:extLst>
          </c:dPt>
          <c:dPt>
            <c:idx val="3"/>
            <c:bubble3D val="0"/>
            <c:spPr>
              <a:gradFill flip="none" rotWithShape="1">
                <a:gsLst>
                  <a:gs pos="0">
                    <a:srgbClr val="00B050">
                      <a:shade val="30000"/>
                      <a:satMod val="115000"/>
                    </a:srgbClr>
                  </a:gs>
                  <a:gs pos="50000">
                    <a:srgbClr val="00B050">
                      <a:shade val="67500"/>
                      <a:satMod val="115000"/>
                    </a:srgbClr>
                  </a:gs>
                  <a:gs pos="100000">
                    <a:srgbClr val="00B050">
                      <a:shade val="100000"/>
                      <a:satMod val="115000"/>
                    </a:srgbClr>
                  </a:gs>
                </a:gsLst>
                <a:lin ang="2700000" scaled="1"/>
                <a:tileRect/>
              </a:gradFill>
            </c:spPr>
            <c:extLst>
              <c:ext xmlns:c16="http://schemas.microsoft.com/office/drawing/2014/chart" uri="{C3380CC4-5D6E-409C-BE32-E72D297353CC}">
                <c16:uniqueId val="{00000007-578F-4F17-99D1-BC884810C326}"/>
              </c:ext>
            </c:extLst>
          </c:dPt>
          <c:dPt>
            <c:idx val="4"/>
            <c:bubble3D val="0"/>
            <c:spPr>
              <a:noFill/>
            </c:spPr>
            <c:extLst>
              <c:ext xmlns:c16="http://schemas.microsoft.com/office/drawing/2014/chart" uri="{C3380CC4-5D6E-409C-BE32-E72D297353CC}">
                <c16:uniqueId val="{00000009-578F-4F17-99D1-BC884810C326}"/>
              </c:ext>
            </c:extLst>
          </c:dPt>
          <c:val>
            <c:numRef>
              <c:f>'Leçon 5'!$N$28:$N$32</c:f>
              <c:numCache>
                <c:formatCode>General</c:formatCode>
                <c:ptCount val="5"/>
                <c:pt idx="0">
                  <c:v>10</c:v>
                </c:pt>
                <c:pt idx="1">
                  <c:v>10</c:v>
                </c:pt>
                <c:pt idx="2">
                  <c:v>10</c:v>
                </c:pt>
                <c:pt idx="3">
                  <c:v>10</c:v>
                </c:pt>
                <c:pt idx="4">
                  <c:v>40</c:v>
                </c:pt>
              </c:numCache>
            </c:numRef>
          </c:val>
          <c:extLst>
            <c:ext xmlns:c16="http://schemas.microsoft.com/office/drawing/2014/chart" uri="{C3380CC4-5D6E-409C-BE32-E72D297353CC}">
              <c16:uniqueId val="{0000000A-578F-4F17-99D1-BC884810C326}"/>
            </c:ext>
          </c:extLst>
        </c:ser>
        <c:dLbls>
          <c:showLegendKey val="0"/>
          <c:showVal val="0"/>
          <c:showCatName val="0"/>
          <c:showSerName val="0"/>
          <c:showPercent val="0"/>
          <c:showBubbleSize val="0"/>
          <c:showLeaderLines val="1"/>
        </c:dLbls>
        <c:firstSliceAng val="270"/>
        <c:holeSize val="50"/>
      </c:doughnutChart>
      <c:pieChart>
        <c:varyColors val="1"/>
        <c:ser>
          <c:idx val="1"/>
          <c:order val="1"/>
          <c:spPr>
            <a:noFill/>
          </c:spPr>
          <c:dPt>
            <c:idx val="1"/>
            <c:bubble3D val="0"/>
            <c:spPr>
              <a:solidFill>
                <a:schemeClr val="tx1"/>
              </a:solidFill>
            </c:spPr>
            <c:extLst>
              <c:ext xmlns:c16="http://schemas.microsoft.com/office/drawing/2014/chart" uri="{C3380CC4-5D6E-409C-BE32-E72D297353CC}">
                <c16:uniqueId val="{0000000C-578F-4F17-99D1-BC884810C326}"/>
              </c:ext>
            </c:extLst>
          </c:dPt>
          <c:val>
            <c:numRef>
              <c:f>'Leçon 5'!$O$28:$O$30</c:f>
              <c:numCache>
                <c:formatCode>General</c:formatCode>
                <c:ptCount val="3"/>
                <c:pt idx="0">
                  <c:v>0</c:v>
                </c:pt>
                <c:pt idx="1">
                  <c:v>2</c:v>
                </c:pt>
                <c:pt idx="2">
                  <c:v>78</c:v>
                </c:pt>
              </c:numCache>
            </c:numRef>
          </c:val>
          <c:extLst>
            <c:ext xmlns:c16="http://schemas.microsoft.com/office/drawing/2014/chart" uri="{C3380CC4-5D6E-409C-BE32-E72D297353CC}">
              <c16:uniqueId val="{0000000D-578F-4F17-99D1-BC884810C326}"/>
            </c:ext>
          </c:extLst>
        </c:ser>
        <c:dLbls>
          <c:showLegendKey val="0"/>
          <c:showVal val="0"/>
          <c:showCatName val="0"/>
          <c:showSerName val="0"/>
          <c:showPercent val="0"/>
          <c:showBubbleSize val="0"/>
          <c:showLeaderLines val="1"/>
        </c:dLbls>
        <c:firstSliceAng val="270"/>
      </c:pieChart>
    </c:plotArea>
    <c:plotVisOnly val="0"/>
    <c:dispBlanksAs val="gap"/>
    <c:showDLblsOverMax val="0"/>
  </c:chart>
  <c:spPr>
    <a:noFill/>
    <a:ln>
      <a:noFill/>
    </a:ln>
  </c:spPr>
  <c:printSettings>
    <c:headerFooter/>
    <c:pageMargins b="0.750000000000003" l="0.70000000000000062" r="0.70000000000000062" t="0.750000000000003" header="0.30000000000000032" footer="0.30000000000000032"/>
    <c:pageSetup/>
  </c:printSettings>
</c:chartSpace>
</file>

<file path=xl/charts/chart1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3187714043526789E-2"/>
          <c:y val="2.160694885387645E-3"/>
          <c:w val="0.97578810865280474"/>
          <c:h val="0.99783930511461238"/>
        </c:manualLayout>
      </c:layout>
      <c:doughnutChart>
        <c:varyColors val="1"/>
        <c:ser>
          <c:idx val="0"/>
          <c:order val="0"/>
          <c:tx>
            <c:v>Camembert</c:v>
          </c:tx>
          <c:dPt>
            <c:idx val="0"/>
            <c:bubble3D val="0"/>
            <c:spPr>
              <a:gradFill flip="none" rotWithShape="1">
                <a:gsLst>
                  <a:gs pos="0">
                    <a:srgbClr val="C00000">
                      <a:shade val="30000"/>
                      <a:satMod val="115000"/>
                    </a:srgbClr>
                  </a:gs>
                  <a:gs pos="50000">
                    <a:srgbClr val="C00000">
                      <a:shade val="67500"/>
                      <a:satMod val="115000"/>
                    </a:srgbClr>
                  </a:gs>
                  <a:gs pos="100000">
                    <a:srgbClr val="C00000">
                      <a:shade val="100000"/>
                      <a:satMod val="115000"/>
                    </a:srgbClr>
                  </a:gs>
                </a:gsLst>
                <a:lin ang="2700000" scaled="1"/>
                <a:tileRect/>
              </a:gradFill>
            </c:spPr>
            <c:extLst>
              <c:ext xmlns:c16="http://schemas.microsoft.com/office/drawing/2014/chart" uri="{C3380CC4-5D6E-409C-BE32-E72D297353CC}">
                <c16:uniqueId val="{00000001-AEF7-4DF7-BBC6-C6D21AE355E8}"/>
              </c:ext>
            </c:extLst>
          </c:dPt>
          <c:dPt>
            <c:idx val="1"/>
            <c:bubble3D val="0"/>
            <c:spPr>
              <a:gradFill flip="none" rotWithShape="1">
                <a:gsLst>
                  <a:gs pos="0">
                    <a:srgbClr val="F79646">
                      <a:lumMod val="75000"/>
                      <a:shade val="30000"/>
                      <a:satMod val="115000"/>
                    </a:srgbClr>
                  </a:gs>
                  <a:gs pos="50000">
                    <a:srgbClr val="F79646">
                      <a:lumMod val="75000"/>
                      <a:shade val="67500"/>
                      <a:satMod val="115000"/>
                    </a:srgbClr>
                  </a:gs>
                  <a:gs pos="100000">
                    <a:srgbClr val="F79646">
                      <a:lumMod val="75000"/>
                      <a:shade val="100000"/>
                      <a:satMod val="115000"/>
                    </a:srgbClr>
                  </a:gs>
                </a:gsLst>
                <a:lin ang="2700000" scaled="1"/>
                <a:tileRect/>
              </a:gradFill>
            </c:spPr>
            <c:extLst>
              <c:ext xmlns:c16="http://schemas.microsoft.com/office/drawing/2014/chart" uri="{C3380CC4-5D6E-409C-BE32-E72D297353CC}">
                <c16:uniqueId val="{00000003-AEF7-4DF7-BBC6-C6D21AE355E8}"/>
              </c:ext>
            </c:extLst>
          </c:dPt>
          <c:dPt>
            <c:idx val="2"/>
            <c:bubble3D val="0"/>
            <c:spPr>
              <a:gradFill flip="none" rotWithShape="1">
                <a:gsLst>
                  <a:gs pos="0">
                    <a:srgbClr val="64AB0D">
                      <a:shade val="30000"/>
                      <a:satMod val="115000"/>
                    </a:srgbClr>
                  </a:gs>
                  <a:gs pos="50000">
                    <a:srgbClr val="64AB0D">
                      <a:shade val="67500"/>
                      <a:satMod val="115000"/>
                    </a:srgbClr>
                  </a:gs>
                  <a:gs pos="100000">
                    <a:srgbClr val="64AB0D">
                      <a:shade val="100000"/>
                      <a:satMod val="115000"/>
                    </a:srgbClr>
                  </a:gs>
                </a:gsLst>
                <a:lin ang="2700000" scaled="1"/>
                <a:tileRect/>
              </a:gradFill>
            </c:spPr>
            <c:extLst>
              <c:ext xmlns:c16="http://schemas.microsoft.com/office/drawing/2014/chart" uri="{C3380CC4-5D6E-409C-BE32-E72D297353CC}">
                <c16:uniqueId val="{00000005-AEF7-4DF7-BBC6-C6D21AE355E8}"/>
              </c:ext>
            </c:extLst>
          </c:dPt>
          <c:dPt>
            <c:idx val="3"/>
            <c:bubble3D val="0"/>
            <c:spPr>
              <a:gradFill flip="none" rotWithShape="1">
                <a:gsLst>
                  <a:gs pos="0">
                    <a:srgbClr val="00B050">
                      <a:shade val="30000"/>
                      <a:satMod val="115000"/>
                    </a:srgbClr>
                  </a:gs>
                  <a:gs pos="50000">
                    <a:srgbClr val="00B050">
                      <a:shade val="67500"/>
                      <a:satMod val="115000"/>
                    </a:srgbClr>
                  </a:gs>
                  <a:gs pos="100000">
                    <a:srgbClr val="00B050">
                      <a:shade val="100000"/>
                      <a:satMod val="115000"/>
                    </a:srgbClr>
                  </a:gs>
                </a:gsLst>
                <a:lin ang="2700000" scaled="1"/>
                <a:tileRect/>
              </a:gradFill>
            </c:spPr>
            <c:extLst>
              <c:ext xmlns:c16="http://schemas.microsoft.com/office/drawing/2014/chart" uri="{C3380CC4-5D6E-409C-BE32-E72D297353CC}">
                <c16:uniqueId val="{00000007-AEF7-4DF7-BBC6-C6D21AE355E8}"/>
              </c:ext>
            </c:extLst>
          </c:dPt>
          <c:dPt>
            <c:idx val="4"/>
            <c:bubble3D val="0"/>
            <c:spPr>
              <a:noFill/>
            </c:spPr>
            <c:extLst>
              <c:ext xmlns:c16="http://schemas.microsoft.com/office/drawing/2014/chart" uri="{C3380CC4-5D6E-409C-BE32-E72D297353CC}">
                <c16:uniqueId val="{00000009-AEF7-4DF7-BBC6-C6D21AE355E8}"/>
              </c:ext>
            </c:extLst>
          </c:dPt>
          <c:val>
            <c:numRef>
              <c:f>'Leçon 5'!$N$33:$N$37</c:f>
              <c:numCache>
                <c:formatCode>General</c:formatCode>
                <c:ptCount val="5"/>
                <c:pt idx="0">
                  <c:v>10</c:v>
                </c:pt>
                <c:pt idx="1">
                  <c:v>10</c:v>
                </c:pt>
                <c:pt idx="2">
                  <c:v>10</c:v>
                </c:pt>
                <c:pt idx="3">
                  <c:v>10</c:v>
                </c:pt>
                <c:pt idx="4">
                  <c:v>40</c:v>
                </c:pt>
              </c:numCache>
            </c:numRef>
          </c:val>
          <c:extLst>
            <c:ext xmlns:c16="http://schemas.microsoft.com/office/drawing/2014/chart" uri="{C3380CC4-5D6E-409C-BE32-E72D297353CC}">
              <c16:uniqueId val="{0000000A-AEF7-4DF7-BBC6-C6D21AE355E8}"/>
            </c:ext>
          </c:extLst>
        </c:ser>
        <c:dLbls>
          <c:showLegendKey val="0"/>
          <c:showVal val="0"/>
          <c:showCatName val="0"/>
          <c:showSerName val="0"/>
          <c:showPercent val="0"/>
          <c:showBubbleSize val="0"/>
          <c:showLeaderLines val="1"/>
        </c:dLbls>
        <c:firstSliceAng val="270"/>
        <c:holeSize val="50"/>
      </c:doughnutChart>
      <c:pieChart>
        <c:varyColors val="1"/>
        <c:ser>
          <c:idx val="1"/>
          <c:order val="1"/>
          <c:spPr>
            <a:noFill/>
          </c:spPr>
          <c:dPt>
            <c:idx val="1"/>
            <c:bubble3D val="0"/>
            <c:spPr>
              <a:solidFill>
                <a:schemeClr val="tx1"/>
              </a:solidFill>
            </c:spPr>
            <c:extLst>
              <c:ext xmlns:c16="http://schemas.microsoft.com/office/drawing/2014/chart" uri="{C3380CC4-5D6E-409C-BE32-E72D297353CC}">
                <c16:uniqueId val="{0000000C-AEF7-4DF7-BBC6-C6D21AE355E8}"/>
              </c:ext>
            </c:extLst>
          </c:dPt>
          <c:val>
            <c:numRef>
              <c:f>'Leçon 5'!$O$33:$O$35</c:f>
              <c:numCache>
                <c:formatCode>General</c:formatCode>
                <c:ptCount val="3"/>
                <c:pt idx="0">
                  <c:v>0</c:v>
                </c:pt>
                <c:pt idx="1">
                  <c:v>2</c:v>
                </c:pt>
                <c:pt idx="2">
                  <c:v>78</c:v>
                </c:pt>
              </c:numCache>
            </c:numRef>
          </c:val>
          <c:extLst>
            <c:ext xmlns:c16="http://schemas.microsoft.com/office/drawing/2014/chart" uri="{C3380CC4-5D6E-409C-BE32-E72D297353CC}">
              <c16:uniqueId val="{0000000D-AEF7-4DF7-BBC6-C6D21AE355E8}"/>
            </c:ext>
          </c:extLst>
        </c:ser>
        <c:dLbls>
          <c:showLegendKey val="0"/>
          <c:showVal val="0"/>
          <c:showCatName val="0"/>
          <c:showSerName val="0"/>
          <c:showPercent val="0"/>
          <c:showBubbleSize val="0"/>
          <c:showLeaderLines val="1"/>
        </c:dLbls>
        <c:firstSliceAng val="270"/>
      </c:pieChart>
    </c:plotArea>
    <c:plotVisOnly val="0"/>
    <c:dispBlanksAs val="gap"/>
    <c:showDLblsOverMax val="0"/>
  </c:chart>
  <c:spPr>
    <a:noFill/>
    <a:ln>
      <a:noFill/>
    </a:ln>
  </c:spPr>
  <c:printSettings>
    <c:headerFooter/>
    <c:pageMargins b="0.750000000000003" l="0.70000000000000062" r="0.70000000000000062" t="0.750000000000003" header="0.30000000000000032" footer="0.30000000000000032"/>
    <c:pageSetup/>
  </c:printSettings>
</c:chartSpace>
</file>

<file path=xl/charts/chart1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3187714043526789E-2"/>
          <c:y val="2.160694885387645E-3"/>
          <c:w val="0.97578810865280474"/>
          <c:h val="0.99783930511461238"/>
        </c:manualLayout>
      </c:layout>
      <c:doughnutChart>
        <c:varyColors val="1"/>
        <c:ser>
          <c:idx val="0"/>
          <c:order val="0"/>
          <c:tx>
            <c:v>Camembert</c:v>
          </c:tx>
          <c:dPt>
            <c:idx val="0"/>
            <c:bubble3D val="0"/>
            <c:spPr>
              <a:gradFill flip="none" rotWithShape="1">
                <a:gsLst>
                  <a:gs pos="0">
                    <a:srgbClr val="C00000">
                      <a:shade val="30000"/>
                      <a:satMod val="115000"/>
                    </a:srgbClr>
                  </a:gs>
                  <a:gs pos="50000">
                    <a:srgbClr val="C00000">
                      <a:shade val="67500"/>
                      <a:satMod val="115000"/>
                    </a:srgbClr>
                  </a:gs>
                  <a:gs pos="100000">
                    <a:srgbClr val="C00000">
                      <a:shade val="100000"/>
                      <a:satMod val="115000"/>
                    </a:srgbClr>
                  </a:gs>
                </a:gsLst>
                <a:lin ang="2700000" scaled="1"/>
                <a:tileRect/>
              </a:gradFill>
            </c:spPr>
            <c:extLst>
              <c:ext xmlns:c16="http://schemas.microsoft.com/office/drawing/2014/chart" uri="{C3380CC4-5D6E-409C-BE32-E72D297353CC}">
                <c16:uniqueId val="{00000001-0CDF-450E-BE4A-5739EA9BA9B9}"/>
              </c:ext>
            </c:extLst>
          </c:dPt>
          <c:dPt>
            <c:idx val="1"/>
            <c:bubble3D val="0"/>
            <c:spPr>
              <a:gradFill flip="none" rotWithShape="1">
                <a:gsLst>
                  <a:gs pos="0">
                    <a:srgbClr val="F79646">
                      <a:lumMod val="75000"/>
                      <a:shade val="30000"/>
                      <a:satMod val="115000"/>
                    </a:srgbClr>
                  </a:gs>
                  <a:gs pos="50000">
                    <a:srgbClr val="F79646">
                      <a:lumMod val="75000"/>
                      <a:shade val="67500"/>
                      <a:satMod val="115000"/>
                    </a:srgbClr>
                  </a:gs>
                  <a:gs pos="100000">
                    <a:srgbClr val="F79646">
                      <a:lumMod val="75000"/>
                      <a:shade val="100000"/>
                      <a:satMod val="115000"/>
                    </a:srgbClr>
                  </a:gs>
                </a:gsLst>
                <a:lin ang="2700000" scaled="1"/>
                <a:tileRect/>
              </a:gradFill>
            </c:spPr>
            <c:extLst>
              <c:ext xmlns:c16="http://schemas.microsoft.com/office/drawing/2014/chart" uri="{C3380CC4-5D6E-409C-BE32-E72D297353CC}">
                <c16:uniqueId val="{00000003-0CDF-450E-BE4A-5739EA9BA9B9}"/>
              </c:ext>
            </c:extLst>
          </c:dPt>
          <c:dPt>
            <c:idx val="2"/>
            <c:bubble3D val="0"/>
            <c:spPr>
              <a:gradFill flip="none" rotWithShape="1">
                <a:gsLst>
                  <a:gs pos="0">
                    <a:srgbClr val="64AB0D">
                      <a:shade val="30000"/>
                      <a:satMod val="115000"/>
                    </a:srgbClr>
                  </a:gs>
                  <a:gs pos="50000">
                    <a:srgbClr val="64AB0D">
                      <a:shade val="67500"/>
                      <a:satMod val="115000"/>
                    </a:srgbClr>
                  </a:gs>
                  <a:gs pos="100000">
                    <a:srgbClr val="64AB0D">
                      <a:shade val="100000"/>
                      <a:satMod val="115000"/>
                    </a:srgbClr>
                  </a:gs>
                </a:gsLst>
                <a:lin ang="2700000" scaled="1"/>
                <a:tileRect/>
              </a:gradFill>
            </c:spPr>
            <c:extLst>
              <c:ext xmlns:c16="http://schemas.microsoft.com/office/drawing/2014/chart" uri="{C3380CC4-5D6E-409C-BE32-E72D297353CC}">
                <c16:uniqueId val="{00000005-0CDF-450E-BE4A-5739EA9BA9B9}"/>
              </c:ext>
            </c:extLst>
          </c:dPt>
          <c:dPt>
            <c:idx val="3"/>
            <c:bubble3D val="0"/>
            <c:spPr>
              <a:gradFill flip="none" rotWithShape="1">
                <a:gsLst>
                  <a:gs pos="0">
                    <a:srgbClr val="00B050">
                      <a:shade val="30000"/>
                      <a:satMod val="115000"/>
                    </a:srgbClr>
                  </a:gs>
                  <a:gs pos="50000">
                    <a:srgbClr val="00B050">
                      <a:shade val="67500"/>
                      <a:satMod val="115000"/>
                    </a:srgbClr>
                  </a:gs>
                  <a:gs pos="100000">
                    <a:srgbClr val="00B050">
                      <a:shade val="100000"/>
                      <a:satMod val="115000"/>
                    </a:srgbClr>
                  </a:gs>
                </a:gsLst>
                <a:lin ang="2700000" scaled="1"/>
                <a:tileRect/>
              </a:gradFill>
            </c:spPr>
            <c:extLst>
              <c:ext xmlns:c16="http://schemas.microsoft.com/office/drawing/2014/chart" uri="{C3380CC4-5D6E-409C-BE32-E72D297353CC}">
                <c16:uniqueId val="{00000007-0CDF-450E-BE4A-5739EA9BA9B9}"/>
              </c:ext>
            </c:extLst>
          </c:dPt>
          <c:dPt>
            <c:idx val="4"/>
            <c:bubble3D val="0"/>
            <c:spPr>
              <a:noFill/>
            </c:spPr>
            <c:extLst>
              <c:ext xmlns:c16="http://schemas.microsoft.com/office/drawing/2014/chart" uri="{C3380CC4-5D6E-409C-BE32-E72D297353CC}">
                <c16:uniqueId val="{00000009-0CDF-450E-BE4A-5739EA9BA9B9}"/>
              </c:ext>
            </c:extLst>
          </c:dPt>
          <c:val>
            <c:numRef>
              <c:f>'Leçon 5'!$N$38:$N$42</c:f>
              <c:numCache>
                <c:formatCode>General</c:formatCode>
                <c:ptCount val="5"/>
                <c:pt idx="0">
                  <c:v>10</c:v>
                </c:pt>
                <c:pt idx="1">
                  <c:v>10</c:v>
                </c:pt>
                <c:pt idx="2">
                  <c:v>10</c:v>
                </c:pt>
                <c:pt idx="3">
                  <c:v>10</c:v>
                </c:pt>
                <c:pt idx="4">
                  <c:v>40</c:v>
                </c:pt>
              </c:numCache>
            </c:numRef>
          </c:val>
          <c:extLst>
            <c:ext xmlns:c16="http://schemas.microsoft.com/office/drawing/2014/chart" uri="{C3380CC4-5D6E-409C-BE32-E72D297353CC}">
              <c16:uniqueId val="{0000000A-0CDF-450E-BE4A-5739EA9BA9B9}"/>
            </c:ext>
          </c:extLst>
        </c:ser>
        <c:dLbls>
          <c:showLegendKey val="0"/>
          <c:showVal val="0"/>
          <c:showCatName val="0"/>
          <c:showSerName val="0"/>
          <c:showPercent val="0"/>
          <c:showBubbleSize val="0"/>
          <c:showLeaderLines val="1"/>
        </c:dLbls>
        <c:firstSliceAng val="270"/>
        <c:holeSize val="50"/>
      </c:doughnutChart>
      <c:pieChart>
        <c:varyColors val="1"/>
        <c:ser>
          <c:idx val="1"/>
          <c:order val="1"/>
          <c:spPr>
            <a:noFill/>
          </c:spPr>
          <c:dPt>
            <c:idx val="1"/>
            <c:bubble3D val="0"/>
            <c:spPr>
              <a:solidFill>
                <a:schemeClr val="tx1"/>
              </a:solidFill>
            </c:spPr>
            <c:extLst>
              <c:ext xmlns:c16="http://schemas.microsoft.com/office/drawing/2014/chart" uri="{C3380CC4-5D6E-409C-BE32-E72D297353CC}">
                <c16:uniqueId val="{0000000C-0CDF-450E-BE4A-5739EA9BA9B9}"/>
              </c:ext>
            </c:extLst>
          </c:dPt>
          <c:val>
            <c:numRef>
              <c:f>'Leçon 5'!$O$38:$O$40</c:f>
              <c:numCache>
                <c:formatCode>General</c:formatCode>
                <c:ptCount val="3"/>
                <c:pt idx="0">
                  <c:v>0</c:v>
                </c:pt>
                <c:pt idx="1">
                  <c:v>2</c:v>
                </c:pt>
                <c:pt idx="2">
                  <c:v>78</c:v>
                </c:pt>
              </c:numCache>
            </c:numRef>
          </c:val>
          <c:extLst>
            <c:ext xmlns:c16="http://schemas.microsoft.com/office/drawing/2014/chart" uri="{C3380CC4-5D6E-409C-BE32-E72D297353CC}">
              <c16:uniqueId val="{0000000D-0CDF-450E-BE4A-5739EA9BA9B9}"/>
            </c:ext>
          </c:extLst>
        </c:ser>
        <c:dLbls>
          <c:showLegendKey val="0"/>
          <c:showVal val="0"/>
          <c:showCatName val="0"/>
          <c:showSerName val="0"/>
          <c:showPercent val="0"/>
          <c:showBubbleSize val="0"/>
          <c:showLeaderLines val="1"/>
        </c:dLbls>
        <c:firstSliceAng val="270"/>
      </c:pieChart>
    </c:plotArea>
    <c:plotVisOnly val="0"/>
    <c:dispBlanksAs val="gap"/>
    <c:showDLblsOverMax val="0"/>
  </c:chart>
  <c:spPr>
    <a:noFill/>
    <a:ln>
      <a:noFill/>
    </a:ln>
  </c:spPr>
  <c:printSettings>
    <c:headerFooter/>
    <c:pageMargins b="0.750000000000003" l="0.70000000000000062" r="0.70000000000000062" t="0.750000000000003" header="0.30000000000000032" footer="0.30000000000000032"/>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3187714043526789E-2"/>
          <c:y val="2.160694885387645E-3"/>
          <c:w val="0.97578810865280474"/>
          <c:h val="0.99783930511461238"/>
        </c:manualLayout>
      </c:layout>
      <c:doughnutChart>
        <c:varyColors val="1"/>
        <c:ser>
          <c:idx val="0"/>
          <c:order val="0"/>
          <c:tx>
            <c:v>Camembert</c:v>
          </c:tx>
          <c:dPt>
            <c:idx val="0"/>
            <c:bubble3D val="0"/>
            <c:spPr>
              <a:gradFill flip="none" rotWithShape="1">
                <a:gsLst>
                  <a:gs pos="0">
                    <a:srgbClr val="C00000">
                      <a:shade val="30000"/>
                      <a:satMod val="115000"/>
                    </a:srgbClr>
                  </a:gs>
                  <a:gs pos="50000">
                    <a:srgbClr val="C00000">
                      <a:shade val="67500"/>
                      <a:satMod val="115000"/>
                    </a:srgbClr>
                  </a:gs>
                  <a:gs pos="100000">
                    <a:srgbClr val="C00000">
                      <a:shade val="100000"/>
                      <a:satMod val="115000"/>
                    </a:srgbClr>
                  </a:gs>
                </a:gsLst>
                <a:lin ang="2700000" scaled="1"/>
                <a:tileRect/>
              </a:gradFill>
            </c:spPr>
            <c:extLst>
              <c:ext xmlns:c16="http://schemas.microsoft.com/office/drawing/2014/chart" uri="{C3380CC4-5D6E-409C-BE32-E72D297353CC}">
                <c16:uniqueId val="{00000001-5EFC-49EA-8AE8-142EC5B617E7}"/>
              </c:ext>
            </c:extLst>
          </c:dPt>
          <c:dPt>
            <c:idx val="1"/>
            <c:bubble3D val="0"/>
            <c:spPr>
              <a:gradFill flip="none" rotWithShape="1">
                <a:gsLst>
                  <a:gs pos="0">
                    <a:srgbClr val="F79646">
                      <a:lumMod val="75000"/>
                      <a:shade val="30000"/>
                      <a:satMod val="115000"/>
                    </a:srgbClr>
                  </a:gs>
                  <a:gs pos="50000">
                    <a:srgbClr val="F79646">
                      <a:lumMod val="75000"/>
                      <a:shade val="67500"/>
                      <a:satMod val="115000"/>
                    </a:srgbClr>
                  </a:gs>
                  <a:gs pos="100000">
                    <a:srgbClr val="F79646">
                      <a:lumMod val="75000"/>
                      <a:shade val="100000"/>
                      <a:satMod val="115000"/>
                    </a:srgbClr>
                  </a:gs>
                </a:gsLst>
                <a:lin ang="2700000" scaled="1"/>
                <a:tileRect/>
              </a:gradFill>
            </c:spPr>
            <c:extLst>
              <c:ext xmlns:c16="http://schemas.microsoft.com/office/drawing/2014/chart" uri="{C3380CC4-5D6E-409C-BE32-E72D297353CC}">
                <c16:uniqueId val="{00000003-5EFC-49EA-8AE8-142EC5B617E7}"/>
              </c:ext>
            </c:extLst>
          </c:dPt>
          <c:dPt>
            <c:idx val="2"/>
            <c:bubble3D val="0"/>
            <c:spPr>
              <a:gradFill flip="none" rotWithShape="1">
                <a:gsLst>
                  <a:gs pos="0">
                    <a:srgbClr val="64AB0D">
                      <a:shade val="30000"/>
                      <a:satMod val="115000"/>
                    </a:srgbClr>
                  </a:gs>
                  <a:gs pos="50000">
                    <a:srgbClr val="64AB0D">
                      <a:shade val="67500"/>
                      <a:satMod val="115000"/>
                    </a:srgbClr>
                  </a:gs>
                  <a:gs pos="100000">
                    <a:srgbClr val="64AB0D">
                      <a:shade val="100000"/>
                      <a:satMod val="115000"/>
                    </a:srgbClr>
                  </a:gs>
                </a:gsLst>
                <a:lin ang="2700000" scaled="1"/>
                <a:tileRect/>
              </a:gradFill>
            </c:spPr>
            <c:extLst>
              <c:ext xmlns:c16="http://schemas.microsoft.com/office/drawing/2014/chart" uri="{C3380CC4-5D6E-409C-BE32-E72D297353CC}">
                <c16:uniqueId val="{00000005-5EFC-49EA-8AE8-142EC5B617E7}"/>
              </c:ext>
            </c:extLst>
          </c:dPt>
          <c:dPt>
            <c:idx val="3"/>
            <c:bubble3D val="0"/>
            <c:spPr>
              <a:gradFill flip="none" rotWithShape="1">
                <a:gsLst>
                  <a:gs pos="0">
                    <a:srgbClr val="00B050">
                      <a:shade val="30000"/>
                      <a:satMod val="115000"/>
                    </a:srgbClr>
                  </a:gs>
                  <a:gs pos="50000">
                    <a:srgbClr val="00B050">
                      <a:shade val="67500"/>
                      <a:satMod val="115000"/>
                    </a:srgbClr>
                  </a:gs>
                  <a:gs pos="100000">
                    <a:srgbClr val="00B050">
                      <a:shade val="100000"/>
                      <a:satMod val="115000"/>
                    </a:srgbClr>
                  </a:gs>
                </a:gsLst>
                <a:lin ang="2700000" scaled="1"/>
                <a:tileRect/>
              </a:gradFill>
            </c:spPr>
            <c:extLst>
              <c:ext xmlns:c16="http://schemas.microsoft.com/office/drawing/2014/chart" uri="{C3380CC4-5D6E-409C-BE32-E72D297353CC}">
                <c16:uniqueId val="{00000007-5EFC-49EA-8AE8-142EC5B617E7}"/>
              </c:ext>
            </c:extLst>
          </c:dPt>
          <c:dPt>
            <c:idx val="4"/>
            <c:bubble3D val="0"/>
            <c:spPr>
              <a:noFill/>
            </c:spPr>
            <c:extLst>
              <c:ext xmlns:c16="http://schemas.microsoft.com/office/drawing/2014/chart" uri="{C3380CC4-5D6E-409C-BE32-E72D297353CC}">
                <c16:uniqueId val="{00000009-5EFC-49EA-8AE8-142EC5B617E7}"/>
              </c:ext>
            </c:extLst>
          </c:dPt>
          <c:val>
            <c:numRef>
              <c:f>'Leçon 1'!$N$63:$N$67</c:f>
              <c:numCache>
                <c:formatCode>General</c:formatCode>
                <c:ptCount val="5"/>
                <c:pt idx="0">
                  <c:v>10</c:v>
                </c:pt>
                <c:pt idx="1">
                  <c:v>10</c:v>
                </c:pt>
                <c:pt idx="2">
                  <c:v>10</c:v>
                </c:pt>
                <c:pt idx="3">
                  <c:v>10</c:v>
                </c:pt>
                <c:pt idx="4">
                  <c:v>40</c:v>
                </c:pt>
              </c:numCache>
            </c:numRef>
          </c:val>
          <c:extLst>
            <c:ext xmlns:c16="http://schemas.microsoft.com/office/drawing/2014/chart" uri="{C3380CC4-5D6E-409C-BE32-E72D297353CC}">
              <c16:uniqueId val="{0000000A-5EFC-49EA-8AE8-142EC5B617E7}"/>
            </c:ext>
          </c:extLst>
        </c:ser>
        <c:dLbls>
          <c:showLegendKey val="0"/>
          <c:showVal val="0"/>
          <c:showCatName val="0"/>
          <c:showSerName val="0"/>
          <c:showPercent val="0"/>
          <c:showBubbleSize val="0"/>
          <c:showLeaderLines val="1"/>
        </c:dLbls>
        <c:firstSliceAng val="270"/>
        <c:holeSize val="50"/>
      </c:doughnutChart>
      <c:pieChart>
        <c:varyColors val="1"/>
        <c:ser>
          <c:idx val="1"/>
          <c:order val="1"/>
          <c:spPr>
            <a:noFill/>
          </c:spPr>
          <c:dPt>
            <c:idx val="1"/>
            <c:bubble3D val="0"/>
            <c:spPr>
              <a:solidFill>
                <a:schemeClr val="tx1"/>
              </a:solidFill>
            </c:spPr>
            <c:extLst>
              <c:ext xmlns:c16="http://schemas.microsoft.com/office/drawing/2014/chart" uri="{C3380CC4-5D6E-409C-BE32-E72D297353CC}">
                <c16:uniqueId val="{0000000C-5EFC-49EA-8AE8-142EC5B617E7}"/>
              </c:ext>
            </c:extLst>
          </c:dPt>
          <c:val>
            <c:numRef>
              <c:f>'Leçon 1'!$O$63:$O$65</c:f>
              <c:numCache>
                <c:formatCode>General</c:formatCode>
                <c:ptCount val="3"/>
                <c:pt idx="0">
                  <c:v>0</c:v>
                </c:pt>
                <c:pt idx="1">
                  <c:v>2</c:v>
                </c:pt>
                <c:pt idx="2">
                  <c:v>78</c:v>
                </c:pt>
              </c:numCache>
            </c:numRef>
          </c:val>
          <c:extLst>
            <c:ext xmlns:c16="http://schemas.microsoft.com/office/drawing/2014/chart" uri="{C3380CC4-5D6E-409C-BE32-E72D297353CC}">
              <c16:uniqueId val="{0000000D-5EFC-49EA-8AE8-142EC5B617E7}"/>
            </c:ext>
          </c:extLst>
        </c:ser>
        <c:dLbls>
          <c:showLegendKey val="0"/>
          <c:showVal val="0"/>
          <c:showCatName val="0"/>
          <c:showSerName val="0"/>
          <c:showPercent val="0"/>
          <c:showBubbleSize val="0"/>
          <c:showLeaderLines val="1"/>
        </c:dLbls>
        <c:firstSliceAng val="270"/>
      </c:pieChart>
    </c:plotArea>
    <c:plotVisOnly val="0"/>
    <c:dispBlanksAs val="gap"/>
    <c:showDLblsOverMax val="0"/>
  </c:chart>
  <c:spPr>
    <a:noFill/>
    <a:ln>
      <a:noFill/>
    </a:ln>
  </c:spPr>
  <c:printSettings>
    <c:headerFooter/>
    <c:pageMargins b="0.750000000000003" l="0.70000000000000062" r="0.70000000000000062" t="0.750000000000003" header="0.30000000000000032" footer="0.30000000000000032"/>
    <c:pageSetup/>
  </c:printSettings>
</c:chartSpace>
</file>

<file path=xl/charts/chart1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3187714043526789E-2"/>
          <c:y val="2.160694885387645E-3"/>
          <c:w val="0.97578810865280474"/>
          <c:h val="0.99783930511461238"/>
        </c:manualLayout>
      </c:layout>
      <c:doughnutChart>
        <c:varyColors val="1"/>
        <c:ser>
          <c:idx val="0"/>
          <c:order val="0"/>
          <c:tx>
            <c:v>Camembert</c:v>
          </c:tx>
          <c:dPt>
            <c:idx val="0"/>
            <c:bubble3D val="0"/>
            <c:spPr>
              <a:gradFill flip="none" rotWithShape="1">
                <a:gsLst>
                  <a:gs pos="0">
                    <a:srgbClr val="C00000">
                      <a:shade val="30000"/>
                      <a:satMod val="115000"/>
                    </a:srgbClr>
                  </a:gs>
                  <a:gs pos="50000">
                    <a:srgbClr val="C00000">
                      <a:shade val="67500"/>
                      <a:satMod val="115000"/>
                    </a:srgbClr>
                  </a:gs>
                  <a:gs pos="100000">
                    <a:srgbClr val="C00000">
                      <a:shade val="100000"/>
                      <a:satMod val="115000"/>
                    </a:srgbClr>
                  </a:gs>
                </a:gsLst>
                <a:lin ang="2700000" scaled="1"/>
                <a:tileRect/>
              </a:gradFill>
            </c:spPr>
            <c:extLst>
              <c:ext xmlns:c16="http://schemas.microsoft.com/office/drawing/2014/chart" uri="{C3380CC4-5D6E-409C-BE32-E72D297353CC}">
                <c16:uniqueId val="{00000001-D1D5-4987-8B9B-4EA621C52427}"/>
              </c:ext>
            </c:extLst>
          </c:dPt>
          <c:dPt>
            <c:idx val="1"/>
            <c:bubble3D val="0"/>
            <c:spPr>
              <a:gradFill flip="none" rotWithShape="1">
                <a:gsLst>
                  <a:gs pos="0">
                    <a:srgbClr val="F79646">
                      <a:lumMod val="75000"/>
                      <a:shade val="30000"/>
                      <a:satMod val="115000"/>
                    </a:srgbClr>
                  </a:gs>
                  <a:gs pos="50000">
                    <a:srgbClr val="F79646">
                      <a:lumMod val="75000"/>
                      <a:shade val="67500"/>
                      <a:satMod val="115000"/>
                    </a:srgbClr>
                  </a:gs>
                  <a:gs pos="100000">
                    <a:srgbClr val="F79646">
                      <a:lumMod val="75000"/>
                      <a:shade val="100000"/>
                      <a:satMod val="115000"/>
                    </a:srgbClr>
                  </a:gs>
                </a:gsLst>
                <a:lin ang="2700000" scaled="1"/>
                <a:tileRect/>
              </a:gradFill>
            </c:spPr>
            <c:extLst>
              <c:ext xmlns:c16="http://schemas.microsoft.com/office/drawing/2014/chart" uri="{C3380CC4-5D6E-409C-BE32-E72D297353CC}">
                <c16:uniqueId val="{00000003-D1D5-4987-8B9B-4EA621C52427}"/>
              </c:ext>
            </c:extLst>
          </c:dPt>
          <c:dPt>
            <c:idx val="2"/>
            <c:bubble3D val="0"/>
            <c:spPr>
              <a:gradFill flip="none" rotWithShape="1">
                <a:gsLst>
                  <a:gs pos="0">
                    <a:srgbClr val="64AB0D">
                      <a:shade val="30000"/>
                      <a:satMod val="115000"/>
                    </a:srgbClr>
                  </a:gs>
                  <a:gs pos="50000">
                    <a:srgbClr val="64AB0D">
                      <a:shade val="67500"/>
                      <a:satMod val="115000"/>
                    </a:srgbClr>
                  </a:gs>
                  <a:gs pos="100000">
                    <a:srgbClr val="64AB0D">
                      <a:shade val="100000"/>
                      <a:satMod val="115000"/>
                    </a:srgbClr>
                  </a:gs>
                </a:gsLst>
                <a:lin ang="2700000" scaled="1"/>
                <a:tileRect/>
              </a:gradFill>
            </c:spPr>
            <c:extLst>
              <c:ext xmlns:c16="http://schemas.microsoft.com/office/drawing/2014/chart" uri="{C3380CC4-5D6E-409C-BE32-E72D297353CC}">
                <c16:uniqueId val="{00000005-D1D5-4987-8B9B-4EA621C52427}"/>
              </c:ext>
            </c:extLst>
          </c:dPt>
          <c:dPt>
            <c:idx val="3"/>
            <c:bubble3D val="0"/>
            <c:spPr>
              <a:gradFill flip="none" rotWithShape="1">
                <a:gsLst>
                  <a:gs pos="0">
                    <a:srgbClr val="00B050">
                      <a:shade val="30000"/>
                      <a:satMod val="115000"/>
                    </a:srgbClr>
                  </a:gs>
                  <a:gs pos="50000">
                    <a:srgbClr val="00B050">
                      <a:shade val="67500"/>
                      <a:satMod val="115000"/>
                    </a:srgbClr>
                  </a:gs>
                  <a:gs pos="100000">
                    <a:srgbClr val="00B050">
                      <a:shade val="100000"/>
                      <a:satMod val="115000"/>
                    </a:srgbClr>
                  </a:gs>
                </a:gsLst>
                <a:lin ang="2700000" scaled="1"/>
                <a:tileRect/>
              </a:gradFill>
            </c:spPr>
            <c:extLst>
              <c:ext xmlns:c16="http://schemas.microsoft.com/office/drawing/2014/chart" uri="{C3380CC4-5D6E-409C-BE32-E72D297353CC}">
                <c16:uniqueId val="{00000007-D1D5-4987-8B9B-4EA621C52427}"/>
              </c:ext>
            </c:extLst>
          </c:dPt>
          <c:dPt>
            <c:idx val="4"/>
            <c:bubble3D val="0"/>
            <c:spPr>
              <a:noFill/>
            </c:spPr>
            <c:extLst>
              <c:ext xmlns:c16="http://schemas.microsoft.com/office/drawing/2014/chart" uri="{C3380CC4-5D6E-409C-BE32-E72D297353CC}">
                <c16:uniqueId val="{00000009-D1D5-4987-8B9B-4EA621C52427}"/>
              </c:ext>
            </c:extLst>
          </c:dPt>
          <c:val>
            <c:numRef>
              <c:f>'Leçon 5'!$N$43:$N$47</c:f>
              <c:numCache>
                <c:formatCode>General</c:formatCode>
                <c:ptCount val="5"/>
                <c:pt idx="0">
                  <c:v>10</c:v>
                </c:pt>
                <c:pt idx="1">
                  <c:v>10</c:v>
                </c:pt>
                <c:pt idx="2">
                  <c:v>10</c:v>
                </c:pt>
                <c:pt idx="3">
                  <c:v>10</c:v>
                </c:pt>
                <c:pt idx="4">
                  <c:v>40</c:v>
                </c:pt>
              </c:numCache>
            </c:numRef>
          </c:val>
          <c:extLst>
            <c:ext xmlns:c16="http://schemas.microsoft.com/office/drawing/2014/chart" uri="{C3380CC4-5D6E-409C-BE32-E72D297353CC}">
              <c16:uniqueId val="{0000000A-D1D5-4987-8B9B-4EA621C52427}"/>
            </c:ext>
          </c:extLst>
        </c:ser>
        <c:dLbls>
          <c:showLegendKey val="0"/>
          <c:showVal val="0"/>
          <c:showCatName val="0"/>
          <c:showSerName val="0"/>
          <c:showPercent val="0"/>
          <c:showBubbleSize val="0"/>
          <c:showLeaderLines val="1"/>
        </c:dLbls>
        <c:firstSliceAng val="270"/>
        <c:holeSize val="50"/>
      </c:doughnutChart>
      <c:pieChart>
        <c:varyColors val="1"/>
        <c:ser>
          <c:idx val="1"/>
          <c:order val="1"/>
          <c:spPr>
            <a:noFill/>
          </c:spPr>
          <c:dPt>
            <c:idx val="1"/>
            <c:bubble3D val="0"/>
            <c:spPr>
              <a:solidFill>
                <a:schemeClr val="tx1"/>
              </a:solidFill>
            </c:spPr>
            <c:extLst>
              <c:ext xmlns:c16="http://schemas.microsoft.com/office/drawing/2014/chart" uri="{C3380CC4-5D6E-409C-BE32-E72D297353CC}">
                <c16:uniqueId val="{0000000C-D1D5-4987-8B9B-4EA621C52427}"/>
              </c:ext>
            </c:extLst>
          </c:dPt>
          <c:val>
            <c:numRef>
              <c:f>'Leçon 5'!$O$43:$O$45</c:f>
              <c:numCache>
                <c:formatCode>General</c:formatCode>
                <c:ptCount val="3"/>
                <c:pt idx="0">
                  <c:v>0</c:v>
                </c:pt>
                <c:pt idx="1">
                  <c:v>2</c:v>
                </c:pt>
                <c:pt idx="2">
                  <c:v>78</c:v>
                </c:pt>
              </c:numCache>
            </c:numRef>
          </c:val>
          <c:extLst>
            <c:ext xmlns:c16="http://schemas.microsoft.com/office/drawing/2014/chart" uri="{C3380CC4-5D6E-409C-BE32-E72D297353CC}">
              <c16:uniqueId val="{0000000D-D1D5-4987-8B9B-4EA621C52427}"/>
            </c:ext>
          </c:extLst>
        </c:ser>
        <c:dLbls>
          <c:showLegendKey val="0"/>
          <c:showVal val="0"/>
          <c:showCatName val="0"/>
          <c:showSerName val="0"/>
          <c:showPercent val="0"/>
          <c:showBubbleSize val="0"/>
          <c:showLeaderLines val="1"/>
        </c:dLbls>
        <c:firstSliceAng val="270"/>
      </c:pieChart>
    </c:plotArea>
    <c:plotVisOnly val="0"/>
    <c:dispBlanksAs val="gap"/>
    <c:showDLblsOverMax val="0"/>
  </c:chart>
  <c:spPr>
    <a:noFill/>
    <a:ln>
      <a:noFill/>
    </a:ln>
  </c:spPr>
  <c:printSettings>
    <c:headerFooter/>
    <c:pageMargins b="0.750000000000003" l="0.70000000000000062" r="0.70000000000000062" t="0.750000000000003" header="0.30000000000000032" footer="0.30000000000000032"/>
    <c:pageSetup/>
  </c:printSettings>
</c:chartSpace>
</file>

<file path=xl/charts/chart1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3187714043526789E-2"/>
          <c:y val="2.160694885387645E-3"/>
          <c:w val="0.97578810865280474"/>
          <c:h val="0.99783930511461238"/>
        </c:manualLayout>
      </c:layout>
      <c:doughnutChart>
        <c:varyColors val="1"/>
        <c:ser>
          <c:idx val="0"/>
          <c:order val="0"/>
          <c:tx>
            <c:v>Camembert</c:v>
          </c:tx>
          <c:dPt>
            <c:idx val="0"/>
            <c:bubble3D val="0"/>
            <c:spPr>
              <a:gradFill flip="none" rotWithShape="1">
                <a:gsLst>
                  <a:gs pos="0">
                    <a:srgbClr val="C00000">
                      <a:shade val="30000"/>
                      <a:satMod val="115000"/>
                    </a:srgbClr>
                  </a:gs>
                  <a:gs pos="50000">
                    <a:srgbClr val="C00000">
                      <a:shade val="67500"/>
                      <a:satMod val="115000"/>
                    </a:srgbClr>
                  </a:gs>
                  <a:gs pos="100000">
                    <a:srgbClr val="C00000">
                      <a:shade val="100000"/>
                      <a:satMod val="115000"/>
                    </a:srgbClr>
                  </a:gs>
                </a:gsLst>
                <a:lin ang="2700000" scaled="1"/>
                <a:tileRect/>
              </a:gradFill>
            </c:spPr>
            <c:extLst>
              <c:ext xmlns:c16="http://schemas.microsoft.com/office/drawing/2014/chart" uri="{C3380CC4-5D6E-409C-BE32-E72D297353CC}">
                <c16:uniqueId val="{00000001-AAD7-4F46-9902-19602975F0AB}"/>
              </c:ext>
            </c:extLst>
          </c:dPt>
          <c:dPt>
            <c:idx val="1"/>
            <c:bubble3D val="0"/>
            <c:spPr>
              <a:gradFill flip="none" rotWithShape="1">
                <a:gsLst>
                  <a:gs pos="0">
                    <a:srgbClr val="F79646">
                      <a:lumMod val="75000"/>
                      <a:shade val="30000"/>
                      <a:satMod val="115000"/>
                    </a:srgbClr>
                  </a:gs>
                  <a:gs pos="50000">
                    <a:srgbClr val="F79646">
                      <a:lumMod val="75000"/>
                      <a:shade val="67500"/>
                      <a:satMod val="115000"/>
                    </a:srgbClr>
                  </a:gs>
                  <a:gs pos="100000">
                    <a:srgbClr val="F79646">
                      <a:lumMod val="75000"/>
                      <a:shade val="100000"/>
                      <a:satMod val="115000"/>
                    </a:srgbClr>
                  </a:gs>
                </a:gsLst>
                <a:lin ang="2700000" scaled="1"/>
                <a:tileRect/>
              </a:gradFill>
            </c:spPr>
            <c:extLst>
              <c:ext xmlns:c16="http://schemas.microsoft.com/office/drawing/2014/chart" uri="{C3380CC4-5D6E-409C-BE32-E72D297353CC}">
                <c16:uniqueId val="{00000003-AAD7-4F46-9902-19602975F0AB}"/>
              </c:ext>
            </c:extLst>
          </c:dPt>
          <c:dPt>
            <c:idx val="2"/>
            <c:bubble3D val="0"/>
            <c:spPr>
              <a:gradFill flip="none" rotWithShape="1">
                <a:gsLst>
                  <a:gs pos="0">
                    <a:srgbClr val="64AB0D">
                      <a:shade val="30000"/>
                      <a:satMod val="115000"/>
                    </a:srgbClr>
                  </a:gs>
                  <a:gs pos="50000">
                    <a:srgbClr val="64AB0D">
                      <a:shade val="67500"/>
                      <a:satMod val="115000"/>
                    </a:srgbClr>
                  </a:gs>
                  <a:gs pos="100000">
                    <a:srgbClr val="64AB0D">
                      <a:shade val="100000"/>
                      <a:satMod val="115000"/>
                    </a:srgbClr>
                  </a:gs>
                </a:gsLst>
                <a:lin ang="2700000" scaled="1"/>
                <a:tileRect/>
              </a:gradFill>
            </c:spPr>
            <c:extLst>
              <c:ext xmlns:c16="http://schemas.microsoft.com/office/drawing/2014/chart" uri="{C3380CC4-5D6E-409C-BE32-E72D297353CC}">
                <c16:uniqueId val="{00000005-AAD7-4F46-9902-19602975F0AB}"/>
              </c:ext>
            </c:extLst>
          </c:dPt>
          <c:dPt>
            <c:idx val="3"/>
            <c:bubble3D val="0"/>
            <c:spPr>
              <a:gradFill flip="none" rotWithShape="1">
                <a:gsLst>
                  <a:gs pos="0">
                    <a:srgbClr val="00B050">
                      <a:shade val="30000"/>
                      <a:satMod val="115000"/>
                    </a:srgbClr>
                  </a:gs>
                  <a:gs pos="50000">
                    <a:srgbClr val="00B050">
                      <a:shade val="67500"/>
                      <a:satMod val="115000"/>
                    </a:srgbClr>
                  </a:gs>
                  <a:gs pos="100000">
                    <a:srgbClr val="00B050">
                      <a:shade val="100000"/>
                      <a:satMod val="115000"/>
                    </a:srgbClr>
                  </a:gs>
                </a:gsLst>
                <a:lin ang="2700000" scaled="1"/>
                <a:tileRect/>
              </a:gradFill>
            </c:spPr>
            <c:extLst>
              <c:ext xmlns:c16="http://schemas.microsoft.com/office/drawing/2014/chart" uri="{C3380CC4-5D6E-409C-BE32-E72D297353CC}">
                <c16:uniqueId val="{00000007-AAD7-4F46-9902-19602975F0AB}"/>
              </c:ext>
            </c:extLst>
          </c:dPt>
          <c:dPt>
            <c:idx val="4"/>
            <c:bubble3D val="0"/>
            <c:spPr>
              <a:noFill/>
            </c:spPr>
            <c:extLst>
              <c:ext xmlns:c16="http://schemas.microsoft.com/office/drawing/2014/chart" uri="{C3380CC4-5D6E-409C-BE32-E72D297353CC}">
                <c16:uniqueId val="{00000009-AAD7-4F46-9902-19602975F0AB}"/>
              </c:ext>
            </c:extLst>
          </c:dPt>
          <c:val>
            <c:numRef>
              <c:f>'Leçon 5'!$N$48:$N$52</c:f>
              <c:numCache>
                <c:formatCode>General</c:formatCode>
                <c:ptCount val="5"/>
                <c:pt idx="0">
                  <c:v>10</c:v>
                </c:pt>
                <c:pt idx="1">
                  <c:v>10</c:v>
                </c:pt>
                <c:pt idx="2">
                  <c:v>10</c:v>
                </c:pt>
                <c:pt idx="3">
                  <c:v>10</c:v>
                </c:pt>
                <c:pt idx="4">
                  <c:v>40</c:v>
                </c:pt>
              </c:numCache>
            </c:numRef>
          </c:val>
          <c:extLst>
            <c:ext xmlns:c16="http://schemas.microsoft.com/office/drawing/2014/chart" uri="{C3380CC4-5D6E-409C-BE32-E72D297353CC}">
              <c16:uniqueId val="{0000000A-AAD7-4F46-9902-19602975F0AB}"/>
            </c:ext>
          </c:extLst>
        </c:ser>
        <c:dLbls>
          <c:showLegendKey val="0"/>
          <c:showVal val="0"/>
          <c:showCatName val="0"/>
          <c:showSerName val="0"/>
          <c:showPercent val="0"/>
          <c:showBubbleSize val="0"/>
          <c:showLeaderLines val="1"/>
        </c:dLbls>
        <c:firstSliceAng val="270"/>
        <c:holeSize val="50"/>
      </c:doughnutChart>
      <c:pieChart>
        <c:varyColors val="1"/>
        <c:ser>
          <c:idx val="1"/>
          <c:order val="1"/>
          <c:spPr>
            <a:noFill/>
          </c:spPr>
          <c:dPt>
            <c:idx val="1"/>
            <c:bubble3D val="0"/>
            <c:spPr>
              <a:solidFill>
                <a:schemeClr val="tx1"/>
              </a:solidFill>
            </c:spPr>
            <c:extLst>
              <c:ext xmlns:c16="http://schemas.microsoft.com/office/drawing/2014/chart" uri="{C3380CC4-5D6E-409C-BE32-E72D297353CC}">
                <c16:uniqueId val="{0000000C-AAD7-4F46-9902-19602975F0AB}"/>
              </c:ext>
            </c:extLst>
          </c:dPt>
          <c:val>
            <c:numRef>
              <c:f>'Leçon 5'!$O$48:$O$50</c:f>
              <c:numCache>
                <c:formatCode>General</c:formatCode>
                <c:ptCount val="3"/>
                <c:pt idx="0">
                  <c:v>0</c:v>
                </c:pt>
                <c:pt idx="1">
                  <c:v>2</c:v>
                </c:pt>
                <c:pt idx="2">
                  <c:v>78</c:v>
                </c:pt>
              </c:numCache>
            </c:numRef>
          </c:val>
          <c:extLst>
            <c:ext xmlns:c16="http://schemas.microsoft.com/office/drawing/2014/chart" uri="{C3380CC4-5D6E-409C-BE32-E72D297353CC}">
              <c16:uniqueId val="{0000000D-AAD7-4F46-9902-19602975F0AB}"/>
            </c:ext>
          </c:extLst>
        </c:ser>
        <c:dLbls>
          <c:showLegendKey val="0"/>
          <c:showVal val="0"/>
          <c:showCatName val="0"/>
          <c:showSerName val="0"/>
          <c:showPercent val="0"/>
          <c:showBubbleSize val="0"/>
          <c:showLeaderLines val="1"/>
        </c:dLbls>
        <c:firstSliceAng val="270"/>
      </c:pieChart>
    </c:plotArea>
    <c:plotVisOnly val="0"/>
    <c:dispBlanksAs val="gap"/>
    <c:showDLblsOverMax val="0"/>
  </c:chart>
  <c:spPr>
    <a:noFill/>
    <a:ln>
      <a:noFill/>
    </a:ln>
  </c:spPr>
  <c:printSettings>
    <c:headerFooter/>
    <c:pageMargins b="0.750000000000003" l="0.70000000000000062" r="0.70000000000000062" t="0.750000000000003" header="0.30000000000000032" footer="0.30000000000000032"/>
    <c:pageSetup/>
  </c:printSettings>
</c:chartSpace>
</file>

<file path=xl/charts/chart1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3187714043526789E-2"/>
          <c:y val="2.160694885387645E-3"/>
          <c:w val="0.97578810865280474"/>
          <c:h val="0.99783930511461238"/>
        </c:manualLayout>
      </c:layout>
      <c:doughnutChart>
        <c:varyColors val="1"/>
        <c:ser>
          <c:idx val="0"/>
          <c:order val="0"/>
          <c:tx>
            <c:v>Camembert</c:v>
          </c:tx>
          <c:dPt>
            <c:idx val="0"/>
            <c:bubble3D val="0"/>
            <c:spPr>
              <a:gradFill flip="none" rotWithShape="1">
                <a:gsLst>
                  <a:gs pos="0">
                    <a:srgbClr val="C00000">
                      <a:shade val="30000"/>
                      <a:satMod val="115000"/>
                    </a:srgbClr>
                  </a:gs>
                  <a:gs pos="50000">
                    <a:srgbClr val="C00000">
                      <a:shade val="67500"/>
                      <a:satMod val="115000"/>
                    </a:srgbClr>
                  </a:gs>
                  <a:gs pos="100000">
                    <a:srgbClr val="C00000">
                      <a:shade val="100000"/>
                      <a:satMod val="115000"/>
                    </a:srgbClr>
                  </a:gs>
                </a:gsLst>
                <a:lin ang="2700000" scaled="1"/>
                <a:tileRect/>
              </a:gradFill>
            </c:spPr>
            <c:extLst>
              <c:ext xmlns:c16="http://schemas.microsoft.com/office/drawing/2014/chart" uri="{C3380CC4-5D6E-409C-BE32-E72D297353CC}">
                <c16:uniqueId val="{00000001-1386-4ACE-827F-98FBEC953D19}"/>
              </c:ext>
            </c:extLst>
          </c:dPt>
          <c:dPt>
            <c:idx val="1"/>
            <c:bubble3D val="0"/>
            <c:spPr>
              <a:gradFill flip="none" rotWithShape="1">
                <a:gsLst>
                  <a:gs pos="0">
                    <a:srgbClr val="F79646">
                      <a:lumMod val="75000"/>
                      <a:shade val="30000"/>
                      <a:satMod val="115000"/>
                    </a:srgbClr>
                  </a:gs>
                  <a:gs pos="50000">
                    <a:srgbClr val="F79646">
                      <a:lumMod val="75000"/>
                      <a:shade val="67500"/>
                      <a:satMod val="115000"/>
                    </a:srgbClr>
                  </a:gs>
                  <a:gs pos="100000">
                    <a:srgbClr val="F79646">
                      <a:lumMod val="75000"/>
                      <a:shade val="100000"/>
                      <a:satMod val="115000"/>
                    </a:srgbClr>
                  </a:gs>
                </a:gsLst>
                <a:lin ang="2700000" scaled="1"/>
                <a:tileRect/>
              </a:gradFill>
            </c:spPr>
            <c:extLst>
              <c:ext xmlns:c16="http://schemas.microsoft.com/office/drawing/2014/chart" uri="{C3380CC4-5D6E-409C-BE32-E72D297353CC}">
                <c16:uniqueId val="{00000003-1386-4ACE-827F-98FBEC953D19}"/>
              </c:ext>
            </c:extLst>
          </c:dPt>
          <c:dPt>
            <c:idx val="2"/>
            <c:bubble3D val="0"/>
            <c:spPr>
              <a:gradFill flip="none" rotWithShape="1">
                <a:gsLst>
                  <a:gs pos="0">
                    <a:srgbClr val="64AB0D">
                      <a:shade val="30000"/>
                      <a:satMod val="115000"/>
                    </a:srgbClr>
                  </a:gs>
                  <a:gs pos="50000">
                    <a:srgbClr val="64AB0D">
                      <a:shade val="67500"/>
                      <a:satMod val="115000"/>
                    </a:srgbClr>
                  </a:gs>
                  <a:gs pos="100000">
                    <a:srgbClr val="64AB0D">
                      <a:shade val="100000"/>
                      <a:satMod val="115000"/>
                    </a:srgbClr>
                  </a:gs>
                </a:gsLst>
                <a:lin ang="2700000" scaled="1"/>
                <a:tileRect/>
              </a:gradFill>
            </c:spPr>
            <c:extLst>
              <c:ext xmlns:c16="http://schemas.microsoft.com/office/drawing/2014/chart" uri="{C3380CC4-5D6E-409C-BE32-E72D297353CC}">
                <c16:uniqueId val="{00000005-1386-4ACE-827F-98FBEC953D19}"/>
              </c:ext>
            </c:extLst>
          </c:dPt>
          <c:dPt>
            <c:idx val="3"/>
            <c:bubble3D val="0"/>
            <c:spPr>
              <a:gradFill flip="none" rotWithShape="1">
                <a:gsLst>
                  <a:gs pos="0">
                    <a:srgbClr val="00B050">
                      <a:shade val="30000"/>
                      <a:satMod val="115000"/>
                    </a:srgbClr>
                  </a:gs>
                  <a:gs pos="50000">
                    <a:srgbClr val="00B050">
                      <a:shade val="67500"/>
                      <a:satMod val="115000"/>
                    </a:srgbClr>
                  </a:gs>
                  <a:gs pos="100000">
                    <a:srgbClr val="00B050">
                      <a:shade val="100000"/>
                      <a:satMod val="115000"/>
                    </a:srgbClr>
                  </a:gs>
                </a:gsLst>
                <a:lin ang="2700000" scaled="1"/>
                <a:tileRect/>
              </a:gradFill>
            </c:spPr>
            <c:extLst>
              <c:ext xmlns:c16="http://schemas.microsoft.com/office/drawing/2014/chart" uri="{C3380CC4-5D6E-409C-BE32-E72D297353CC}">
                <c16:uniqueId val="{00000007-1386-4ACE-827F-98FBEC953D19}"/>
              </c:ext>
            </c:extLst>
          </c:dPt>
          <c:dPt>
            <c:idx val="4"/>
            <c:bubble3D val="0"/>
            <c:spPr>
              <a:noFill/>
            </c:spPr>
            <c:extLst>
              <c:ext xmlns:c16="http://schemas.microsoft.com/office/drawing/2014/chart" uri="{C3380CC4-5D6E-409C-BE32-E72D297353CC}">
                <c16:uniqueId val="{00000009-1386-4ACE-827F-98FBEC953D19}"/>
              </c:ext>
            </c:extLst>
          </c:dPt>
          <c:val>
            <c:numRef>
              <c:f>'Leçon 5'!$N$53:$N$57</c:f>
              <c:numCache>
                <c:formatCode>General</c:formatCode>
                <c:ptCount val="5"/>
                <c:pt idx="0">
                  <c:v>10</c:v>
                </c:pt>
                <c:pt idx="1">
                  <c:v>10</c:v>
                </c:pt>
                <c:pt idx="2">
                  <c:v>10</c:v>
                </c:pt>
                <c:pt idx="3">
                  <c:v>10</c:v>
                </c:pt>
                <c:pt idx="4">
                  <c:v>40</c:v>
                </c:pt>
              </c:numCache>
            </c:numRef>
          </c:val>
          <c:extLst>
            <c:ext xmlns:c16="http://schemas.microsoft.com/office/drawing/2014/chart" uri="{C3380CC4-5D6E-409C-BE32-E72D297353CC}">
              <c16:uniqueId val="{0000000A-1386-4ACE-827F-98FBEC953D19}"/>
            </c:ext>
          </c:extLst>
        </c:ser>
        <c:dLbls>
          <c:showLegendKey val="0"/>
          <c:showVal val="0"/>
          <c:showCatName val="0"/>
          <c:showSerName val="0"/>
          <c:showPercent val="0"/>
          <c:showBubbleSize val="0"/>
          <c:showLeaderLines val="1"/>
        </c:dLbls>
        <c:firstSliceAng val="270"/>
        <c:holeSize val="50"/>
      </c:doughnutChart>
      <c:pieChart>
        <c:varyColors val="1"/>
        <c:ser>
          <c:idx val="1"/>
          <c:order val="1"/>
          <c:spPr>
            <a:noFill/>
          </c:spPr>
          <c:dPt>
            <c:idx val="1"/>
            <c:bubble3D val="0"/>
            <c:spPr>
              <a:solidFill>
                <a:schemeClr val="tx1"/>
              </a:solidFill>
            </c:spPr>
            <c:extLst>
              <c:ext xmlns:c16="http://schemas.microsoft.com/office/drawing/2014/chart" uri="{C3380CC4-5D6E-409C-BE32-E72D297353CC}">
                <c16:uniqueId val="{0000000C-1386-4ACE-827F-98FBEC953D19}"/>
              </c:ext>
            </c:extLst>
          </c:dPt>
          <c:val>
            <c:numRef>
              <c:f>'Leçon 5'!$O$53:$O$55</c:f>
              <c:numCache>
                <c:formatCode>General</c:formatCode>
                <c:ptCount val="3"/>
                <c:pt idx="0">
                  <c:v>0</c:v>
                </c:pt>
                <c:pt idx="1">
                  <c:v>2</c:v>
                </c:pt>
                <c:pt idx="2">
                  <c:v>78</c:v>
                </c:pt>
              </c:numCache>
            </c:numRef>
          </c:val>
          <c:extLst>
            <c:ext xmlns:c16="http://schemas.microsoft.com/office/drawing/2014/chart" uri="{C3380CC4-5D6E-409C-BE32-E72D297353CC}">
              <c16:uniqueId val="{0000000D-1386-4ACE-827F-98FBEC953D19}"/>
            </c:ext>
          </c:extLst>
        </c:ser>
        <c:dLbls>
          <c:showLegendKey val="0"/>
          <c:showVal val="0"/>
          <c:showCatName val="0"/>
          <c:showSerName val="0"/>
          <c:showPercent val="0"/>
          <c:showBubbleSize val="0"/>
          <c:showLeaderLines val="1"/>
        </c:dLbls>
        <c:firstSliceAng val="270"/>
      </c:pieChart>
    </c:plotArea>
    <c:plotVisOnly val="0"/>
    <c:dispBlanksAs val="gap"/>
    <c:showDLblsOverMax val="0"/>
  </c:chart>
  <c:spPr>
    <a:noFill/>
    <a:ln>
      <a:noFill/>
    </a:ln>
  </c:spPr>
  <c:printSettings>
    <c:headerFooter/>
    <c:pageMargins b="0.750000000000003" l="0.70000000000000062" r="0.70000000000000062" t="0.750000000000003" header="0.30000000000000032" footer="0.30000000000000032"/>
    <c:pageSetup/>
  </c:printSettings>
</c:chartSpace>
</file>

<file path=xl/charts/chart1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3187714043526789E-2"/>
          <c:y val="2.160694885387645E-3"/>
          <c:w val="0.97578810865280474"/>
          <c:h val="0.99783930511461238"/>
        </c:manualLayout>
      </c:layout>
      <c:doughnutChart>
        <c:varyColors val="1"/>
        <c:ser>
          <c:idx val="0"/>
          <c:order val="0"/>
          <c:tx>
            <c:v>Camembert</c:v>
          </c:tx>
          <c:dPt>
            <c:idx val="0"/>
            <c:bubble3D val="0"/>
            <c:spPr>
              <a:gradFill flip="none" rotWithShape="1">
                <a:gsLst>
                  <a:gs pos="0">
                    <a:srgbClr val="C00000">
                      <a:shade val="30000"/>
                      <a:satMod val="115000"/>
                    </a:srgbClr>
                  </a:gs>
                  <a:gs pos="50000">
                    <a:srgbClr val="C00000">
                      <a:shade val="67500"/>
                      <a:satMod val="115000"/>
                    </a:srgbClr>
                  </a:gs>
                  <a:gs pos="100000">
                    <a:srgbClr val="C00000">
                      <a:shade val="100000"/>
                      <a:satMod val="115000"/>
                    </a:srgbClr>
                  </a:gs>
                </a:gsLst>
                <a:lin ang="2700000" scaled="1"/>
                <a:tileRect/>
              </a:gradFill>
            </c:spPr>
            <c:extLst>
              <c:ext xmlns:c16="http://schemas.microsoft.com/office/drawing/2014/chart" uri="{C3380CC4-5D6E-409C-BE32-E72D297353CC}">
                <c16:uniqueId val="{00000001-6293-44EC-A067-7F0B92E7C002}"/>
              </c:ext>
            </c:extLst>
          </c:dPt>
          <c:dPt>
            <c:idx val="1"/>
            <c:bubble3D val="0"/>
            <c:spPr>
              <a:gradFill flip="none" rotWithShape="1">
                <a:gsLst>
                  <a:gs pos="0">
                    <a:srgbClr val="F79646">
                      <a:lumMod val="75000"/>
                      <a:shade val="30000"/>
                      <a:satMod val="115000"/>
                    </a:srgbClr>
                  </a:gs>
                  <a:gs pos="50000">
                    <a:srgbClr val="F79646">
                      <a:lumMod val="75000"/>
                      <a:shade val="67500"/>
                      <a:satMod val="115000"/>
                    </a:srgbClr>
                  </a:gs>
                  <a:gs pos="100000">
                    <a:srgbClr val="F79646">
                      <a:lumMod val="75000"/>
                      <a:shade val="100000"/>
                      <a:satMod val="115000"/>
                    </a:srgbClr>
                  </a:gs>
                </a:gsLst>
                <a:lin ang="2700000" scaled="1"/>
                <a:tileRect/>
              </a:gradFill>
            </c:spPr>
            <c:extLst>
              <c:ext xmlns:c16="http://schemas.microsoft.com/office/drawing/2014/chart" uri="{C3380CC4-5D6E-409C-BE32-E72D297353CC}">
                <c16:uniqueId val="{00000003-6293-44EC-A067-7F0B92E7C002}"/>
              </c:ext>
            </c:extLst>
          </c:dPt>
          <c:dPt>
            <c:idx val="2"/>
            <c:bubble3D val="0"/>
            <c:spPr>
              <a:gradFill flip="none" rotWithShape="1">
                <a:gsLst>
                  <a:gs pos="0">
                    <a:srgbClr val="64AB0D">
                      <a:shade val="30000"/>
                      <a:satMod val="115000"/>
                    </a:srgbClr>
                  </a:gs>
                  <a:gs pos="50000">
                    <a:srgbClr val="64AB0D">
                      <a:shade val="67500"/>
                      <a:satMod val="115000"/>
                    </a:srgbClr>
                  </a:gs>
                  <a:gs pos="100000">
                    <a:srgbClr val="64AB0D">
                      <a:shade val="100000"/>
                      <a:satMod val="115000"/>
                    </a:srgbClr>
                  </a:gs>
                </a:gsLst>
                <a:lin ang="2700000" scaled="1"/>
                <a:tileRect/>
              </a:gradFill>
            </c:spPr>
            <c:extLst>
              <c:ext xmlns:c16="http://schemas.microsoft.com/office/drawing/2014/chart" uri="{C3380CC4-5D6E-409C-BE32-E72D297353CC}">
                <c16:uniqueId val="{00000005-6293-44EC-A067-7F0B92E7C002}"/>
              </c:ext>
            </c:extLst>
          </c:dPt>
          <c:dPt>
            <c:idx val="3"/>
            <c:bubble3D val="0"/>
            <c:spPr>
              <a:gradFill flip="none" rotWithShape="1">
                <a:gsLst>
                  <a:gs pos="0">
                    <a:srgbClr val="00B050">
                      <a:shade val="30000"/>
                      <a:satMod val="115000"/>
                    </a:srgbClr>
                  </a:gs>
                  <a:gs pos="50000">
                    <a:srgbClr val="00B050">
                      <a:shade val="67500"/>
                      <a:satMod val="115000"/>
                    </a:srgbClr>
                  </a:gs>
                  <a:gs pos="100000">
                    <a:srgbClr val="00B050">
                      <a:shade val="100000"/>
                      <a:satMod val="115000"/>
                    </a:srgbClr>
                  </a:gs>
                </a:gsLst>
                <a:lin ang="2700000" scaled="1"/>
                <a:tileRect/>
              </a:gradFill>
            </c:spPr>
            <c:extLst>
              <c:ext xmlns:c16="http://schemas.microsoft.com/office/drawing/2014/chart" uri="{C3380CC4-5D6E-409C-BE32-E72D297353CC}">
                <c16:uniqueId val="{00000007-6293-44EC-A067-7F0B92E7C002}"/>
              </c:ext>
            </c:extLst>
          </c:dPt>
          <c:dPt>
            <c:idx val="4"/>
            <c:bubble3D val="0"/>
            <c:spPr>
              <a:noFill/>
            </c:spPr>
            <c:extLst>
              <c:ext xmlns:c16="http://schemas.microsoft.com/office/drawing/2014/chart" uri="{C3380CC4-5D6E-409C-BE32-E72D297353CC}">
                <c16:uniqueId val="{00000009-6293-44EC-A067-7F0B92E7C002}"/>
              </c:ext>
            </c:extLst>
          </c:dPt>
          <c:val>
            <c:numRef>
              <c:f>'Leçon 5'!$N$58:$N$62</c:f>
              <c:numCache>
                <c:formatCode>General</c:formatCode>
                <c:ptCount val="5"/>
                <c:pt idx="0">
                  <c:v>10</c:v>
                </c:pt>
                <c:pt idx="1">
                  <c:v>10</c:v>
                </c:pt>
                <c:pt idx="2">
                  <c:v>10</c:v>
                </c:pt>
                <c:pt idx="3">
                  <c:v>10</c:v>
                </c:pt>
                <c:pt idx="4">
                  <c:v>40</c:v>
                </c:pt>
              </c:numCache>
            </c:numRef>
          </c:val>
          <c:extLst>
            <c:ext xmlns:c16="http://schemas.microsoft.com/office/drawing/2014/chart" uri="{C3380CC4-5D6E-409C-BE32-E72D297353CC}">
              <c16:uniqueId val="{0000000A-6293-44EC-A067-7F0B92E7C002}"/>
            </c:ext>
          </c:extLst>
        </c:ser>
        <c:dLbls>
          <c:showLegendKey val="0"/>
          <c:showVal val="0"/>
          <c:showCatName val="0"/>
          <c:showSerName val="0"/>
          <c:showPercent val="0"/>
          <c:showBubbleSize val="0"/>
          <c:showLeaderLines val="1"/>
        </c:dLbls>
        <c:firstSliceAng val="270"/>
        <c:holeSize val="50"/>
      </c:doughnutChart>
      <c:pieChart>
        <c:varyColors val="1"/>
        <c:ser>
          <c:idx val="1"/>
          <c:order val="1"/>
          <c:spPr>
            <a:noFill/>
          </c:spPr>
          <c:dPt>
            <c:idx val="1"/>
            <c:bubble3D val="0"/>
            <c:spPr>
              <a:solidFill>
                <a:schemeClr val="tx1"/>
              </a:solidFill>
            </c:spPr>
            <c:extLst>
              <c:ext xmlns:c16="http://schemas.microsoft.com/office/drawing/2014/chart" uri="{C3380CC4-5D6E-409C-BE32-E72D297353CC}">
                <c16:uniqueId val="{0000000C-6293-44EC-A067-7F0B92E7C002}"/>
              </c:ext>
            </c:extLst>
          </c:dPt>
          <c:val>
            <c:numRef>
              <c:f>'Leçon 5'!$O$58:$O$60</c:f>
              <c:numCache>
                <c:formatCode>General</c:formatCode>
                <c:ptCount val="3"/>
                <c:pt idx="0">
                  <c:v>0</c:v>
                </c:pt>
                <c:pt idx="1">
                  <c:v>2</c:v>
                </c:pt>
                <c:pt idx="2">
                  <c:v>78</c:v>
                </c:pt>
              </c:numCache>
            </c:numRef>
          </c:val>
          <c:extLst>
            <c:ext xmlns:c16="http://schemas.microsoft.com/office/drawing/2014/chart" uri="{C3380CC4-5D6E-409C-BE32-E72D297353CC}">
              <c16:uniqueId val="{0000000D-6293-44EC-A067-7F0B92E7C002}"/>
            </c:ext>
          </c:extLst>
        </c:ser>
        <c:dLbls>
          <c:showLegendKey val="0"/>
          <c:showVal val="0"/>
          <c:showCatName val="0"/>
          <c:showSerName val="0"/>
          <c:showPercent val="0"/>
          <c:showBubbleSize val="0"/>
          <c:showLeaderLines val="1"/>
        </c:dLbls>
        <c:firstSliceAng val="270"/>
      </c:pieChart>
    </c:plotArea>
    <c:plotVisOnly val="0"/>
    <c:dispBlanksAs val="gap"/>
    <c:showDLblsOverMax val="0"/>
  </c:chart>
  <c:spPr>
    <a:noFill/>
    <a:ln>
      <a:noFill/>
    </a:ln>
  </c:spPr>
  <c:printSettings>
    <c:headerFooter/>
    <c:pageMargins b="0.750000000000003" l="0.70000000000000062" r="0.70000000000000062" t="0.750000000000003" header="0.30000000000000032" footer="0.30000000000000032"/>
    <c:pageSetup/>
  </c:printSettings>
</c:chartSpace>
</file>

<file path=xl/charts/chart1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3187714043526789E-2"/>
          <c:y val="2.160694885387645E-3"/>
          <c:w val="0.97578810865280474"/>
          <c:h val="0.99783930511461238"/>
        </c:manualLayout>
      </c:layout>
      <c:doughnutChart>
        <c:varyColors val="1"/>
        <c:ser>
          <c:idx val="0"/>
          <c:order val="0"/>
          <c:tx>
            <c:v>Camembert</c:v>
          </c:tx>
          <c:dPt>
            <c:idx val="0"/>
            <c:bubble3D val="0"/>
            <c:spPr>
              <a:gradFill flip="none" rotWithShape="1">
                <a:gsLst>
                  <a:gs pos="0">
                    <a:srgbClr val="C00000">
                      <a:shade val="30000"/>
                      <a:satMod val="115000"/>
                    </a:srgbClr>
                  </a:gs>
                  <a:gs pos="50000">
                    <a:srgbClr val="C00000">
                      <a:shade val="67500"/>
                      <a:satMod val="115000"/>
                    </a:srgbClr>
                  </a:gs>
                  <a:gs pos="100000">
                    <a:srgbClr val="C00000">
                      <a:shade val="100000"/>
                      <a:satMod val="115000"/>
                    </a:srgbClr>
                  </a:gs>
                </a:gsLst>
                <a:lin ang="2700000" scaled="1"/>
                <a:tileRect/>
              </a:gradFill>
            </c:spPr>
            <c:extLst>
              <c:ext xmlns:c16="http://schemas.microsoft.com/office/drawing/2014/chart" uri="{C3380CC4-5D6E-409C-BE32-E72D297353CC}">
                <c16:uniqueId val="{00000001-7940-45F7-A5E5-A94F7E08BCEC}"/>
              </c:ext>
            </c:extLst>
          </c:dPt>
          <c:dPt>
            <c:idx val="1"/>
            <c:bubble3D val="0"/>
            <c:spPr>
              <a:gradFill flip="none" rotWithShape="1">
                <a:gsLst>
                  <a:gs pos="0">
                    <a:srgbClr val="F79646">
                      <a:lumMod val="75000"/>
                      <a:shade val="30000"/>
                      <a:satMod val="115000"/>
                    </a:srgbClr>
                  </a:gs>
                  <a:gs pos="50000">
                    <a:srgbClr val="F79646">
                      <a:lumMod val="75000"/>
                      <a:shade val="67500"/>
                      <a:satMod val="115000"/>
                    </a:srgbClr>
                  </a:gs>
                  <a:gs pos="100000">
                    <a:srgbClr val="F79646">
                      <a:lumMod val="75000"/>
                      <a:shade val="100000"/>
                      <a:satMod val="115000"/>
                    </a:srgbClr>
                  </a:gs>
                </a:gsLst>
                <a:lin ang="2700000" scaled="1"/>
                <a:tileRect/>
              </a:gradFill>
            </c:spPr>
            <c:extLst>
              <c:ext xmlns:c16="http://schemas.microsoft.com/office/drawing/2014/chart" uri="{C3380CC4-5D6E-409C-BE32-E72D297353CC}">
                <c16:uniqueId val="{00000003-7940-45F7-A5E5-A94F7E08BCEC}"/>
              </c:ext>
            </c:extLst>
          </c:dPt>
          <c:dPt>
            <c:idx val="2"/>
            <c:bubble3D val="0"/>
            <c:spPr>
              <a:gradFill flip="none" rotWithShape="1">
                <a:gsLst>
                  <a:gs pos="0">
                    <a:srgbClr val="64AB0D">
                      <a:shade val="30000"/>
                      <a:satMod val="115000"/>
                    </a:srgbClr>
                  </a:gs>
                  <a:gs pos="50000">
                    <a:srgbClr val="64AB0D">
                      <a:shade val="67500"/>
                      <a:satMod val="115000"/>
                    </a:srgbClr>
                  </a:gs>
                  <a:gs pos="100000">
                    <a:srgbClr val="64AB0D">
                      <a:shade val="100000"/>
                      <a:satMod val="115000"/>
                    </a:srgbClr>
                  </a:gs>
                </a:gsLst>
                <a:lin ang="2700000" scaled="1"/>
                <a:tileRect/>
              </a:gradFill>
            </c:spPr>
            <c:extLst>
              <c:ext xmlns:c16="http://schemas.microsoft.com/office/drawing/2014/chart" uri="{C3380CC4-5D6E-409C-BE32-E72D297353CC}">
                <c16:uniqueId val="{00000005-7940-45F7-A5E5-A94F7E08BCEC}"/>
              </c:ext>
            </c:extLst>
          </c:dPt>
          <c:dPt>
            <c:idx val="3"/>
            <c:bubble3D val="0"/>
            <c:spPr>
              <a:gradFill flip="none" rotWithShape="1">
                <a:gsLst>
                  <a:gs pos="0">
                    <a:srgbClr val="00B050">
                      <a:shade val="30000"/>
                      <a:satMod val="115000"/>
                    </a:srgbClr>
                  </a:gs>
                  <a:gs pos="50000">
                    <a:srgbClr val="00B050">
                      <a:shade val="67500"/>
                      <a:satMod val="115000"/>
                    </a:srgbClr>
                  </a:gs>
                  <a:gs pos="100000">
                    <a:srgbClr val="00B050">
                      <a:shade val="100000"/>
                      <a:satMod val="115000"/>
                    </a:srgbClr>
                  </a:gs>
                </a:gsLst>
                <a:lin ang="2700000" scaled="1"/>
                <a:tileRect/>
              </a:gradFill>
            </c:spPr>
            <c:extLst>
              <c:ext xmlns:c16="http://schemas.microsoft.com/office/drawing/2014/chart" uri="{C3380CC4-5D6E-409C-BE32-E72D297353CC}">
                <c16:uniqueId val="{00000007-7940-45F7-A5E5-A94F7E08BCEC}"/>
              </c:ext>
            </c:extLst>
          </c:dPt>
          <c:dPt>
            <c:idx val="4"/>
            <c:bubble3D val="0"/>
            <c:spPr>
              <a:noFill/>
            </c:spPr>
            <c:extLst>
              <c:ext xmlns:c16="http://schemas.microsoft.com/office/drawing/2014/chart" uri="{C3380CC4-5D6E-409C-BE32-E72D297353CC}">
                <c16:uniqueId val="{00000009-7940-45F7-A5E5-A94F7E08BCEC}"/>
              </c:ext>
            </c:extLst>
          </c:dPt>
          <c:val>
            <c:numRef>
              <c:f>'Leçon 5'!$N$63:$N$67</c:f>
              <c:numCache>
                <c:formatCode>General</c:formatCode>
                <c:ptCount val="5"/>
                <c:pt idx="0">
                  <c:v>10</c:v>
                </c:pt>
                <c:pt idx="1">
                  <c:v>10</c:v>
                </c:pt>
                <c:pt idx="2">
                  <c:v>10</c:v>
                </c:pt>
                <c:pt idx="3">
                  <c:v>10</c:v>
                </c:pt>
                <c:pt idx="4">
                  <c:v>40</c:v>
                </c:pt>
              </c:numCache>
            </c:numRef>
          </c:val>
          <c:extLst>
            <c:ext xmlns:c16="http://schemas.microsoft.com/office/drawing/2014/chart" uri="{C3380CC4-5D6E-409C-BE32-E72D297353CC}">
              <c16:uniqueId val="{0000000A-7940-45F7-A5E5-A94F7E08BCEC}"/>
            </c:ext>
          </c:extLst>
        </c:ser>
        <c:dLbls>
          <c:showLegendKey val="0"/>
          <c:showVal val="0"/>
          <c:showCatName val="0"/>
          <c:showSerName val="0"/>
          <c:showPercent val="0"/>
          <c:showBubbleSize val="0"/>
          <c:showLeaderLines val="1"/>
        </c:dLbls>
        <c:firstSliceAng val="270"/>
        <c:holeSize val="50"/>
      </c:doughnutChart>
      <c:pieChart>
        <c:varyColors val="1"/>
        <c:ser>
          <c:idx val="1"/>
          <c:order val="1"/>
          <c:spPr>
            <a:noFill/>
          </c:spPr>
          <c:dPt>
            <c:idx val="1"/>
            <c:bubble3D val="0"/>
            <c:spPr>
              <a:solidFill>
                <a:schemeClr val="tx1"/>
              </a:solidFill>
            </c:spPr>
            <c:extLst>
              <c:ext xmlns:c16="http://schemas.microsoft.com/office/drawing/2014/chart" uri="{C3380CC4-5D6E-409C-BE32-E72D297353CC}">
                <c16:uniqueId val="{0000000C-7940-45F7-A5E5-A94F7E08BCEC}"/>
              </c:ext>
            </c:extLst>
          </c:dPt>
          <c:val>
            <c:numRef>
              <c:f>'Leçon 5'!$O$63:$O$65</c:f>
              <c:numCache>
                <c:formatCode>General</c:formatCode>
                <c:ptCount val="3"/>
                <c:pt idx="0">
                  <c:v>0</c:v>
                </c:pt>
                <c:pt idx="1">
                  <c:v>2</c:v>
                </c:pt>
                <c:pt idx="2">
                  <c:v>78</c:v>
                </c:pt>
              </c:numCache>
            </c:numRef>
          </c:val>
          <c:extLst>
            <c:ext xmlns:c16="http://schemas.microsoft.com/office/drawing/2014/chart" uri="{C3380CC4-5D6E-409C-BE32-E72D297353CC}">
              <c16:uniqueId val="{0000000D-7940-45F7-A5E5-A94F7E08BCEC}"/>
            </c:ext>
          </c:extLst>
        </c:ser>
        <c:dLbls>
          <c:showLegendKey val="0"/>
          <c:showVal val="0"/>
          <c:showCatName val="0"/>
          <c:showSerName val="0"/>
          <c:showPercent val="0"/>
          <c:showBubbleSize val="0"/>
          <c:showLeaderLines val="1"/>
        </c:dLbls>
        <c:firstSliceAng val="270"/>
      </c:pieChart>
    </c:plotArea>
    <c:plotVisOnly val="0"/>
    <c:dispBlanksAs val="gap"/>
    <c:showDLblsOverMax val="0"/>
  </c:chart>
  <c:spPr>
    <a:noFill/>
    <a:ln>
      <a:noFill/>
    </a:ln>
  </c:spPr>
  <c:printSettings>
    <c:headerFooter/>
    <c:pageMargins b="0.750000000000003" l="0.70000000000000062" r="0.70000000000000062" t="0.750000000000003" header="0.30000000000000032" footer="0.30000000000000032"/>
    <c:pageSetup/>
  </c:printSettings>
</c:chartSpace>
</file>

<file path=xl/charts/chart1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3187714043526789E-2"/>
          <c:y val="2.160694885387645E-3"/>
          <c:w val="0.97578810865280474"/>
          <c:h val="0.99783930511461238"/>
        </c:manualLayout>
      </c:layout>
      <c:doughnutChart>
        <c:varyColors val="1"/>
        <c:ser>
          <c:idx val="0"/>
          <c:order val="0"/>
          <c:tx>
            <c:v>Camembert</c:v>
          </c:tx>
          <c:dPt>
            <c:idx val="0"/>
            <c:bubble3D val="0"/>
            <c:spPr>
              <a:gradFill flip="none" rotWithShape="1">
                <a:gsLst>
                  <a:gs pos="0">
                    <a:srgbClr val="C00000">
                      <a:shade val="30000"/>
                      <a:satMod val="115000"/>
                    </a:srgbClr>
                  </a:gs>
                  <a:gs pos="50000">
                    <a:srgbClr val="C00000">
                      <a:shade val="67500"/>
                      <a:satMod val="115000"/>
                    </a:srgbClr>
                  </a:gs>
                  <a:gs pos="100000">
                    <a:srgbClr val="C00000">
                      <a:shade val="100000"/>
                      <a:satMod val="115000"/>
                    </a:srgbClr>
                  </a:gs>
                </a:gsLst>
                <a:lin ang="2700000" scaled="1"/>
                <a:tileRect/>
              </a:gradFill>
            </c:spPr>
            <c:extLst>
              <c:ext xmlns:c16="http://schemas.microsoft.com/office/drawing/2014/chart" uri="{C3380CC4-5D6E-409C-BE32-E72D297353CC}">
                <c16:uniqueId val="{00000001-4A56-4A70-B92F-740AC8BE4DC1}"/>
              </c:ext>
            </c:extLst>
          </c:dPt>
          <c:dPt>
            <c:idx val="1"/>
            <c:bubble3D val="0"/>
            <c:spPr>
              <a:gradFill flip="none" rotWithShape="1">
                <a:gsLst>
                  <a:gs pos="0">
                    <a:srgbClr val="F79646">
                      <a:lumMod val="75000"/>
                      <a:shade val="30000"/>
                      <a:satMod val="115000"/>
                    </a:srgbClr>
                  </a:gs>
                  <a:gs pos="50000">
                    <a:srgbClr val="F79646">
                      <a:lumMod val="75000"/>
                      <a:shade val="67500"/>
                      <a:satMod val="115000"/>
                    </a:srgbClr>
                  </a:gs>
                  <a:gs pos="100000">
                    <a:srgbClr val="F79646">
                      <a:lumMod val="75000"/>
                      <a:shade val="100000"/>
                      <a:satMod val="115000"/>
                    </a:srgbClr>
                  </a:gs>
                </a:gsLst>
                <a:lin ang="2700000" scaled="1"/>
                <a:tileRect/>
              </a:gradFill>
            </c:spPr>
            <c:extLst>
              <c:ext xmlns:c16="http://schemas.microsoft.com/office/drawing/2014/chart" uri="{C3380CC4-5D6E-409C-BE32-E72D297353CC}">
                <c16:uniqueId val="{00000003-4A56-4A70-B92F-740AC8BE4DC1}"/>
              </c:ext>
            </c:extLst>
          </c:dPt>
          <c:dPt>
            <c:idx val="2"/>
            <c:bubble3D val="0"/>
            <c:spPr>
              <a:gradFill flip="none" rotWithShape="1">
                <a:gsLst>
                  <a:gs pos="0">
                    <a:srgbClr val="64AB0D">
                      <a:shade val="30000"/>
                      <a:satMod val="115000"/>
                    </a:srgbClr>
                  </a:gs>
                  <a:gs pos="50000">
                    <a:srgbClr val="64AB0D">
                      <a:shade val="67500"/>
                      <a:satMod val="115000"/>
                    </a:srgbClr>
                  </a:gs>
                  <a:gs pos="100000">
                    <a:srgbClr val="64AB0D">
                      <a:shade val="100000"/>
                      <a:satMod val="115000"/>
                    </a:srgbClr>
                  </a:gs>
                </a:gsLst>
                <a:lin ang="2700000" scaled="1"/>
                <a:tileRect/>
              </a:gradFill>
            </c:spPr>
            <c:extLst>
              <c:ext xmlns:c16="http://schemas.microsoft.com/office/drawing/2014/chart" uri="{C3380CC4-5D6E-409C-BE32-E72D297353CC}">
                <c16:uniqueId val="{00000005-4A56-4A70-B92F-740AC8BE4DC1}"/>
              </c:ext>
            </c:extLst>
          </c:dPt>
          <c:dPt>
            <c:idx val="3"/>
            <c:bubble3D val="0"/>
            <c:spPr>
              <a:gradFill flip="none" rotWithShape="1">
                <a:gsLst>
                  <a:gs pos="0">
                    <a:srgbClr val="00B050">
                      <a:shade val="30000"/>
                      <a:satMod val="115000"/>
                    </a:srgbClr>
                  </a:gs>
                  <a:gs pos="50000">
                    <a:srgbClr val="00B050">
                      <a:shade val="67500"/>
                      <a:satMod val="115000"/>
                    </a:srgbClr>
                  </a:gs>
                  <a:gs pos="100000">
                    <a:srgbClr val="00B050">
                      <a:shade val="100000"/>
                      <a:satMod val="115000"/>
                    </a:srgbClr>
                  </a:gs>
                </a:gsLst>
                <a:lin ang="2700000" scaled="1"/>
                <a:tileRect/>
              </a:gradFill>
            </c:spPr>
            <c:extLst>
              <c:ext xmlns:c16="http://schemas.microsoft.com/office/drawing/2014/chart" uri="{C3380CC4-5D6E-409C-BE32-E72D297353CC}">
                <c16:uniqueId val="{00000007-4A56-4A70-B92F-740AC8BE4DC1}"/>
              </c:ext>
            </c:extLst>
          </c:dPt>
          <c:dPt>
            <c:idx val="4"/>
            <c:bubble3D val="0"/>
            <c:spPr>
              <a:noFill/>
            </c:spPr>
            <c:extLst>
              <c:ext xmlns:c16="http://schemas.microsoft.com/office/drawing/2014/chart" uri="{C3380CC4-5D6E-409C-BE32-E72D297353CC}">
                <c16:uniqueId val="{00000009-4A56-4A70-B92F-740AC8BE4DC1}"/>
              </c:ext>
            </c:extLst>
          </c:dPt>
          <c:val>
            <c:numRef>
              <c:f>'Leçon 5'!$N$68:$N$72</c:f>
              <c:numCache>
                <c:formatCode>General</c:formatCode>
                <c:ptCount val="5"/>
                <c:pt idx="0">
                  <c:v>10</c:v>
                </c:pt>
                <c:pt idx="1">
                  <c:v>10</c:v>
                </c:pt>
                <c:pt idx="2">
                  <c:v>10</c:v>
                </c:pt>
                <c:pt idx="3">
                  <c:v>10</c:v>
                </c:pt>
                <c:pt idx="4">
                  <c:v>40</c:v>
                </c:pt>
              </c:numCache>
            </c:numRef>
          </c:val>
          <c:extLst>
            <c:ext xmlns:c16="http://schemas.microsoft.com/office/drawing/2014/chart" uri="{C3380CC4-5D6E-409C-BE32-E72D297353CC}">
              <c16:uniqueId val="{0000000A-4A56-4A70-B92F-740AC8BE4DC1}"/>
            </c:ext>
          </c:extLst>
        </c:ser>
        <c:dLbls>
          <c:showLegendKey val="0"/>
          <c:showVal val="0"/>
          <c:showCatName val="0"/>
          <c:showSerName val="0"/>
          <c:showPercent val="0"/>
          <c:showBubbleSize val="0"/>
          <c:showLeaderLines val="1"/>
        </c:dLbls>
        <c:firstSliceAng val="270"/>
        <c:holeSize val="50"/>
      </c:doughnutChart>
      <c:pieChart>
        <c:varyColors val="1"/>
        <c:ser>
          <c:idx val="1"/>
          <c:order val="1"/>
          <c:spPr>
            <a:noFill/>
          </c:spPr>
          <c:dPt>
            <c:idx val="1"/>
            <c:bubble3D val="0"/>
            <c:spPr>
              <a:solidFill>
                <a:schemeClr val="tx1"/>
              </a:solidFill>
            </c:spPr>
            <c:extLst>
              <c:ext xmlns:c16="http://schemas.microsoft.com/office/drawing/2014/chart" uri="{C3380CC4-5D6E-409C-BE32-E72D297353CC}">
                <c16:uniqueId val="{0000000C-4A56-4A70-B92F-740AC8BE4DC1}"/>
              </c:ext>
            </c:extLst>
          </c:dPt>
          <c:val>
            <c:numRef>
              <c:f>'Leçon 5'!$O$68:$O$70</c:f>
              <c:numCache>
                <c:formatCode>General</c:formatCode>
                <c:ptCount val="3"/>
                <c:pt idx="0">
                  <c:v>0</c:v>
                </c:pt>
                <c:pt idx="1">
                  <c:v>2</c:v>
                </c:pt>
                <c:pt idx="2">
                  <c:v>78</c:v>
                </c:pt>
              </c:numCache>
            </c:numRef>
          </c:val>
          <c:extLst>
            <c:ext xmlns:c16="http://schemas.microsoft.com/office/drawing/2014/chart" uri="{C3380CC4-5D6E-409C-BE32-E72D297353CC}">
              <c16:uniqueId val="{0000000D-4A56-4A70-B92F-740AC8BE4DC1}"/>
            </c:ext>
          </c:extLst>
        </c:ser>
        <c:dLbls>
          <c:showLegendKey val="0"/>
          <c:showVal val="0"/>
          <c:showCatName val="0"/>
          <c:showSerName val="0"/>
          <c:showPercent val="0"/>
          <c:showBubbleSize val="0"/>
          <c:showLeaderLines val="1"/>
        </c:dLbls>
        <c:firstSliceAng val="270"/>
      </c:pieChart>
    </c:plotArea>
    <c:plotVisOnly val="0"/>
    <c:dispBlanksAs val="gap"/>
    <c:showDLblsOverMax val="0"/>
  </c:chart>
  <c:spPr>
    <a:noFill/>
    <a:ln>
      <a:noFill/>
    </a:ln>
  </c:spPr>
  <c:printSettings>
    <c:headerFooter/>
    <c:pageMargins b="0.750000000000003" l="0.70000000000000062" r="0.70000000000000062" t="0.750000000000003" header="0.30000000000000032" footer="0.30000000000000032"/>
    <c:pageSetup/>
  </c:printSettings>
</c:chartSpace>
</file>

<file path=xl/charts/chart1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3187714043526789E-2"/>
          <c:y val="2.160694885387645E-3"/>
          <c:w val="0.97578810865280474"/>
          <c:h val="0.99783930511461238"/>
        </c:manualLayout>
      </c:layout>
      <c:doughnutChart>
        <c:varyColors val="1"/>
        <c:ser>
          <c:idx val="0"/>
          <c:order val="0"/>
          <c:tx>
            <c:v>Camembert</c:v>
          </c:tx>
          <c:dPt>
            <c:idx val="0"/>
            <c:bubble3D val="0"/>
            <c:spPr>
              <a:gradFill flip="none" rotWithShape="1">
                <a:gsLst>
                  <a:gs pos="0">
                    <a:srgbClr val="C00000">
                      <a:shade val="30000"/>
                      <a:satMod val="115000"/>
                    </a:srgbClr>
                  </a:gs>
                  <a:gs pos="50000">
                    <a:srgbClr val="C00000">
                      <a:shade val="67500"/>
                      <a:satMod val="115000"/>
                    </a:srgbClr>
                  </a:gs>
                  <a:gs pos="100000">
                    <a:srgbClr val="C00000">
                      <a:shade val="100000"/>
                      <a:satMod val="115000"/>
                    </a:srgbClr>
                  </a:gs>
                </a:gsLst>
                <a:lin ang="2700000" scaled="1"/>
                <a:tileRect/>
              </a:gradFill>
            </c:spPr>
            <c:extLst>
              <c:ext xmlns:c16="http://schemas.microsoft.com/office/drawing/2014/chart" uri="{C3380CC4-5D6E-409C-BE32-E72D297353CC}">
                <c16:uniqueId val="{00000001-6C28-46D5-A1AC-7CB3378E098F}"/>
              </c:ext>
            </c:extLst>
          </c:dPt>
          <c:dPt>
            <c:idx val="1"/>
            <c:bubble3D val="0"/>
            <c:spPr>
              <a:gradFill flip="none" rotWithShape="1">
                <a:gsLst>
                  <a:gs pos="0">
                    <a:srgbClr val="F79646">
                      <a:lumMod val="75000"/>
                      <a:shade val="30000"/>
                      <a:satMod val="115000"/>
                    </a:srgbClr>
                  </a:gs>
                  <a:gs pos="50000">
                    <a:srgbClr val="F79646">
                      <a:lumMod val="75000"/>
                      <a:shade val="67500"/>
                      <a:satMod val="115000"/>
                    </a:srgbClr>
                  </a:gs>
                  <a:gs pos="100000">
                    <a:srgbClr val="F79646">
                      <a:lumMod val="75000"/>
                      <a:shade val="100000"/>
                      <a:satMod val="115000"/>
                    </a:srgbClr>
                  </a:gs>
                </a:gsLst>
                <a:lin ang="2700000" scaled="1"/>
                <a:tileRect/>
              </a:gradFill>
            </c:spPr>
            <c:extLst>
              <c:ext xmlns:c16="http://schemas.microsoft.com/office/drawing/2014/chart" uri="{C3380CC4-5D6E-409C-BE32-E72D297353CC}">
                <c16:uniqueId val="{00000003-6C28-46D5-A1AC-7CB3378E098F}"/>
              </c:ext>
            </c:extLst>
          </c:dPt>
          <c:dPt>
            <c:idx val="2"/>
            <c:bubble3D val="0"/>
            <c:spPr>
              <a:gradFill flip="none" rotWithShape="1">
                <a:gsLst>
                  <a:gs pos="0">
                    <a:srgbClr val="64AB0D">
                      <a:shade val="30000"/>
                      <a:satMod val="115000"/>
                    </a:srgbClr>
                  </a:gs>
                  <a:gs pos="50000">
                    <a:srgbClr val="64AB0D">
                      <a:shade val="67500"/>
                      <a:satMod val="115000"/>
                    </a:srgbClr>
                  </a:gs>
                  <a:gs pos="100000">
                    <a:srgbClr val="64AB0D">
                      <a:shade val="100000"/>
                      <a:satMod val="115000"/>
                    </a:srgbClr>
                  </a:gs>
                </a:gsLst>
                <a:lin ang="2700000" scaled="1"/>
                <a:tileRect/>
              </a:gradFill>
            </c:spPr>
            <c:extLst>
              <c:ext xmlns:c16="http://schemas.microsoft.com/office/drawing/2014/chart" uri="{C3380CC4-5D6E-409C-BE32-E72D297353CC}">
                <c16:uniqueId val="{00000005-6C28-46D5-A1AC-7CB3378E098F}"/>
              </c:ext>
            </c:extLst>
          </c:dPt>
          <c:dPt>
            <c:idx val="3"/>
            <c:bubble3D val="0"/>
            <c:spPr>
              <a:gradFill flip="none" rotWithShape="1">
                <a:gsLst>
                  <a:gs pos="0">
                    <a:srgbClr val="00B050">
                      <a:shade val="30000"/>
                      <a:satMod val="115000"/>
                    </a:srgbClr>
                  </a:gs>
                  <a:gs pos="50000">
                    <a:srgbClr val="00B050">
                      <a:shade val="67500"/>
                      <a:satMod val="115000"/>
                    </a:srgbClr>
                  </a:gs>
                  <a:gs pos="100000">
                    <a:srgbClr val="00B050">
                      <a:shade val="100000"/>
                      <a:satMod val="115000"/>
                    </a:srgbClr>
                  </a:gs>
                </a:gsLst>
                <a:lin ang="2700000" scaled="1"/>
                <a:tileRect/>
              </a:gradFill>
            </c:spPr>
            <c:extLst>
              <c:ext xmlns:c16="http://schemas.microsoft.com/office/drawing/2014/chart" uri="{C3380CC4-5D6E-409C-BE32-E72D297353CC}">
                <c16:uniqueId val="{00000007-6C28-46D5-A1AC-7CB3378E098F}"/>
              </c:ext>
            </c:extLst>
          </c:dPt>
          <c:dPt>
            <c:idx val="4"/>
            <c:bubble3D val="0"/>
            <c:spPr>
              <a:noFill/>
            </c:spPr>
            <c:extLst>
              <c:ext xmlns:c16="http://schemas.microsoft.com/office/drawing/2014/chart" uri="{C3380CC4-5D6E-409C-BE32-E72D297353CC}">
                <c16:uniqueId val="{00000009-6C28-46D5-A1AC-7CB3378E098F}"/>
              </c:ext>
            </c:extLst>
          </c:dPt>
          <c:val>
            <c:numRef>
              <c:f>'Leçon 5'!$N$73:$N$77</c:f>
              <c:numCache>
                <c:formatCode>General</c:formatCode>
                <c:ptCount val="5"/>
                <c:pt idx="0">
                  <c:v>10</c:v>
                </c:pt>
                <c:pt idx="1">
                  <c:v>10</c:v>
                </c:pt>
                <c:pt idx="2">
                  <c:v>10</c:v>
                </c:pt>
                <c:pt idx="3">
                  <c:v>10</c:v>
                </c:pt>
                <c:pt idx="4">
                  <c:v>40</c:v>
                </c:pt>
              </c:numCache>
            </c:numRef>
          </c:val>
          <c:extLst>
            <c:ext xmlns:c16="http://schemas.microsoft.com/office/drawing/2014/chart" uri="{C3380CC4-5D6E-409C-BE32-E72D297353CC}">
              <c16:uniqueId val="{0000000A-6C28-46D5-A1AC-7CB3378E098F}"/>
            </c:ext>
          </c:extLst>
        </c:ser>
        <c:dLbls>
          <c:showLegendKey val="0"/>
          <c:showVal val="0"/>
          <c:showCatName val="0"/>
          <c:showSerName val="0"/>
          <c:showPercent val="0"/>
          <c:showBubbleSize val="0"/>
          <c:showLeaderLines val="1"/>
        </c:dLbls>
        <c:firstSliceAng val="270"/>
        <c:holeSize val="50"/>
      </c:doughnutChart>
      <c:pieChart>
        <c:varyColors val="1"/>
        <c:ser>
          <c:idx val="1"/>
          <c:order val="1"/>
          <c:spPr>
            <a:noFill/>
          </c:spPr>
          <c:dPt>
            <c:idx val="1"/>
            <c:bubble3D val="0"/>
            <c:spPr>
              <a:solidFill>
                <a:schemeClr val="tx1"/>
              </a:solidFill>
            </c:spPr>
            <c:extLst>
              <c:ext xmlns:c16="http://schemas.microsoft.com/office/drawing/2014/chart" uri="{C3380CC4-5D6E-409C-BE32-E72D297353CC}">
                <c16:uniqueId val="{0000000C-6C28-46D5-A1AC-7CB3378E098F}"/>
              </c:ext>
            </c:extLst>
          </c:dPt>
          <c:val>
            <c:numRef>
              <c:f>'Leçon 5'!$O$73:$O$75</c:f>
              <c:numCache>
                <c:formatCode>General</c:formatCode>
                <c:ptCount val="3"/>
                <c:pt idx="0">
                  <c:v>0</c:v>
                </c:pt>
                <c:pt idx="1">
                  <c:v>2</c:v>
                </c:pt>
                <c:pt idx="2">
                  <c:v>78</c:v>
                </c:pt>
              </c:numCache>
            </c:numRef>
          </c:val>
          <c:extLst>
            <c:ext xmlns:c16="http://schemas.microsoft.com/office/drawing/2014/chart" uri="{C3380CC4-5D6E-409C-BE32-E72D297353CC}">
              <c16:uniqueId val="{0000000D-6C28-46D5-A1AC-7CB3378E098F}"/>
            </c:ext>
          </c:extLst>
        </c:ser>
        <c:dLbls>
          <c:showLegendKey val="0"/>
          <c:showVal val="0"/>
          <c:showCatName val="0"/>
          <c:showSerName val="0"/>
          <c:showPercent val="0"/>
          <c:showBubbleSize val="0"/>
          <c:showLeaderLines val="1"/>
        </c:dLbls>
        <c:firstSliceAng val="270"/>
      </c:pieChart>
    </c:plotArea>
    <c:plotVisOnly val="0"/>
    <c:dispBlanksAs val="gap"/>
    <c:showDLblsOverMax val="0"/>
  </c:chart>
  <c:spPr>
    <a:noFill/>
    <a:ln>
      <a:noFill/>
    </a:ln>
  </c:spPr>
  <c:printSettings>
    <c:headerFooter/>
    <c:pageMargins b="0.750000000000003" l="0.70000000000000062" r="0.70000000000000062" t="0.750000000000003" header="0.30000000000000032" footer="0.30000000000000032"/>
    <c:pageSetup/>
  </c:printSettings>
</c:chartSpace>
</file>

<file path=xl/charts/chart1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3187714043526789E-2"/>
          <c:y val="2.160694885387645E-3"/>
          <c:w val="0.97578810865280474"/>
          <c:h val="0.99783930511461238"/>
        </c:manualLayout>
      </c:layout>
      <c:doughnutChart>
        <c:varyColors val="1"/>
        <c:ser>
          <c:idx val="0"/>
          <c:order val="0"/>
          <c:tx>
            <c:v>Camembert</c:v>
          </c:tx>
          <c:dPt>
            <c:idx val="0"/>
            <c:bubble3D val="0"/>
            <c:spPr>
              <a:gradFill flip="none" rotWithShape="1">
                <a:gsLst>
                  <a:gs pos="0">
                    <a:srgbClr val="C00000">
                      <a:shade val="30000"/>
                      <a:satMod val="115000"/>
                    </a:srgbClr>
                  </a:gs>
                  <a:gs pos="50000">
                    <a:srgbClr val="C00000">
                      <a:shade val="67500"/>
                      <a:satMod val="115000"/>
                    </a:srgbClr>
                  </a:gs>
                  <a:gs pos="100000">
                    <a:srgbClr val="C00000">
                      <a:shade val="100000"/>
                      <a:satMod val="115000"/>
                    </a:srgbClr>
                  </a:gs>
                </a:gsLst>
                <a:lin ang="2700000" scaled="1"/>
                <a:tileRect/>
              </a:gradFill>
            </c:spPr>
            <c:extLst>
              <c:ext xmlns:c16="http://schemas.microsoft.com/office/drawing/2014/chart" uri="{C3380CC4-5D6E-409C-BE32-E72D297353CC}">
                <c16:uniqueId val="{00000001-BC2F-4CF4-BBE1-71C8DB1C2689}"/>
              </c:ext>
            </c:extLst>
          </c:dPt>
          <c:dPt>
            <c:idx val="1"/>
            <c:bubble3D val="0"/>
            <c:spPr>
              <a:gradFill flip="none" rotWithShape="1">
                <a:gsLst>
                  <a:gs pos="0">
                    <a:srgbClr val="F79646">
                      <a:lumMod val="75000"/>
                      <a:shade val="30000"/>
                      <a:satMod val="115000"/>
                    </a:srgbClr>
                  </a:gs>
                  <a:gs pos="50000">
                    <a:srgbClr val="F79646">
                      <a:lumMod val="75000"/>
                      <a:shade val="67500"/>
                      <a:satMod val="115000"/>
                    </a:srgbClr>
                  </a:gs>
                  <a:gs pos="100000">
                    <a:srgbClr val="F79646">
                      <a:lumMod val="75000"/>
                      <a:shade val="100000"/>
                      <a:satMod val="115000"/>
                    </a:srgbClr>
                  </a:gs>
                </a:gsLst>
                <a:lin ang="2700000" scaled="1"/>
                <a:tileRect/>
              </a:gradFill>
            </c:spPr>
            <c:extLst>
              <c:ext xmlns:c16="http://schemas.microsoft.com/office/drawing/2014/chart" uri="{C3380CC4-5D6E-409C-BE32-E72D297353CC}">
                <c16:uniqueId val="{00000003-BC2F-4CF4-BBE1-71C8DB1C2689}"/>
              </c:ext>
            </c:extLst>
          </c:dPt>
          <c:dPt>
            <c:idx val="2"/>
            <c:bubble3D val="0"/>
            <c:spPr>
              <a:gradFill flip="none" rotWithShape="1">
                <a:gsLst>
                  <a:gs pos="0">
                    <a:srgbClr val="64AB0D">
                      <a:shade val="30000"/>
                      <a:satMod val="115000"/>
                    </a:srgbClr>
                  </a:gs>
                  <a:gs pos="50000">
                    <a:srgbClr val="64AB0D">
                      <a:shade val="67500"/>
                      <a:satMod val="115000"/>
                    </a:srgbClr>
                  </a:gs>
                  <a:gs pos="100000">
                    <a:srgbClr val="64AB0D">
                      <a:shade val="100000"/>
                      <a:satMod val="115000"/>
                    </a:srgbClr>
                  </a:gs>
                </a:gsLst>
                <a:lin ang="2700000" scaled="1"/>
                <a:tileRect/>
              </a:gradFill>
            </c:spPr>
            <c:extLst>
              <c:ext xmlns:c16="http://schemas.microsoft.com/office/drawing/2014/chart" uri="{C3380CC4-5D6E-409C-BE32-E72D297353CC}">
                <c16:uniqueId val="{00000005-BC2F-4CF4-BBE1-71C8DB1C2689}"/>
              </c:ext>
            </c:extLst>
          </c:dPt>
          <c:dPt>
            <c:idx val="3"/>
            <c:bubble3D val="0"/>
            <c:spPr>
              <a:gradFill flip="none" rotWithShape="1">
                <a:gsLst>
                  <a:gs pos="0">
                    <a:srgbClr val="00B050">
                      <a:shade val="30000"/>
                      <a:satMod val="115000"/>
                    </a:srgbClr>
                  </a:gs>
                  <a:gs pos="50000">
                    <a:srgbClr val="00B050">
                      <a:shade val="67500"/>
                      <a:satMod val="115000"/>
                    </a:srgbClr>
                  </a:gs>
                  <a:gs pos="100000">
                    <a:srgbClr val="00B050">
                      <a:shade val="100000"/>
                      <a:satMod val="115000"/>
                    </a:srgbClr>
                  </a:gs>
                </a:gsLst>
                <a:lin ang="2700000" scaled="1"/>
                <a:tileRect/>
              </a:gradFill>
            </c:spPr>
            <c:extLst>
              <c:ext xmlns:c16="http://schemas.microsoft.com/office/drawing/2014/chart" uri="{C3380CC4-5D6E-409C-BE32-E72D297353CC}">
                <c16:uniqueId val="{00000007-BC2F-4CF4-BBE1-71C8DB1C2689}"/>
              </c:ext>
            </c:extLst>
          </c:dPt>
          <c:dPt>
            <c:idx val="4"/>
            <c:bubble3D val="0"/>
            <c:spPr>
              <a:noFill/>
            </c:spPr>
            <c:extLst>
              <c:ext xmlns:c16="http://schemas.microsoft.com/office/drawing/2014/chart" uri="{C3380CC4-5D6E-409C-BE32-E72D297353CC}">
                <c16:uniqueId val="{00000009-BC2F-4CF4-BBE1-71C8DB1C2689}"/>
              </c:ext>
            </c:extLst>
          </c:dPt>
          <c:val>
            <c:numRef>
              <c:f>'Leçon 5'!$N$78:$N$82</c:f>
              <c:numCache>
                <c:formatCode>General</c:formatCode>
                <c:ptCount val="5"/>
                <c:pt idx="0">
                  <c:v>10</c:v>
                </c:pt>
                <c:pt idx="1">
                  <c:v>10</c:v>
                </c:pt>
                <c:pt idx="2">
                  <c:v>10</c:v>
                </c:pt>
                <c:pt idx="3">
                  <c:v>10</c:v>
                </c:pt>
                <c:pt idx="4">
                  <c:v>40</c:v>
                </c:pt>
              </c:numCache>
            </c:numRef>
          </c:val>
          <c:extLst>
            <c:ext xmlns:c16="http://schemas.microsoft.com/office/drawing/2014/chart" uri="{C3380CC4-5D6E-409C-BE32-E72D297353CC}">
              <c16:uniqueId val="{0000000A-BC2F-4CF4-BBE1-71C8DB1C2689}"/>
            </c:ext>
          </c:extLst>
        </c:ser>
        <c:dLbls>
          <c:showLegendKey val="0"/>
          <c:showVal val="0"/>
          <c:showCatName val="0"/>
          <c:showSerName val="0"/>
          <c:showPercent val="0"/>
          <c:showBubbleSize val="0"/>
          <c:showLeaderLines val="1"/>
        </c:dLbls>
        <c:firstSliceAng val="270"/>
        <c:holeSize val="50"/>
      </c:doughnutChart>
      <c:pieChart>
        <c:varyColors val="1"/>
        <c:ser>
          <c:idx val="1"/>
          <c:order val="1"/>
          <c:spPr>
            <a:noFill/>
          </c:spPr>
          <c:dPt>
            <c:idx val="1"/>
            <c:bubble3D val="0"/>
            <c:spPr>
              <a:solidFill>
                <a:schemeClr val="tx1"/>
              </a:solidFill>
            </c:spPr>
            <c:extLst>
              <c:ext xmlns:c16="http://schemas.microsoft.com/office/drawing/2014/chart" uri="{C3380CC4-5D6E-409C-BE32-E72D297353CC}">
                <c16:uniqueId val="{0000000C-BC2F-4CF4-BBE1-71C8DB1C2689}"/>
              </c:ext>
            </c:extLst>
          </c:dPt>
          <c:val>
            <c:numRef>
              <c:f>'Leçon 5'!$O$78:$O$80</c:f>
              <c:numCache>
                <c:formatCode>General</c:formatCode>
                <c:ptCount val="3"/>
                <c:pt idx="0">
                  <c:v>0</c:v>
                </c:pt>
                <c:pt idx="1">
                  <c:v>2</c:v>
                </c:pt>
                <c:pt idx="2">
                  <c:v>78</c:v>
                </c:pt>
              </c:numCache>
            </c:numRef>
          </c:val>
          <c:extLst>
            <c:ext xmlns:c16="http://schemas.microsoft.com/office/drawing/2014/chart" uri="{C3380CC4-5D6E-409C-BE32-E72D297353CC}">
              <c16:uniqueId val="{0000000D-BC2F-4CF4-BBE1-71C8DB1C2689}"/>
            </c:ext>
          </c:extLst>
        </c:ser>
        <c:dLbls>
          <c:showLegendKey val="0"/>
          <c:showVal val="0"/>
          <c:showCatName val="0"/>
          <c:showSerName val="0"/>
          <c:showPercent val="0"/>
          <c:showBubbleSize val="0"/>
          <c:showLeaderLines val="1"/>
        </c:dLbls>
        <c:firstSliceAng val="270"/>
      </c:pieChart>
    </c:plotArea>
    <c:plotVisOnly val="0"/>
    <c:dispBlanksAs val="gap"/>
    <c:showDLblsOverMax val="0"/>
  </c:chart>
  <c:spPr>
    <a:noFill/>
    <a:ln>
      <a:noFill/>
    </a:ln>
  </c:spPr>
  <c:printSettings>
    <c:headerFooter/>
    <c:pageMargins b="0.750000000000003" l="0.70000000000000062" r="0.70000000000000062" t="0.750000000000003" header="0.30000000000000032" footer="0.30000000000000032"/>
    <c:pageSetup/>
  </c:printSettings>
</c:chartSpace>
</file>

<file path=xl/charts/chart1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3187714043526789E-2"/>
          <c:y val="2.160694885387645E-3"/>
          <c:w val="0.97578810865280474"/>
          <c:h val="0.99783930511461238"/>
        </c:manualLayout>
      </c:layout>
      <c:doughnutChart>
        <c:varyColors val="1"/>
        <c:ser>
          <c:idx val="0"/>
          <c:order val="0"/>
          <c:tx>
            <c:v>Camembert</c:v>
          </c:tx>
          <c:dPt>
            <c:idx val="0"/>
            <c:bubble3D val="0"/>
            <c:spPr>
              <a:gradFill flip="none" rotWithShape="1">
                <a:gsLst>
                  <a:gs pos="0">
                    <a:srgbClr val="C00000">
                      <a:shade val="30000"/>
                      <a:satMod val="115000"/>
                    </a:srgbClr>
                  </a:gs>
                  <a:gs pos="50000">
                    <a:srgbClr val="C00000">
                      <a:shade val="67500"/>
                      <a:satMod val="115000"/>
                    </a:srgbClr>
                  </a:gs>
                  <a:gs pos="100000">
                    <a:srgbClr val="C00000">
                      <a:shade val="100000"/>
                      <a:satMod val="115000"/>
                    </a:srgbClr>
                  </a:gs>
                </a:gsLst>
                <a:lin ang="2700000" scaled="1"/>
                <a:tileRect/>
              </a:gradFill>
            </c:spPr>
            <c:extLst>
              <c:ext xmlns:c16="http://schemas.microsoft.com/office/drawing/2014/chart" uri="{C3380CC4-5D6E-409C-BE32-E72D297353CC}">
                <c16:uniqueId val="{00000001-7122-4F8B-B062-B5E54FEF5858}"/>
              </c:ext>
            </c:extLst>
          </c:dPt>
          <c:dPt>
            <c:idx val="1"/>
            <c:bubble3D val="0"/>
            <c:spPr>
              <a:gradFill flip="none" rotWithShape="1">
                <a:gsLst>
                  <a:gs pos="0">
                    <a:srgbClr val="F79646">
                      <a:lumMod val="75000"/>
                      <a:shade val="30000"/>
                      <a:satMod val="115000"/>
                    </a:srgbClr>
                  </a:gs>
                  <a:gs pos="50000">
                    <a:srgbClr val="F79646">
                      <a:lumMod val="75000"/>
                      <a:shade val="67500"/>
                      <a:satMod val="115000"/>
                    </a:srgbClr>
                  </a:gs>
                  <a:gs pos="100000">
                    <a:srgbClr val="F79646">
                      <a:lumMod val="75000"/>
                      <a:shade val="100000"/>
                      <a:satMod val="115000"/>
                    </a:srgbClr>
                  </a:gs>
                </a:gsLst>
                <a:lin ang="2700000" scaled="1"/>
                <a:tileRect/>
              </a:gradFill>
            </c:spPr>
            <c:extLst>
              <c:ext xmlns:c16="http://schemas.microsoft.com/office/drawing/2014/chart" uri="{C3380CC4-5D6E-409C-BE32-E72D297353CC}">
                <c16:uniqueId val="{00000003-7122-4F8B-B062-B5E54FEF5858}"/>
              </c:ext>
            </c:extLst>
          </c:dPt>
          <c:dPt>
            <c:idx val="2"/>
            <c:bubble3D val="0"/>
            <c:spPr>
              <a:gradFill flip="none" rotWithShape="1">
                <a:gsLst>
                  <a:gs pos="0">
                    <a:srgbClr val="64AB0D">
                      <a:shade val="30000"/>
                      <a:satMod val="115000"/>
                    </a:srgbClr>
                  </a:gs>
                  <a:gs pos="50000">
                    <a:srgbClr val="64AB0D">
                      <a:shade val="67500"/>
                      <a:satMod val="115000"/>
                    </a:srgbClr>
                  </a:gs>
                  <a:gs pos="100000">
                    <a:srgbClr val="64AB0D">
                      <a:shade val="100000"/>
                      <a:satMod val="115000"/>
                    </a:srgbClr>
                  </a:gs>
                </a:gsLst>
                <a:lin ang="2700000" scaled="1"/>
                <a:tileRect/>
              </a:gradFill>
            </c:spPr>
            <c:extLst>
              <c:ext xmlns:c16="http://schemas.microsoft.com/office/drawing/2014/chart" uri="{C3380CC4-5D6E-409C-BE32-E72D297353CC}">
                <c16:uniqueId val="{00000005-7122-4F8B-B062-B5E54FEF5858}"/>
              </c:ext>
            </c:extLst>
          </c:dPt>
          <c:dPt>
            <c:idx val="3"/>
            <c:bubble3D val="0"/>
            <c:spPr>
              <a:gradFill flip="none" rotWithShape="1">
                <a:gsLst>
                  <a:gs pos="0">
                    <a:srgbClr val="00B050">
                      <a:shade val="30000"/>
                      <a:satMod val="115000"/>
                    </a:srgbClr>
                  </a:gs>
                  <a:gs pos="50000">
                    <a:srgbClr val="00B050">
                      <a:shade val="67500"/>
                      <a:satMod val="115000"/>
                    </a:srgbClr>
                  </a:gs>
                  <a:gs pos="100000">
                    <a:srgbClr val="00B050">
                      <a:shade val="100000"/>
                      <a:satMod val="115000"/>
                    </a:srgbClr>
                  </a:gs>
                </a:gsLst>
                <a:lin ang="2700000" scaled="1"/>
                <a:tileRect/>
              </a:gradFill>
            </c:spPr>
            <c:extLst>
              <c:ext xmlns:c16="http://schemas.microsoft.com/office/drawing/2014/chart" uri="{C3380CC4-5D6E-409C-BE32-E72D297353CC}">
                <c16:uniqueId val="{00000007-7122-4F8B-B062-B5E54FEF5858}"/>
              </c:ext>
            </c:extLst>
          </c:dPt>
          <c:dPt>
            <c:idx val="4"/>
            <c:bubble3D val="0"/>
            <c:spPr>
              <a:noFill/>
            </c:spPr>
            <c:extLst>
              <c:ext xmlns:c16="http://schemas.microsoft.com/office/drawing/2014/chart" uri="{C3380CC4-5D6E-409C-BE32-E72D297353CC}">
                <c16:uniqueId val="{00000009-7122-4F8B-B062-B5E54FEF5858}"/>
              </c:ext>
            </c:extLst>
          </c:dPt>
          <c:val>
            <c:numRef>
              <c:f>'Leçon 5'!$N$83:$N$87</c:f>
              <c:numCache>
                <c:formatCode>General</c:formatCode>
                <c:ptCount val="5"/>
                <c:pt idx="0">
                  <c:v>10</c:v>
                </c:pt>
                <c:pt idx="1">
                  <c:v>10</c:v>
                </c:pt>
                <c:pt idx="2">
                  <c:v>10</c:v>
                </c:pt>
                <c:pt idx="3">
                  <c:v>10</c:v>
                </c:pt>
                <c:pt idx="4">
                  <c:v>40</c:v>
                </c:pt>
              </c:numCache>
            </c:numRef>
          </c:val>
          <c:extLst>
            <c:ext xmlns:c16="http://schemas.microsoft.com/office/drawing/2014/chart" uri="{C3380CC4-5D6E-409C-BE32-E72D297353CC}">
              <c16:uniqueId val="{0000000A-7122-4F8B-B062-B5E54FEF5858}"/>
            </c:ext>
          </c:extLst>
        </c:ser>
        <c:dLbls>
          <c:showLegendKey val="0"/>
          <c:showVal val="0"/>
          <c:showCatName val="0"/>
          <c:showSerName val="0"/>
          <c:showPercent val="0"/>
          <c:showBubbleSize val="0"/>
          <c:showLeaderLines val="1"/>
        </c:dLbls>
        <c:firstSliceAng val="270"/>
        <c:holeSize val="50"/>
      </c:doughnutChart>
      <c:pieChart>
        <c:varyColors val="1"/>
        <c:ser>
          <c:idx val="1"/>
          <c:order val="1"/>
          <c:spPr>
            <a:noFill/>
          </c:spPr>
          <c:dPt>
            <c:idx val="1"/>
            <c:bubble3D val="0"/>
            <c:spPr>
              <a:solidFill>
                <a:schemeClr val="tx1"/>
              </a:solidFill>
            </c:spPr>
            <c:extLst>
              <c:ext xmlns:c16="http://schemas.microsoft.com/office/drawing/2014/chart" uri="{C3380CC4-5D6E-409C-BE32-E72D297353CC}">
                <c16:uniqueId val="{0000000C-7122-4F8B-B062-B5E54FEF5858}"/>
              </c:ext>
            </c:extLst>
          </c:dPt>
          <c:val>
            <c:numRef>
              <c:f>'Leçon 5'!$O$83:$O$85</c:f>
              <c:numCache>
                <c:formatCode>General</c:formatCode>
                <c:ptCount val="3"/>
                <c:pt idx="0">
                  <c:v>0</c:v>
                </c:pt>
                <c:pt idx="1">
                  <c:v>2</c:v>
                </c:pt>
                <c:pt idx="2">
                  <c:v>78</c:v>
                </c:pt>
              </c:numCache>
            </c:numRef>
          </c:val>
          <c:extLst>
            <c:ext xmlns:c16="http://schemas.microsoft.com/office/drawing/2014/chart" uri="{C3380CC4-5D6E-409C-BE32-E72D297353CC}">
              <c16:uniqueId val="{0000000D-7122-4F8B-B062-B5E54FEF5858}"/>
            </c:ext>
          </c:extLst>
        </c:ser>
        <c:dLbls>
          <c:showLegendKey val="0"/>
          <c:showVal val="0"/>
          <c:showCatName val="0"/>
          <c:showSerName val="0"/>
          <c:showPercent val="0"/>
          <c:showBubbleSize val="0"/>
          <c:showLeaderLines val="1"/>
        </c:dLbls>
        <c:firstSliceAng val="270"/>
      </c:pieChart>
    </c:plotArea>
    <c:plotVisOnly val="0"/>
    <c:dispBlanksAs val="gap"/>
    <c:showDLblsOverMax val="0"/>
  </c:chart>
  <c:spPr>
    <a:noFill/>
    <a:ln>
      <a:noFill/>
    </a:ln>
  </c:spPr>
  <c:printSettings>
    <c:headerFooter/>
    <c:pageMargins b="0.750000000000003" l="0.70000000000000062" r="0.70000000000000062" t="0.750000000000003" header="0.30000000000000032" footer="0.30000000000000032"/>
    <c:pageSetup/>
  </c:printSettings>
</c:chartSpace>
</file>

<file path=xl/charts/chart1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3187714043526789E-2"/>
          <c:y val="2.160694885387645E-3"/>
          <c:w val="0.97578810865280474"/>
          <c:h val="0.99783930511461238"/>
        </c:manualLayout>
      </c:layout>
      <c:doughnutChart>
        <c:varyColors val="1"/>
        <c:ser>
          <c:idx val="0"/>
          <c:order val="0"/>
          <c:tx>
            <c:v>Camembert</c:v>
          </c:tx>
          <c:dPt>
            <c:idx val="0"/>
            <c:bubble3D val="0"/>
            <c:spPr>
              <a:gradFill flip="none" rotWithShape="1">
                <a:gsLst>
                  <a:gs pos="0">
                    <a:srgbClr val="C00000">
                      <a:shade val="30000"/>
                      <a:satMod val="115000"/>
                    </a:srgbClr>
                  </a:gs>
                  <a:gs pos="50000">
                    <a:srgbClr val="C00000">
                      <a:shade val="67500"/>
                      <a:satMod val="115000"/>
                    </a:srgbClr>
                  </a:gs>
                  <a:gs pos="100000">
                    <a:srgbClr val="C00000">
                      <a:shade val="100000"/>
                      <a:satMod val="115000"/>
                    </a:srgbClr>
                  </a:gs>
                </a:gsLst>
                <a:lin ang="2700000" scaled="1"/>
                <a:tileRect/>
              </a:gradFill>
            </c:spPr>
            <c:extLst>
              <c:ext xmlns:c16="http://schemas.microsoft.com/office/drawing/2014/chart" uri="{C3380CC4-5D6E-409C-BE32-E72D297353CC}">
                <c16:uniqueId val="{00000001-2E1E-47E7-8861-B4E5AC954A24}"/>
              </c:ext>
            </c:extLst>
          </c:dPt>
          <c:dPt>
            <c:idx val="1"/>
            <c:bubble3D val="0"/>
            <c:spPr>
              <a:gradFill flip="none" rotWithShape="1">
                <a:gsLst>
                  <a:gs pos="0">
                    <a:srgbClr val="F79646">
                      <a:lumMod val="75000"/>
                      <a:shade val="30000"/>
                      <a:satMod val="115000"/>
                    </a:srgbClr>
                  </a:gs>
                  <a:gs pos="50000">
                    <a:srgbClr val="F79646">
                      <a:lumMod val="75000"/>
                      <a:shade val="67500"/>
                      <a:satMod val="115000"/>
                    </a:srgbClr>
                  </a:gs>
                  <a:gs pos="100000">
                    <a:srgbClr val="F79646">
                      <a:lumMod val="75000"/>
                      <a:shade val="100000"/>
                      <a:satMod val="115000"/>
                    </a:srgbClr>
                  </a:gs>
                </a:gsLst>
                <a:lin ang="2700000" scaled="1"/>
                <a:tileRect/>
              </a:gradFill>
            </c:spPr>
            <c:extLst>
              <c:ext xmlns:c16="http://schemas.microsoft.com/office/drawing/2014/chart" uri="{C3380CC4-5D6E-409C-BE32-E72D297353CC}">
                <c16:uniqueId val="{00000003-2E1E-47E7-8861-B4E5AC954A24}"/>
              </c:ext>
            </c:extLst>
          </c:dPt>
          <c:dPt>
            <c:idx val="2"/>
            <c:bubble3D val="0"/>
            <c:spPr>
              <a:gradFill flip="none" rotWithShape="1">
                <a:gsLst>
                  <a:gs pos="0">
                    <a:srgbClr val="64AB0D">
                      <a:shade val="30000"/>
                      <a:satMod val="115000"/>
                    </a:srgbClr>
                  </a:gs>
                  <a:gs pos="50000">
                    <a:srgbClr val="64AB0D">
                      <a:shade val="67500"/>
                      <a:satMod val="115000"/>
                    </a:srgbClr>
                  </a:gs>
                  <a:gs pos="100000">
                    <a:srgbClr val="64AB0D">
                      <a:shade val="100000"/>
                      <a:satMod val="115000"/>
                    </a:srgbClr>
                  </a:gs>
                </a:gsLst>
                <a:lin ang="2700000" scaled="1"/>
                <a:tileRect/>
              </a:gradFill>
            </c:spPr>
            <c:extLst>
              <c:ext xmlns:c16="http://schemas.microsoft.com/office/drawing/2014/chart" uri="{C3380CC4-5D6E-409C-BE32-E72D297353CC}">
                <c16:uniqueId val="{00000005-2E1E-47E7-8861-B4E5AC954A24}"/>
              </c:ext>
            </c:extLst>
          </c:dPt>
          <c:dPt>
            <c:idx val="3"/>
            <c:bubble3D val="0"/>
            <c:spPr>
              <a:gradFill flip="none" rotWithShape="1">
                <a:gsLst>
                  <a:gs pos="0">
                    <a:srgbClr val="00B050">
                      <a:shade val="30000"/>
                      <a:satMod val="115000"/>
                    </a:srgbClr>
                  </a:gs>
                  <a:gs pos="50000">
                    <a:srgbClr val="00B050">
                      <a:shade val="67500"/>
                      <a:satMod val="115000"/>
                    </a:srgbClr>
                  </a:gs>
                  <a:gs pos="100000">
                    <a:srgbClr val="00B050">
                      <a:shade val="100000"/>
                      <a:satMod val="115000"/>
                    </a:srgbClr>
                  </a:gs>
                </a:gsLst>
                <a:lin ang="2700000" scaled="1"/>
                <a:tileRect/>
              </a:gradFill>
            </c:spPr>
            <c:extLst>
              <c:ext xmlns:c16="http://schemas.microsoft.com/office/drawing/2014/chart" uri="{C3380CC4-5D6E-409C-BE32-E72D297353CC}">
                <c16:uniqueId val="{00000007-2E1E-47E7-8861-B4E5AC954A24}"/>
              </c:ext>
            </c:extLst>
          </c:dPt>
          <c:dPt>
            <c:idx val="4"/>
            <c:bubble3D val="0"/>
            <c:spPr>
              <a:noFill/>
            </c:spPr>
            <c:extLst>
              <c:ext xmlns:c16="http://schemas.microsoft.com/office/drawing/2014/chart" uri="{C3380CC4-5D6E-409C-BE32-E72D297353CC}">
                <c16:uniqueId val="{00000009-2E1E-47E7-8861-B4E5AC954A24}"/>
              </c:ext>
            </c:extLst>
          </c:dPt>
          <c:val>
            <c:numRef>
              <c:f>'Leçon 5'!$N$88:$N$92</c:f>
              <c:numCache>
                <c:formatCode>General</c:formatCode>
                <c:ptCount val="5"/>
                <c:pt idx="0">
                  <c:v>10</c:v>
                </c:pt>
                <c:pt idx="1">
                  <c:v>10</c:v>
                </c:pt>
                <c:pt idx="2">
                  <c:v>10</c:v>
                </c:pt>
                <c:pt idx="3">
                  <c:v>10</c:v>
                </c:pt>
                <c:pt idx="4">
                  <c:v>40</c:v>
                </c:pt>
              </c:numCache>
            </c:numRef>
          </c:val>
          <c:extLst>
            <c:ext xmlns:c16="http://schemas.microsoft.com/office/drawing/2014/chart" uri="{C3380CC4-5D6E-409C-BE32-E72D297353CC}">
              <c16:uniqueId val="{0000000A-2E1E-47E7-8861-B4E5AC954A24}"/>
            </c:ext>
          </c:extLst>
        </c:ser>
        <c:dLbls>
          <c:showLegendKey val="0"/>
          <c:showVal val="0"/>
          <c:showCatName val="0"/>
          <c:showSerName val="0"/>
          <c:showPercent val="0"/>
          <c:showBubbleSize val="0"/>
          <c:showLeaderLines val="1"/>
        </c:dLbls>
        <c:firstSliceAng val="270"/>
        <c:holeSize val="50"/>
      </c:doughnutChart>
      <c:pieChart>
        <c:varyColors val="1"/>
        <c:ser>
          <c:idx val="1"/>
          <c:order val="1"/>
          <c:spPr>
            <a:noFill/>
          </c:spPr>
          <c:dPt>
            <c:idx val="1"/>
            <c:bubble3D val="0"/>
            <c:spPr>
              <a:solidFill>
                <a:schemeClr val="tx1"/>
              </a:solidFill>
            </c:spPr>
            <c:extLst>
              <c:ext xmlns:c16="http://schemas.microsoft.com/office/drawing/2014/chart" uri="{C3380CC4-5D6E-409C-BE32-E72D297353CC}">
                <c16:uniqueId val="{0000000C-2E1E-47E7-8861-B4E5AC954A24}"/>
              </c:ext>
            </c:extLst>
          </c:dPt>
          <c:val>
            <c:numRef>
              <c:f>'Leçon 5'!$O$88:$O$90</c:f>
              <c:numCache>
                <c:formatCode>General</c:formatCode>
                <c:ptCount val="3"/>
                <c:pt idx="0">
                  <c:v>0</c:v>
                </c:pt>
                <c:pt idx="1">
                  <c:v>2</c:v>
                </c:pt>
                <c:pt idx="2">
                  <c:v>78</c:v>
                </c:pt>
              </c:numCache>
            </c:numRef>
          </c:val>
          <c:extLst>
            <c:ext xmlns:c16="http://schemas.microsoft.com/office/drawing/2014/chart" uri="{C3380CC4-5D6E-409C-BE32-E72D297353CC}">
              <c16:uniqueId val="{0000000D-2E1E-47E7-8861-B4E5AC954A24}"/>
            </c:ext>
          </c:extLst>
        </c:ser>
        <c:dLbls>
          <c:showLegendKey val="0"/>
          <c:showVal val="0"/>
          <c:showCatName val="0"/>
          <c:showSerName val="0"/>
          <c:showPercent val="0"/>
          <c:showBubbleSize val="0"/>
          <c:showLeaderLines val="1"/>
        </c:dLbls>
        <c:firstSliceAng val="270"/>
      </c:pieChart>
    </c:plotArea>
    <c:plotVisOnly val="0"/>
    <c:dispBlanksAs val="gap"/>
    <c:showDLblsOverMax val="0"/>
  </c:chart>
  <c:spPr>
    <a:noFill/>
    <a:ln>
      <a:noFill/>
    </a:ln>
  </c:spPr>
  <c:printSettings>
    <c:headerFooter/>
    <c:pageMargins b="0.750000000000003" l="0.70000000000000062" r="0.70000000000000062" t="0.750000000000003" header="0.30000000000000032" footer="0.30000000000000032"/>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3187714043526789E-2"/>
          <c:y val="2.160694885387645E-3"/>
          <c:w val="0.97578810865280474"/>
          <c:h val="0.99783930511461238"/>
        </c:manualLayout>
      </c:layout>
      <c:doughnutChart>
        <c:varyColors val="1"/>
        <c:ser>
          <c:idx val="0"/>
          <c:order val="0"/>
          <c:tx>
            <c:v>Camembert</c:v>
          </c:tx>
          <c:dPt>
            <c:idx val="0"/>
            <c:bubble3D val="0"/>
            <c:spPr>
              <a:gradFill flip="none" rotWithShape="1">
                <a:gsLst>
                  <a:gs pos="0">
                    <a:srgbClr val="C00000">
                      <a:shade val="30000"/>
                      <a:satMod val="115000"/>
                    </a:srgbClr>
                  </a:gs>
                  <a:gs pos="50000">
                    <a:srgbClr val="C00000">
                      <a:shade val="67500"/>
                      <a:satMod val="115000"/>
                    </a:srgbClr>
                  </a:gs>
                  <a:gs pos="100000">
                    <a:srgbClr val="C00000">
                      <a:shade val="100000"/>
                      <a:satMod val="115000"/>
                    </a:srgbClr>
                  </a:gs>
                </a:gsLst>
                <a:lin ang="2700000" scaled="1"/>
                <a:tileRect/>
              </a:gradFill>
            </c:spPr>
            <c:extLst>
              <c:ext xmlns:c16="http://schemas.microsoft.com/office/drawing/2014/chart" uri="{C3380CC4-5D6E-409C-BE32-E72D297353CC}">
                <c16:uniqueId val="{00000001-E503-4783-8596-5E8C513A3C73}"/>
              </c:ext>
            </c:extLst>
          </c:dPt>
          <c:dPt>
            <c:idx val="1"/>
            <c:bubble3D val="0"/>
            <c:spPr>
              <a:gradFill flip="none" rotWithShape="1">
                <a:gsLst>
                  <a:gs pos="0">
                    <a:srgbClr val="F79646">
                      <a:lumMod val="75000"/>
                      <a:shade val="30000"/>
                      <a:satMod val="115000"/>
                    </a:srgbClr>
                  </a:gs>
                  <a:gs pos="50000">
                    <a:srgbClr val="F79646">
                      <a:lumMod val="75000"/>
                      <a:shade val="67500"/>
                      <a:satMod val="115000"/>
                    </a:srgbClr>
                  </a:gs>
                  <a:gs pos="100000">
                    <a:srgbClr val="F79646">
                      <a:lumMod val="75000"/>
                      <a:shade val="100000"/>
                      <a:satMod val="115000"/>
                    </a:srgbClr>
                  </a:gs>
                </a:gsLst>
                <a:lin ang="2700000" scaled="1"/>
                <a:tileRect/>
              </a:gradFill>
            </c:spPr>
            <c:extLst>
              <c:ext xmlns:c16="http://schemas.microsoft.com/office/drawing/2014/chart" uri="{C3380CC4-5D6E-409C-BE32-E72D297353CC}">
                <c16:uniqueId val="{00000003-E503-4783-8596-5E8C513A3C73}"/>
              </c:ext>
            </c:extLst>
          </c:dPt>
          <c:dPt>
            <c:idx val="2"/>
            <c:bubble3D val="0"/>
            <c:spPr>
              <a:gradFill flip="none" rotWithShape="1">
                <a:gsLst>
                  <a:gs pos="0">
                    <a:srgbClr val="64AB0D">
                      <a:shade val="30000"/>
                      <a:satMod val="115000"/>
                    </a:srgbClr>
                  </a:gs>
                  <a:gs pos="50000">
                    <a:srgbClr val="64AB0D">
                      <a:shade val="67500"/>
                      <a:satMod val="115000"/>
                    </a:srgbClr>
                  </a:gs>
                  <a:gs pos="100000">
                    <a:srgbClr val="64AB0D">
                      <a:shade val="100000"/>
                      <a:satMod val="115000"/>
                    </a:srgbClr>
                  </a:gs>
                </a:gsLst>
                <a:lin ang="2700000" scaled="1"/>
                <a:tileRect/>
              </a:gradFill>
            </c:spPr>
            <c:extLst>
              <c:ext xmlns:c16="http://schemas.microsoft.com/office/drawing/2014/chart" uri="{C3380CC4-5D6E-409C-BE32-E72D297353CC}">
                <c16:uniqueId val="{00000005-E503-4783-8596-5E8C513A3C73}"/>
              </c:ext>
            </c:extLst>
          </c:dPt>
          <c:dPt>
            <c:idx val="3"/>
            <c:bubble3D val="0"/>
            <c:spPr>
              <a:gradFill flip="none" rotWithShape="1">
                <a:gsLst>
                  <a:gs pos="0">
                    <a:srgbClr val="00B050">
                      <a:shade val="30000"/>
                      <a:satMod val="115000"/>
                    </a:srgbClr>
                  </a:gs>
                  <a:gs pos="50000">
                    <a:srgbClr val="00B050">
                      <a:shade val="67500"/>
                      <a:satMod val="115000"/>
                    </a:srgbClr>
                  </a:gs>
                  <a:gs pos="100000">
                    <a:srgbClr val="00B050">
                      <a:shade val="100000"/>
                      <a:satMod val="115000"/>
                    </a:srgbClr>
                  </a:gs>
                </a:gsLst>
                <a:lin ang="2700000" scaled="1"/>
                <a:tileRect/>
              </a:gradFill>
            </c:spPr>
            <c:extLst>
              <c:ext xmlns:c16="http://schemas.microsoft.com/office/drawing/2014/chart" uri="{C3380CC4-5D6E-409C-BE32-E72D297353CC}">
                <c16:uniqueId val="{00000007-E503-4783-8596-5E8C513A3C73}"/>
              </c:ext>
            </c:extLst>
          </c:dPt>
          <c:dPt>
            <c:idx val="4"/>
            <c:bubble3D val="0"/>
            <c:spPr>
              <a:noFill/>
            </c:spPr>
            <c:extLst>
              <c:ext xmlns:c16="http://schemas.microsoft.com/office/drawing/2014/chart" uri="{C3380CC4-5D6E-409C-BE32-E72D297353CC}">
                <c16:uniqueId val="{00000009-E503-4783-8596-5E8C513A3C73}"/>
              </c:ext>
            </c:extLst>
          </c:dPt>
          <c:val>
            <c:numRef>
              <c:f>'Leçon 1'!$N$68:$N$72</c:f>
              <c:numCache>
                <c:formatCode>General</c:formatCode>
                <c:ptCount val="5"/>
                <c:pt idx="0">
                  <c:v>10</c:v>
                </c:pt>
                <c:pt idx="1">
                  <c:v>10</c:v>
                </c:pt>
                <c:pt idx="2">
                  <c:v>10</c:v>
                </c:pt>
                <c:pt idx="3">
                  <c:v>10</c:v>
                </c:pt>
                <c:pt idx="4">
                  <c:v>40</c:v>
                </c:pt>
              </c:numCache>
            </c:numRef>
          </c:val>
          <c:extLst>
            <c:ext xmlns:c16="http://schemas.microsoft.com/office/drawing/2014/chart" uri="{C3380CC4-5D6E-409C-BE32-E72D297353CC}">
              <c16:uniqueId val="{0000000A-E503-4783-8596-5E8C513A3C73}"/>
            </c:ext>
          </c:extLst>
        </c:ser>
        <c:dLbls>
          <c:showLegendKey val="0"/>
          <c:showVal val="0"/>
          <c:showCatName val="0"/>
          <c:showSerName val="0"/>
          <c:showPercent val="0"/>
          <c:showBubbleSize val="0"/>
          <c:showLeaderLines val="1"/>
        </c:dLbls>
        <c:firstSliceAng val="270"/>
        <c:holeSize val="50"/>
      </c:doughnutChart>
      <c:pieChart>
        <c:varyColors val="1"/>
        <c:ser>
          <c:idx val="1"/>
          <c:order val="1"/>
          <c:spPr>
            <a:noFill/>
          </c:spPr>
          <c:dPt>
            <c:idx val="1"/>
            <c:bubble3D val="0"/>
            <c:spPr>
              <a:solidFill>
                <a:schemeClr val="tx1"/>
              </a:solidFill>
            </c:spPr>
            <c:extLst>
              <c:ext xmlns:c16="http://schemas.microsoft.com/office/drawing/2014/chart" uri="{C3380CC4-5D6E-409C-BE32-E72D297353CC}">
                <c16:uniqueId val="{0000000C-E503-4783-8596-5E8C513A3C73}"/>
              </c:ext>
            </c:extLst>
          </c:dPt>
          <c:val>
            <c:numRef>
              <c:f>'Leçon 1'!$O$68:$O$70</c:f>
              <c:numCache>
                <c:formatCode>General</c:formatCode>
                <c:ptCount val="3"/>
                <c:pt idx="0">
                  <c:v>0</c:v>
                </c:pt>
                <c:pt idx="1">
                  <c:v>2</c:v>
                </c:pt>
                <c:pt idx="2">
                  <c:v>78</c:v>
                </c:pt>
              </c:numCache>
            </c:numRef>
          </c:val>
          <c:extLst>
            <c:ext xmlns:c16="http://schemas.microsoft.com/office/drawing/2014/chart" uri="{C3380CC4-5D6E-409C-BE32-E72D297353CC}">
              <c16:uniqueId val="{0000000D-E503-4783-8596-5E8C513A3C73}"/>
            </c:ext>
          </c:extLst>
        </c:ser>
        <c:dLbls>
          <c:showLegendKey val="0"/>
          <c:showVal val="0"/>
          <c:showCatName val="0"/>
          <c:showSerName val="0"/>
          <c:showPercent val="0"/>
          <c:showBubbleSize val="0"/>
          <c:showLeaderLines val="1"/>
        </c:dLbls>
        <c:firstSliceAng val="270"/>
      </c:pieChart>
    </c:plotArea>
    <c:plotVisOnly val="0"/>
    <c:dispBlanksAs val="gap"/>
    <c:showDLblsOverMax val="0"/>
  </c:chart>
  <c:spPr>
    <a:noFill/>
    <a:ln>
      <a:noFill/>
    </a:ln>
  </c:spPr>
  <c:printSettings>
    <c:headerFooter/>
    <c:pageMargins b="0.750000000000003" l="0.70000000000000062" r="0.70000000000000062" t="0.750000000000003" header="0.30000000000000032" footer="0.30000000000000032"/>
    <c:pageSetup/>
  </c:printSettings>
</c:chartSpace>
</file>

<file path=xl/charts/chart1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3187714043526789E-2"/>
          <c:y val="2.160694885387645E-3"/>
          <c:w val="0.97578810865280474"/>
          <c:h val="0.99783930511461238"/>
        </c:manualLayout>
      </c:layout>
      <c:doughnutChart>
        <c:varyColors val="1"/>
        <c:ser>
          <c:idx val="0"/>
          <c:order val="0"/>
          <c:tx>
            <c:v>Camembert</c:v>
          </c:tx>
          <c:dPt>
            <c:idx val="0"/>
            <c:bubble3D val="0"/>
            <c:spPr>
              <a:gradFill flip="none" rotWithShape="1">
                <a:gsLst>
                  <a:gs pos="0">
                    <a:srgbClr val="C00000">
                      <a:shade val="30000"/>
                      <a:satMod val="115000"/>
                    </a:srgbClr>
                  </a:gs>
                  <a:gs pos="50000">
                    <a:srgbClr val="C00000">
                      <a:shade val="67500"/>
                      <a:satMod val="115000"/>
                    </a:srgbClr>
                  </a:gs>
                  <a:gs pos="100000">
                    <a:srgbClr val="C00000">
                      <a:shade val="100000"/>
                      <a:satMod val="115000"/>
                    </a:srgbClr>
                  </a:gs>
                </a:gsLst>
                <a:lin ang="2700000" scaled="1"/>
                <a:tileRect/>
              </a:gradFill>
            </c:spPr>
            <c:extLst>
              <c:ext xmlns:c16="http://schemas.microsoft.com/office/drawing/2014/chart" uri="{C3380CC4-5D6E-409C-BE32-E72D297353CC}">
                <c16:uniqueId val="{00000001-7ADF-43CF-8FA4-A77DBBD913EB}"/>
              </c:ext>
            </c:extLst>
          </c:dPt>
          <c:dPt>
            <c:idx val="1"/>
            <c:bubble3D val="0"/>
            <c:spPr>
              <a:gradFill flip="none" rotWithShape="1">
                <a:gsLst>
                  <a:gs pos="0">
                    <a:srgbClr val="F79646">
                      <a:lumMod val="75000"/>
                      <a:shade val="30000"/>
                      <a:satMod val="115000"/>
                    </a:srgbClr>
                  </a:gs>
                  <a:gs pos="50000">
                    <a:srgbClr val="F79646">
                      <a:lumMod val="75000"/>
                      <a:shade val="67500"/>
                      <a:satMod val="115000"/>
                    </a:srgbClr>
                  </a:gs>
                  <a:gs pos="100000">
                    <a:srgbClr val="F79646">
                      <a:lumMod val="75000"/>
                      <a:shade val="100000"/>
                      <a:satMod val="115000"/>
                    </a:srgbClr>
                  </a:gs>
                </a:gsLst>
                <a:lin ang="2700000" scaled="1"/>
                <a:tileRect/>
              </a:gradFill>
            </c:spPr>
            <c:extLst>
              <c:ext xmlns:c16="http://schemas.microsoft.com/office/drawing/2014/chart" uri="{C3380CC4-5D6E-409C-BE32-E72D297353CC}">
                <c16:uniqueId val="{00000003-7ADF-43CF-8FA4-A77DBBD913EB}"/>
              </c:ext>
            </c:extLst>
          </c:dPt>
          <c:dPt>
            <c:idx val="2"/>
            <c:bubble3D val="0"/>
            <c:spPr>
              <a:gradFill flip="none" rotWithShape="1">
                <a:gsLst>
                  <a:gs pos="0">
                    <a:srgbClr val="64AB0D">
                      <a:shade val="30000"/>
                      <a:satMod val="115000"/>
                    </a:srgbClr>
                  </a:gs>
                  <a:gs pos="50000">
                    <a:srgbClr val="64AB0D">
                      <a:shade val="67500"/>
                      <a:satMod val="115000"/>
                    </a:srgbClr>
                  </a:gs>
                  <a:gs pos="100000">
                    <a:srgbClr val="64AB0D">
                      <a:shade val="100000"/>
                      <a:satMod val="115000"/>
                    </a:srgbClr>
                  </a:gs>
                </a:gsLst>
                <a:lin ang="2700000" scaled="1"/>
                <a:tileRect/>
              </a:gradFill>
            </c:spPr>
            <c:extLst>
              <c:ext xmlns:c16="http://schemas.microsoft.com/office/drawing/2014/chart" uri="{C3380CC4-5D6E-409C-BE32-E72D297353CC}">
                <c16:uniqueId val="{00000005-7ADF-43CF-8FA4-A77DBBD913EB}"/>
              </c:ext>
            </c:extLst>
          </c:dPt>
          <c:dPt>
            <c:idx val="3"/>
            <c:bubble3D val="0"/>
            <c:spPr>
              <a:gradFill flip="none" rotWithShape="1">
                <a:gsLst>
                  <a:gs pos="0">
                    <a:srgbClr val="00B050">
                      <a:shade val="30000"/>
                      <a:satMod val="115000"/>
                    </a:srgbClr>
                  </a:gs>
                  <a:gs pos="50000">
                    <a:srgbClr val="00B050">
                      <a:shade val="67500"/>
                      <a:satMod val="115000"/>
                    </a:srgbClr>
                  </a:gs>
                  <a:gs pos="100000">
                    <a:srgbClr val="00B050">
                      <a:shade val="100000"/>
                      <a:satMod val="115000"/>
                    </a:srgbClr>
                  </a:gs>
                </a:gsLst>
                <a:lin ang="2700000" scaled="1"/>
                <a:tileRect/>
              </a:gradFill>
            </c:spPr>
            <c:extLst>
              <c:ext xmlns:c16="http://schemas.microsoft.com/office/drawing/2014/chart" uri="{C3380CC4-5D6E-409C-BE32-E72D297353CC}">
                <c16:uniqueId val="{00000007-7ADF-43CF-8FA4-A77DBBD913EB}"/>
              </c:ext>
            </c:extLst>
          </c:dPt>
          <c:dPt>
            <c:idx val="4"/>
            <c:bubble3D val="0"/>
            <c:spPr>
              <a:noFill/>
            </c:spPr>
            <c:extLst>
              <c:ext xmlns:c16="http://schemas.microsoft.com/office/drawing/2014/chart" uri="{C3380CC4-5D6E-409C-BE32-E72D297353CC}">
                <c16:uniqueId val="{00000009-7ADF-43CF-8FA4-A77DBBD913EB}"/>
              </c:ext>
            </c:extLst>
          </c:dPt>
          <c:val>
            <c:numRef>
              <c:f>'Leçon 5'!$N$93:$N$97</c:f>
              <c:numCache>
                <c:formatCode>General</c:formatCode>
                <c:ptCount val="5"/>
                <c:pt idx="0">
                  <c:v>10</c:v>
                </c:pt>
                <c:pt idx="1">
                  <c:v>10</c:v>
                </c:pt>
                <c:pt idx="2">
                  <c:v>10</c:v>
                </c:pt>
                <c:pt idx="3">
                  <c:v>10</c:v>
                </c:pt>
                <c:pt idx="4">
                  <c:v>40</c:v>
                </c:pt>
              </c:numCache>
            </c:numRef>
          </c:val>
          <c:extLst>
            <c:ext xmlns:c16="http://schemas.microsoft.com/office/drawing/2014/chart" uri="{C3380CC4-5D6E-409C-BE32-E72D297353CC}">
              <c16:uniqueId val="{0000000A-7ADF-43CF-8FA4-A77DBBD913EB}"/>
            </c:ext>
          </c:extLst>
        </c:ser>
        <c:dLbls>
          <c:showLegendKey val="0"/>
          <c:showVal val="0"/>
          <c:showCatName val="0"/>
          <c:showSerName val="0"/>
          <c:showPercent val="0"/>
          <c:showBubbleSize val="0"/>
          <c:showLeaderLines val="1"/>
        </c:dLbls>
        <c:firstSliceAng val="270"/>
        <c:holeSize val="50"/>
      </c:doughnutChart>
      <c:pieChart>
        <c:varyColors val="1"/>
        <c:ser>
          <c:idx val="1"/>
          <c:order val="1"/>
          <c:spPr>
            <a:noFill/>
          </c:spPr>
          <c:dPt>
            <c:idx val="1"/>
            <c:bubble3D val="0"/>
            <c:spPr>
              <a:solidFill>
                <a:schemeClr val="tx1"/>
              </a:solidFill>
            </c:spPr>
            <c:extLst>
              <c:ext xmlns:c16="http://schemas.microsoft.com/office/drawing/2014/chart" uri="{C3380CC4-5D6E-409C-BE32-E72D297353CC}">
                <c16:uniqueId val="{0000000C-7ADF-43CF-8FA4-A77DBBD913EB}"/>
              </c:ext>
            </c:extLst>
          </c:dPt>
          <c:val>
            <c:numRef>
              <c:f>'Leçon 5'!$O$93:$O$95</c:f>
              <c:numCache>
                <c:formatCode>General</c:formatCode>
                <c:ptCount val="3"/>
                <c:pt idx="0">
                  <c:v>0</c:v>
                </c:pt>
                <c:pt idx="1">
                  <c:v>2</c:v>
                </c:pt>
                <c:pt idx="2">
                  <c:v>78</c:v>
                </c:pt>
              </c:numCache>
            </c:numRef>
          </c:val>
          <c:extLst>
            <c:ext xmlns:c16="http://schemas.microsoft.com/office/drawing/2014/chart" uri="{C3380CC4-5D6E-409C-BE32-E72D297353CC}">
              <c16:uniqueId val="{0000000D-7ADF-43CF-8FA4-A77DBBD913EB}"/>
            </c:ext>
          </c:extLst>
        </c:ser>
        <c:dLbls>
          <c:showLegendKey val="0"/>
          <c:showVal val="0"/>
          <c:showCatName val="0"/>
          <c:showSerName val="0"/>
          <c:showPercent val="0"/>
          <c:showBubbleSize val="0"/>
          <c:showLeaderLines val="1"/>
        </c:dLbls>
        <c:firstSliceAng val="270"/>
      </c:pieChart>
    </c:plotArea>
    <c:plotVisOnly val="0"/>
    <c:dispBlanksAs val="gap"/>
    <c:showDLblsOverMax val="0"/>
  </c:chart>
  <c:spPr>
    <a:noFill/>
    <a:ln>
      <a:noFill/>
    </a:ln>
  </c:spPr>
  <c:printSettings>
    <c:headerFooter/>
    <c:pageMargins b="0.750000000000003" l="0.70000000000000062" r="0.70000000000000062" t="0.750000000000003" header="0.30000000000000032" footer="0.30000000000000032"/>
    <c:pageSetup/>
  </c:printSettings>
</c:chartSpace>
</file>

<file path=xl/charts/chart1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3187714043526789E-2"/>
          <c:y val="2.160694885387645E-3"/>
          <c:w val="0.97578810865280474"/>
          <c:h val="0.99783930511461238"/>
        </c:manualLayout>
      </c:layout>
      <c:doughnutChart>
        <c:varyColors val="1"/>
        <c:ser>
          <c:idx val="0"/>
          <c:order val="0"/>
          <c:tx>
            <c:v>Camembert</c:v>
          </c:tx>
          <c:dPt>
            <c:idx val="0"/>
            <c:bubble3D val="0"/>
            <c:spPr>
              <a:gradFill flip="none" rotWithShape="1">
                <a:gsLst>
                  <a:gs pos="0">
                    <a:srgbClr val="C00000">
                      <a:shade val="30000"/>
                      <a:satMod val="115000"/>
                    </a:srgbClr>
                  </a:gs>
                  <a:gs pos="50000">
                    <a:srgbClr val="C00000">
                      <a:shade val="67500"/>
                      <a:satMod val="115000"/>
                    </a:srgbClr>
                  </a:gs>
                  <a:gs pos="100000">
                    <a:srgbClr val="C00000">
                      <a:shade val="100000"/>
                      <a:satMod val="115000"/>
                    </a:srgbClr>
                  </a:gs>
                </a:gsLst>
                <a:lin ang="2700000" scaled="1"/>
                <a:tileRect/>
              </a:gradFill>
            </c:spPr>
            <c:extLst>
              <c:ext xmlns:c16="http://schemas.microsoft.com/office/drawing/2014/chart" uri="{C3380CC4-5D6E-409C-BE32-E72D297353CC}">
                <c16:uniqueId val="{00000001-4405-4BFF-9EC8-86F02A6C6332}"/>
              </c:ext>
            </c:extLst>
          </c:dPt>
          <c:dPt>
            <c:idx val="1"/>
            <c:bubble3D val="0"/>
            <c:spPr>
              <a:gradFill flip="none" rotWithShape="1">
                <a:gsLst>
                  <a:gs pos="0">
                    <a:srgbClr val="F79646">
                      <a:lumMod val="75000"/>
                      <a:shade val="30000"/>
                      <a:satMod val="115000"/>
                    </a:srgbClr>
                  </a:gs>
                  <a:gs pos="50000">
                    <a:srgbClr val="F79646">
                      <a:lumMod val="75000"/>
                      <a:shade val="67500"/>
                      <a:satMod val="115000"/>
                    </a:srgbClr>
                  </a:gs>
                  <a:gs pos="100000">
                    <a:srgbClr val="F79646">
                      <a:lumMod val="75000"/>
                      <a:shade val="100000"/>
                      <a:satMod val="115000"/>
                    </a:srgbClr>
                  </a:gs>
                </a:gsLst>
                <a:lin ang="2700000" scaled="1"/>
                <a:tileRect/>
              </a:gradFill>
            </c:spPr>
            <c:extLst>
              <c:ext xmlns:c16="http://schemas.microsoft.com/office/drawing/2014/chart" uri="{C3380CC4-5D6E-409C-BE32-E72D297353CC}">
                <c16:uniqueId val="{00000003-4405-4BFF-9EC8-86F02A6C6332}"/>
              </c:ext>
            </c:extLst>
          </c:dPt>
          <c:dPt>
            <c:idx val="2"/>
            <c:bubble3D val="0"/>
            <c:spPr>
              <a:gradFill flip="none" rotWithShape="1">
                <a:gsLst>
                  <a:gs pos="0">
                    <a:srgbClr val="64AB0D">
                      <a:shade val="30000"/>
                      <a:satMod val="115000"/>
                    </a:srgbClr>
                  </a:gs>
                  <a:gs pos="50000">
                    <a:srgbClr val="64AB0D">
                      <a:shade val="67500"/>
                      <a:satMod val="115000"/>
                    </a:srgbClr>
                  </a:gs>
                  <a:gs pos="100000">
                    <a:srgbClr val="64AB0D">
                      <a:shade val="100000"/>
                      <a:satMod val="115000"/>
                    </a:srgbClr>
                  </a:gs>
                </a:gsLst>
                <a:lin ang="2700000" scaled="1"/>
                <a:tileRect/>
              </a:gradFill>
            </c:spPr>
            <c:extLst>
              <c:ext xmlns:c16="http://schemas.microsoft.com/office/drawing/2014/chart" uri="{C3380CC4-5D6E-409C-BE32-E72D297353CC}">
                <c16:uniqueId val="{00000005-4405-4BFF-9EC8-86F02A6C6332}"/>
              </c:ext>
            </c:extLst>
          </c:dPt>
          <c:dPt>
            <c:idx val="3"/>
            <c:bubble3D val="0"/>
            <c:spPr>
              <a:gradFill flip="none" rotWithShape="1">
                <a:gsLst>
                  <a:gs pos="0">
                    <a:srgbClr val="00B050">
                      <a:shade val="30000"/>
                      <a:satMod val="115000"/>
                    </a:srgbClr>
                  </a:gs>
                  <a:gs pos="50000">
                    <a:srgbClr val="00B050">
                      <a:shade val="67500"/>
                      <a:satMod val="115000"/>
                    </a:srgbClr>
                  </a:gs>
                  <a:gs pos="100000">
                    <a:srgbClr val="00B050">
                      <a:shade val="100000"/>
                      <a:satMod val="115000"/>
                    </a:srgbClr>
                  </a:gs>
                </a:gsLst>
                <a:lin ang="2700000" scaled="1"/>
                <a:tileRect/>
              </a:gradFill>
            </c:spPr>
            <c:extLst>
              <c:ext xmlns:c16="http://schemas.microsoft.com/office/drawing/2014/chart" uri="{C3380CC4-5D6E-409C-BE32-E72D297353CC}">
                <c16:uniqueId val="{00000007-4405-4BFF-9EC8-86F02A6C6332}"/>
              </c:ext>
            </c:extLst>
          </c:dPt>
          <c:dPt>
            <c:idx val="4"/>
            <c:bubble3D val="0"/>
            <c:spPr>
              <a:noFill/>
            </c:spPr>
            <c:extLst>
              <c:ext xmlns:c16="http://schemas.microsoft.com/office/drawing/2014/chart" uri="{C3380CC4-5D6E-409C-BE32-E72D297353CC}">
                <c16:uniqueId val="{00000009-4405-4BFF-9EC8-86F02A6C6332}"/>
              </c:ext>
            </c:extLst>
          </c:dPt>
          <c:val>
            <c:numRef>
              <c:f>'Leçon 5'!$N$98:$N$102</c:f>
              <c:numCache>
                <c:formatCode>General</c:formatCode>
                <c:ptCount val="5"/>
                <c:pt idx="0">
                  <c:v>10</c:v>
                </c:pt>
                <c:pt idx="1">
                  <c:v>10</c:v>
                </c:pt>
                <c:pt idx="2">
                  <c:v>10</c:v>
                </c:pt>
                <c:pt idx="3">
                  <c:v>10</c:v>
                </c:pt>
                <c:pt idx="4">
                  <c:v>40</c:v>
                </c:pt>
              </c:numCache>
            </c:numRef>
          </c:val>
          <c:extLst>
            <c:ext xmlns:c16="http://schemas.microsoft.com/office/drawing/2014/chart" uri="{C3380CC4-5D6E-409C-BE32-E72D297353CC}">
              <c16:uniqueId val="{0000000A-4405-4BFF-9EC8-86F02A6C6332}"/>
            </c:ext>
          </c:extLst>
        </c:ser>
        <c:dLbls>
          <c:showLegendKey val="0"/>
          <c:showVal val="0"/>
          <c:showCatName val="0"/>
          <c:showSerName val="0"/>
          <c:showPercent val="0"/>
          <c:showBubbleSize val="0"/>
          <c:showLeaderLines val="1"/>
        </c:dLbls>
        <c:firstSliceAng val="270"/>
        <c:holeSize val="50"/>
      </c:doughnutChart>
      <c:pieChart>
        <c:varyColors val="1"/>
        <c:ser>
          <c:idx val="1"/>
          <c:order val="1"/>
          <c:spPr>
            <a:noFill/>
          </c:spPr>
          <c:dPt>
            <c:idx val="1"/>
            <c:bubble3D val="0"/>
            <c:spPr>
              <a:solidFill>
                <a:schemeClr val="tx1"/>
              </a:solidFill>
            </c:spPr>
            <c:extLst>
              <c:ext xmlns:c16="http://schemas.microsoft.com/office/drawing/2014/chart" uri="{C3380CC4-5D6E-409C-BE32-E72D297353CC}">
                <c16:uniqueId val="{0000000C-4405-4BFF-9EC8-86F02A6C6332}"/>
              </c:ext>
            </c:extLst>
          </c:dPt>
          <c:val>
            <c:numRef>
              <c:f>'Leçon 5'!$O$98:$O$100</c:f>
              <c:numCache>
                <c:formatCode>General</c:formatCode>
                <c:ptCount val="3"/>
                <c:pt idx="0">
                  <c:v>0</c:v>
                </c:pt>
                <c:pt idx="1">
                  <c:v>2</c:v>
                </c:pt>
                <c:pt idx="2">
                  <c:v>78</c:v>
                </c:pt>
              </c:numCache>
            </c:numRef>
          </c:val>
          <c:extLst>
            <c:ext xmlns:c16="http://schemas.microsoft.com/office/drawing/2014/chart" uri="{C3380CC4-5D6E-409C-BE32-E72D297353CC}">
              <c16:uniqueId val="{0000000D-4405-4BFF-9EC8-86F02A6C6332}"/>
            </c:ext>
          </c:extLst>
        </c:ser>
        <c:dLbls>
          <c:showLegendKey val="0"/>
          <c:showVal val="0"/>
          <c:showCatName val="0"/>
          <c:showSerName val="0"/>
          <c:showPercent val="0"/>
          <c:showBubbleSize val="0"/>
          <c:showLeaderLines val="1"/>
        </c:dLbls>
        <c:firstSliceAng val="270"/>
      </c:pieChart>
    </c:plotArea>
    <c:plotVisOnly val="0"/>
    <c:dispBlanksAs val="gap"/>
    <c:showDLblsOverMax val="0"/>
  </c:chart>
  <c:spPr>
    <a:noFill/>
    <a:ln>
      <a:noFill/>
    </a:ln>
  </c:spPr>
  <c:printSettings>
    <c:headerFooter/>
    <c:pageMargins b="0.750000000000003" l="0.70000000000000062" r="0.70000000000000062" t="0.750000000000003" header="0.30000000000000032" footer="0.30000000000000032"/>
    <c:pageSetup/>
  </c:printSettings>
</c:chartSpace>
</file>

<file path=xl/charts/chart1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3187714043526789E-2"/>
          <c:y val="2.160694885387645E-3"/>
          <c:w val="0.97578810865280474"/>
          <c:h val="0.99783930511461238"/>
        </c:manualLayout>
      </c:layout>
      <c:doughnutChart>
        <c:varyColors val="1"/>
        <c:ser>
          <c:idx val="0"/>
          <c:order val="0"/>
          <c:tx>
            <c:v>Camembert</c:v>
          </c:tx>
          <c:dPt>
            <c:idx val="0"/>
            <c:bubble3D val="0"/>
            <c:spPr>
              <a:gradFill flip="none" rotWithShape="1">
                <a:gsLst>
                  <a:gs pos="0">
                    <a:srgbClr val="C00000">
                      <a:shade val="30000"/>
                      <a:satMod val="115000"/>
                    </a:srgbClr>
                  </a:gs>
                  <a:gs pos="50000">
                    <a:srgbClr val="C00000">
                      <a:shade val="67500"/>
                      <a:satMod val="115000"/>
                    </a:srgbClr>
                  </a:gs>
                  <a:gs pos="100000">
                    <a:srgbClr val="C00000">
                      <a:shade val="100000"/>
                      <a:satMod val="115000"/>
                    </a:srgbClr>
                  </a:gs>
                </a:gsLst>
                <a:lin ang="2700000" scaled="1"/>
                <a:tileRect/>
              </a:gradFill>
            </c:spPr>
            <c:extLst>
              <c:ext xmlns:c16="http://schemas.microsoft.com/office/drawing/2014/chart" uri="{C3380CC4-5D6E-409C-BE32-E72D297353CC}">
                <c16:uniqueId val="{00000001-7B29-41D0-BD69-C6E44CE99B37}"/>
              </c:ext>
            </c:extLst>
          </c:dPt>
          <c:dPt>
            <c:idx val="1"/>
            <c:bubble3D val="0"/>
            <c:spPr>
              <a:gradFill flip="none" rotWithShape="1">
                <a:gsLst>
                  <a:gs pos="0">
                    <a:srgbClr val="F79646">
                      <a:lumMod val="75000"/>
                      <a:shade val="30000"/>
                      <a:satMod val="115000"/>
                    </a:srgbClr>
                  </a:gs>
                  <a:gs pos="50000">
                    <a:srgbClr val="F79646">
                      <a:lumMod val="75000"/>
                      <a:shade val="67500"/>
                      <a:satMod val="115000"/>
                    </a:srgbClr>
                  </a:gs>
                  <a:gs pos="100000">
                    <a:srgbClr val="F79646">
                      <a:lumMod val="75000"/>
                      <a:shade val="100000"/>
                      <a:satMod val="115000"/>
                    </a:srgbClr>
                  </a:gs>
                </a:gsLst>
                <a:lin ang="2700000" scaled="1"/>
                <a:tileRect/>
              </a:gradFill>
            </c:spPr>
            <c:extLst>
              <c:ext xmlns:c16="http://schemas.microsoft.com/office/drawing/2014/chart" uri="{C3380CC4-5D6E-409C-BE32-E72D297353CC}">
                <c16:uniqueId val="{00000003-7B29-41D0-BD69-C6E44CE99B37}"/>
              </c:ext>
            </c:extLst>
          </c:dPt>
          <c:dPt>
            <c:idx val="2"/>
            <c:bubble3D val="0"/>
            <c:spPr>
              <a:gradFill flip="none" rotWithShape="1">
                <a:gsLst>
                  <a:gs pos="0">
                    <a:srgbClr val="64AB0D">
                      <a:shade val="30000"/>
                      <a:satMod val="115000"/>
                    </a:srgbClr>
                  </a:gs>
                  <a:gs pos="50000">
                    <a:srgbClr val="64AB0D">
                      <a:shade val="67500"/>
                      <a:satMod val="115000"/>
                    </a:srgbClr>
                  </a:gs>
                  <a:gs pos="100000">
                    <a:srgbClr val="64AB0D">
                      <a:shade val="100000"/>
                      <a:satMod val="115000"/>
                    </a:srgbClr>
                  </a:gs>
                </a:gsLst>
                <a:lin ang="2700000" scaled="1"/>
                <a:tileRect/>
              </a:gradFill>
            </c:spPr>
            <c:extLst>
              <c:ext xmlns:c16="http://schemas.microsoft.com/office/drawing/2014/chart" uri="{C3380CC4-5D6E-409C-BE32-E72D297353CC}">
                <c16:uniqueId val="{00000005-7B29-41D0-BD69-C6E44CE99B37}"/>
              </c:ext>
            </c:extLst>
          </c:dPt>
          <c:dPt>
            <c:idx val="3"/>
            <c:bubble3D val="0"/>
            <c:spPr>
              <a:gradFill flip="none" rotWithShape="1">
                <a:gsLst>
                  <a:gs pos="0">
                    <a:srgbClr val="00B050">
                      <a:shade val="30000"/>
                      <a:satMod val="115000"/>
                    </a:srgbClr>
                  </a:gs>
                  <a:gs pos="50000">
                    <a:srgbClr val="00B050">
                      <a:shade val="67500"/>
                      <a:satMod val="115000"/>
                    </a:srgbClr>
                  </a:gs>
                  <a:gs pos="100000">
                    <a:srgbClr val="00B050">
                      <a:shade val="100000"/>
                      <a:satMod val="115000"/>
                    </a:srgbClr>
                  </a:gs>
                </a:gsLst>
                <a:lin ang="2700000" scaled="1"/>
                <a:tileRect/>
              </a:gradFill>
            </c:spPr>
            <c:extLst>
              <c:ext xmlns:c16="http://schemas.microsoft.com/office/drawing/2014/chart" uri="{C3380CC4-5D6E-409C-BE32-E72D297353CC}">
                <c16:uniqueId val="{00000007-7B29-41D0-BD69-C6E44CE99B37}"/>
              </c:ext>
            </c:extLst>
          </c:dPt>
          <c:dPt>
            <c:idx val="4"/>
            <c:bubble3D val="0"/>
            <c:spPr>
              <a:noFill/>
            </c:spPr>
            <c:extLst>
              <c:ext xmlns:c16="http://schemas.microsoft.com/office/drawing/2014/chart" uri="{C3380CC4-5D6E-409C-BE32-E72D297353CC}">
                <c16:uniqueId val="{00000009-7B29-41D0-BD69-C6E44CE99B37}"/>
              </c:ext>
            </c:extLst>
          </c:dPt>
          <c:val>
            <c:numRef>
              <c:f>'Leçon 5'!$N$103:$N$107</c:f>
              <c:numCache>
                <c:formatCode>General</c:formatCode>
                <c:ptCount val="5"/>
                <c:pt idx="0">
                  <c:v>10</c:v>
                </c:pt>
                <c:pt idx="1">
                  <c:v>10</c:v>
                </c:pt>
                <c:pt idx="2">
                  <c:v>10</c:v>
                </c:pt>
                <c:pt idx="3">
                  <c:v>10</c:v>
                </c:pt>
                <c:pt idx="4">
                  <c:v>40</c:v>
                </c:pt>
              </c:numCache>
            </c:numRef>
          </c:val>
          <c:extLst>
            <c:ext xmlns:c16="http://schemas.microsoft.com/office/drawing/2014/chart" uri="{C3380CC4-5D6E-409C-BE32-E72D297353CC}">
              <c16:uniqueId val="{0000000A-7B29-41D0-BD69-C6E44CE99B37}"/>
            </c:ext>
          </c:extLst>
        </c:ser>
        <c:dLbls>
          <c:showLegendKey val="0"/>
          <c:showVal val="0"/>
          <c:showCatName val="0"/>
          <c:showSerName val="0"/>
          <c:showPercent val="0"/>
          <c:showBubbleSize val="0"/>
          <c:showLeaderLines val="1"/>
        </c:dLbls>
        <c:firstSliceAng val="270"/>
        <c:holeSize val="50"/>
      </c:doughnutChart>
      <c:pieChart>
        <c:varyColors val="1"/>
        <c:ser>
          <c:idx val="1"/>
          <c:order val="1"/>
          <c:spPr>
            <a:noFill/>
          </c:spPr>
          <c:dPt>
            <c:idx val="1"/>
            <c:bubble3D val="0"/>
            <c:spPr>
              <a:solidFill>
                <a:schemeClr val="tx1"/>
              </a:solidFill>
            </c:spPr>
            <c:extLst>
              <c:ext xmlns:c16="http://schemas.microsoft.com/office/drawing/2014/chart" uri="{C3380CC4-5D6E-409C-BE32-E72D297353CC}">
                <c16:uniqueId val="{0000000C-7B29-41D0-BD69-C6E44CE99B37}"/>
              </c:ext>
            </c:extLst>
          </c:dPt>
          <c:val>
            <c:numRef>
              <c:f>'Leçon 5'!$O$103:$O$105</c:f>
              <c:numCache>
                <c:formatCode>General</c:formatCode>
                <c:ptCount val="3"/>
                <c:pt idx="0">
                  <c:v>0</c:v>
                </c:pt>
                <c:pt idx="1">
                  <c:v>2</c:v>
                </c:pt>
                <c:pt idx="2">
                  <c:v>78</c:v>
                </c:pt>
              </c:numCache>
            </c:numRef>
          </c:val>
          <c:extLst>
            <c:ext xmlns:c16="http://schemas.microsoft.com/office/drawing/2014/chart" uri="{C3380CC4-5D6E-409C-BE32-E72D297353CC}">
              <c16:uniqueId val="{0000000D-7B29-41D0-BD69-C6E44CE99B37}"/>
            </c:ext>
          </c:extLst>
        </c:ser>
        <c:dLbls>
          <c:showLegendKey val="0"/>
          <c:showVal val="0"/>
          <c:showCatName val="0"/>
          <c:showSerName val="0"/>
          <c:showPercent val="0"/>
          <c:showBubbleSize val="0"/>
          <c:showLeaderLines val="1"/>
        </c:dLbls>
        <c:firstSliceAng val="270"/>
      </c:pieChart>
    </c:plotArea>
    <c:plotVisOnly val="0"/>
    <c:dispBlanksAs val="gap"/>
    <c:showDLblsOverMax val="0"/>
  </c:chart>
  <c:spPr>
    <a:noFill/>
    <a:ln>
      <a:noFill/>
    </a:ln>
  </c:spPr>
  <c:printSettings>
    <c:headerFooter/>
    <c:pageMargins b="0.750000000000003" l="0.70000000000000062" r="0.70000000000000062" t="0.750000000000003" header="0.30000000000000032" footer="0.30000000000000032"/>
    <c:pageSetup/>
  </c:printSettings>
</c:chartSpace>
</file>

<file path=xl/charts/chart1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3187714043526789E-2"/>
          <c:y val="2.160694885387645E-3"/>
          <c:w val="0.97578810865280474"/>
          <c:h val="0.99783930511461238"/>
        </c:manualLayout>
      </c:layout>
      <c:doughnutChart>
        <c:varyColors val="1"/>
        <c:ser>
          <c:idx val="0"/>
          <c:order val="0"/>
          <c:tx>
            <c:v>Camembert</c:v>
          </c:tx>
          <c:dPt>
            <c:idx val="0"/>
            <c:bubble3D val="0"/>
            <c:spPr>
              <a:gradFill flip="none" rotWithShape="1">
                <a:gsLst>
                  <a:gs pos="0">
                    <a:srgbClr val="C00000">
                      <a:shade val="30000"/>
                      <a:satMod val="115000"/>
                    </a:srgbClr>
                  </a:gs>
                  <a:gs pos="50000">
                    <a:srgbClr val="C00000">
                      <a:shade val="67500"/>
                      <a:satMod val="115000"/>
                    </a:srgbClr>
                  </a:gs>
                  <a:gs pos="100000">
                    <a:srgbClr val="C00000">
                      <a:shade val="100000"/>
                      <a:satMod val="115000"/>
                    </a:srgbClr>
                  </a:gs>
                </a:gsLst>
                <a:lin ang="2700000" scaled="1"/>
                <a:tileRect/>
              </a:gradFill>
            </c:spPr>
            <c:extLst>
              <c:ext xmlns:c16="http://schemas.microsoft.com/office/drawing/2014/chart" uri="{C3380CC4-5D6E-409C-BE32-E72D297353CC}">
                <c16:uniqueId val="{00000001-1A50-4043-AD0D-D48AC89D42A2}"/>
              </c:ext>
            </c:extLst>
          </c:dPt>
          <c:dPt>
            <c:idx val="1"/>
            <c:bubble3D val="0"/>
            <c:spPr>
              <a:gradFill flip="none" rotWithShape="1">
                <a:gsLst>
                  <a:gs pos="0">
                    <a:srgbClr val="F79646">
                      <a:lumMod val="75000"/>
                      <a:shade val="30000"/>
                      <a:satMod val="115000"/>
                    </a:srgbClr>
                  </a:gs>
                  <a:gs pos="50000">
                    <a:srgbClr val="F79646">
                      <a:lumMod val="75000"/>
                      <a:shade val="67500"/>
                      <a:satMod val="115000"/>
                    </a:srgbClr>
                  </a:gs>
                  <a:gs pos="100000">
                    <a:srgbClr val="F79646">
                      <a:lumMod val="75000"/>
                      <a:shade val="100000"/>
                      <a:satMod val="115000"/>
                    </a:srgbClr>
                  </a:gs>
                </a:gsLst>
                <a:lin ang="2700000" scaled="1"/>
                <a:tileRect/>
              </a:gradFill>
            </c:spPr>
            <c:extLst>
              <c:ext xmlns:c16="http://schemas.microsoft.com/office/drawing/2014/chart" uri="{C3380CC4-5D6E-409C-BE32-E72D297353CC}">
                <c16:uniqueId val="{00000003-1A50-4043-AD0D-D48AC89D42A2}"/>
              </c:ext>
            </c:extLst>
          </c:dPt>
          <c:dPt>
            <c:idx val="2"/>
            <c:bubble3D val="0"/>
            <c:spPr>
              <a:gradFill flip="none" rotWithShape="1">
                <a:gsLst>
                  <a:gs pos="0">
                    <a:srgbClr val="64AB0D">
                      <a:shade val="30000"/>
                      <a:satMod val="115000"/>
                    </a:srgbClr>
                  </a:gs>
                  <a:gs pos="50000">
                    <a:srgbClr val="64AB0D">
                      <a:shade val="67500"/>
                      <a:satMod val="115000"/>
                    </a:srgbClr>
                  </a:gs>
                  <a:gs pos="100000">
                    <a:srgbClr val="64AB0D">
                      <a:shade val="100000"/>
                      <a:satMod val="115000"/>
                    </a:srgbClr>
                  </a:gs>
                </a:gsLst>
                <a:lin ang="2700000" scaled="1"/>
                <a:tileRect/>
              </a:gradFill>
            </c:spPr>
            <c:extLst>
              <c:ext xmlns:c16="http://schemas.microsoft.com/office/drawing/2014/chart" uri="{C3380CC4-5D6E-409C-BE32-E72D297353CC}">
                <c16:uniqueId val="{00000005-1A50-4043-AD0D-D48AC89D42A2}"/>
              </c:ext>
            </c:extLst>
          </c:dPt>
          <c:dPt>
            <c:idx val="3"/>
            <c:bubble3D val="0"/>
            <c:spPr>
              <a:gradFill flip="none" rotWithShape="1">
                <a:gsLst>
                  <a:gs pos="0">
                    <a:srgbClr val="00B050">
                      <a:shade val="30000"/>
                      <a:satMod val="115000"/>
                    </a:srgbClr>
                  </a:gs>
                  <a:gs pos="50000">
                    <a:srgbClr val="00B050">
                      <a:shade val="67500"/>
                      <a:satMod val="115000"/>
                    </a:srgbClr>
                  </a:gs>
                  <a:gs pos="100000">
                    <a:srgbClr val="00B050">
                      <a:shade val="100000"/>
                      <a:satMod val="115000"/>
                    </a:srgbClr>
                  </a:gs>
                </a:gsLst>
                <a:lin ang="2700000" scaled="1"/>
                <a:tileRect/>
              </a:gradFill>
            </c:spPr>
            <c:extLst>
              <c:ext xmlns:c16="http://schemas.microsoft.com/office/drawing/2014/chart" uri="{C3380CC4-5D6E-409C-BE32-E72D297353CC}">
                <c16:uniqueId val="{00000007-1A50-4043-AD0D-D48AC89D42A2}"/>
              </c:ext>
            </c:extLst>
          </c:dPt>
          <c:dPt>
            <c:idx val="4"/>
            <c:bubble3D val="0"/>
            <c:spPr>
              <a:noFill/>
            </c:spPr>
            <c:extLst>
              <c:ext xmlns:c16="http://schemas.microsoft.com/office/drawing/2014/chart" uri="{C3380CC4-5D6E-409C-BE32-E72D297353CC}">
                <c16:uniqueId val="{00000009-1A50-4043-AD0D-D48AC89D42A2}"/>
              </c:ext>
            </c:extLst>
          </c:dPt>
          <c:val>
            <c:numRef>
              <c:f>'Leçon 5'!$N$108:$N$112</c:f>
              <c:numCache>
                <c:formatCode>General</c:formatCode>
                <c:ptCount val="5"/>
                <c:pt idx="0">
                  <c:v>10</c:v>
                </c:pt>
                <c:pt idx="1">
                  <c:v>10</c:v>
                </c:pt>
                <c:pt idx="2">
                  <c:v>10</c:v>
                </c:pt>
                <c:pt idx="3">
                  <c:v>10</c:v>
                </c:pt>
                <c:pt idx="4">
                  <c:v>40</c:v>
                </c:pt>
              </c:numCache>
            </c:numRef>
          </c:val>
          <c:extLst>
            <c:ext xmlns:c16="http://schemas.microsoft.com/office/drawing/2014/chart" uri="{C3380CC4-5D6E-409C-BE32-E72D297353CC}">
              <c16:uniqueId val="{0000000A-1A50-4043-AD0D-D48AC89D42A2}"/>
            </c:ext>
          </c:extLst>
        </c:ser>
        <c:dLbls>
          <c:showLegendKey val="0"/>
          <c:showVal val="0"/>
          <c:showCatName val="0"/>
          <c:showSerName val="0"/>
          <c:showPercent val="0"/>
          <c:showBubbleSize val="0"/>
          <c:showLeaderLines val="1"/>
        </c:dLbls>
        <c:firstSliceAng val="270"/>
        <c:holeSize val="50"/>
      </c:doughnutChart>
      <c:pieChart>
        <c:varyColors val="1"/>
        <c:ser>
          <c:idx val="1"/>
          <c:order val="1"/>
          <c:spPr>
            <a:noFill/>
          </c:spPr>
          <c:dPt>
            <c:idx val="1"/>
            <c:bubble3D val="0"/>
            <c:spPr>
              <a:solidFill>
                <a:schemeClr val="tx1"/>
              </a:solidFill>
            </c:spPr>
            <c:extLst>
              <c:ext xmlns:c16="http://schemas.microsoft.com/office/drawing/2014/chart" uri="{C3380CC4-5D6E-409C-BE32-E72D297353CC}">
                <c16:uniqueId val="{0000000C-1A50-4043-AD0D-D48AC89D42A2}"/>
              </c:ext>
            </c:extLst>
          </c:dPt>
          <c:val>
            <c:numRef>
              <c:f>'Leçon 5'!$O$108:$O$110</c:f>
              <c:numCache>
                <c:formatCode>General</c:formatCode>
                <c:ptCount val="3"/>
                <c:pt idx="0">
                  <c:v>0</c:v>
                </c:pt>
                <c:pt idx="1">
                  <c:v>2</c:v>
                </c:pt>
                <c:pt idx="2">
                  <c:v>78</c:v>
                </c:pt>
              </c:numCache>
            </c:numRef>
          </c:val>
          <c:extLst>
            <c:ext xmlns:c16="http://schemas.microsoft.com/office/drawing/2014/chart" uri="{C3380CC4-5D6E-409C-BE32-E72D297353CC}">
              <c16:uniqueId val="{0000000D-1A50-4043-AD0D-D48AC89D42A2}"/>
            </c:ext>
          </c:extLst>
        </c:ser>
        <c:dLbls>
          <c:showLegendKey val="0"/>
          <c:showVal val="0"/>
          <c:showCatName val="0"/>
          <c:showSerName val="0"/>
          <c:showPercent val="0"/>
          <c:showBubbleSize val="0"/>
          <c:showLeaderLines val="1"/>
        </c:dLbls>
        <c:firstSliceAng val="270"/>
      </c:pieChart>
    </c:plotArea>
    <c:plotVisOnly val="0"/>
    <c:dispBlanksAs val="gap"/>
    <c:showDLblsOverMax val="0"/>
  </c:chart>
  <c:spPr>
    <a:noFill/>
    <a:ln>
      <a:noFill/>
    </a:ln>
  </c:spPr>
  <c:printSettings>
    <c:headerFooter/>
    <c:pageMargins b="0.750000000000003" l="0.70000000000000062" r="0.70000000000000062" t="0.750000000000003" header="0.30000000000000032" footer="0.30000000000000032"/>
    <c:pageSetup/>
  </c:printSettings>
</c:chartSpace>
</file>

<file path=xl/charts/chart1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3187714043526789E-2"/>
          <c:y val="2.160694885387645E-3"/>
          <c:w val="0.97578810865280474"/>
          <c:h val="0.99783930511461238"/>
        </c:manualLayout>
      </c:layout>
      <c:doughnutChart>
        <c:varyColors val="1"/>
        <c:ser>
          <c:idx val="0"/>
          <c:order val="0"/>
          <c:tx>
            <c:v>Camembert</c:v>
          </c:tx>
          <c:dPt>
            <c:idx val="0"/>
            <c:bubble3D val="0"/>
            <c:spPr>
              <a:gradFill flip="none" rotWithShape="1">
                <a:gsLst>
                  <a:gs pos="0">
                    <a:srgbClr val="C00000">
                      <a:shade val="30000"/>
                      <a:satMod val="115000"/>
                    </a:srgbClr>
                  </a:gs>
                  <a:gs pos="50000">
                    <a:srgbClr val="C00000">
                      <a:shade val="67500"/>
                      <a:satMod val="115000"/>
                    </a:srgbClr>
                  </a:gs>
                  <a:gs pos="100000">
                    <a:srgbClr val="C00000">
                      <a:shade val="100000"/>
                      <a:satMod val="115000"/>
                    </a:srgbClr>
                  </a:gs>
                </a:gsLst>
                <a:lin ang="2700000" scaled="1"/>
                <a:tileRect/>
              </a:gradFill>
            </c:spPr>
            <c:extLst>
              <c:ext xmlns:c16="http://schemas.microsoft.com/office/drawing/2014/chart" uri="{C3380CC4-5D6E-409C-BE32-E72D297353CC}">
                <c16:uniqueId val="{00000001-E394-4124-A86C-27612BCF5882}"/>
              </c:ext>
            </c:extLst>
          </c:dPt>
          <c:dPt>
            <c:idx val="1"/>
            <c:bubble3D val="0"/>
            <c:spPr>
              <a:gradFill flip="none" rotWithShape="1">
                <a:gsLst>
                  <a:gs pos="0">
                    <a:srgbClr val="F79646">
                      <a:lumMod val="75000"/>
                      <a:shade val="30000"/>
                      <a:satMod val="115000"/>
                    </a:srgbClr>
                  </a:gs>
                  <a:gs pos="50000">
                    <a:srgbClr val="F79646">
                      <a:lumMod val="75000"/>
                      <a:shade val="67500"/>
                      <a:satMod val="115000"/>
                    </a:srgbClr>
                  </a:gs>
                  <a:gs pos="100000">
                    <a:srgbClr val="F79646">
                      <a:lumMod val="75000"/>
                      <a:shade val="100000"/>
                      <a:satMod val="115000"/>
                    </a:srgbClr>
                  </a:gs>
                </a:gsLst>
                <a:lin ang="2700000" scaled="1"/>
                <a:tileRect/>
              </a:gradFill>
            </c:spPr>
            <c:extLst>
              <c:ext xmlns:c16="http://schemas.microsoft.com/office/drawing/2014/chart" uri="{C3380CC4-5D6E-409C-BE32-E72D297353CC}">
                <c16:uniqueId val="{00000003-E394-4124-A86C-27612BCF5882}"/>
              </c:ext>
            </c:extLst>
          </c:dPt>
          <c:dPt>
            <c:idx val="2"/>
            <c:bubble3D val="0"/>
            <c:spPr>
              <a:gradFill flip="none" rotWithShape="1">
                <a:gsLst>
                  <a:gs pos="0">
                    <a:srgbClr val="64AB0D">
                      <a:shade val="30000"/>
                      <a:satMod val="115000"/>
                    </a:srgbClr>
                  </a:gs>
                  <a:gs pos="50000">
                    <a:srgbClr val="64AB0D">
                      <a:shade val="67500"/>
                      <a:satMod val="115000"/>
                    </a:srgbClr>
                  </a:gs>
                  <a:gs pos="100000">
                    <a:srgbClr val="64AB0D">
                      <a:shade val="100000"/>
                      <a:satMod val="115000"/>
                    </a:srgbClr>
                  </a:gs>
                </a:gsLst>
                <a:lin ang="2700000" scaled="1"/>
                <a:tileRect/>
              </a:gradFill>
            </c:spPr>
            <c:extLst>
              <c:ext xmlns:c16="http://schemas.microsoft.com/office/drawing/2014/chart" uri="{C3380CC4-5D6E-409C-BE32-E72D297353CC}">
                <c16:uniqueId val="{00000005-E394-4124-A86C-27612BCF5882}"/>
              </c:ext>
            </c:extLst>
          </c:dPt>
          <c:dPt>
            <c:idx val="3"/>
            <c:bubble3D val="0"/>
            <c:spPr>
              <a:gradFill flip="none" rotWithShape="1">
                <a:gsLst>
                  <a:gs pos="0">
                    <a:srgbClr val="00B050">
                      <a:shade val="30000"/>
                      <a:satMod val="115000"/>
                    </a:srgbClr>
                  </a:gs>
                  <a:gs pos="50000">
                    <a:srgbClr val="00B050">
                      <a:shade val="67500"/>
                      <a:satMod val="115000"/>
                    </a:srgbClr>
                  </a:gs>
                  <a:gs pos="100000">
                    <a:srgbClr val="00B050">
                      <a:shade val="100000"/>
                      <a:satMod val="115000"/>
                    </a:srgbClr>
                  </a:gs>
                </a:gsLst>
                <a:lin ang="2700000" scaled="1"/>
                <a:tileRect/>
              </a:gradFill>
            </c:spPr>
            <c:extLst>
              <c:ext xmlns:c16="http://schemas.microsoft.com/office/drawing/2014/chart" uri="{C3380CC4-5D6E-409C-BE32-E72D297353CC}">
                <c16:uniqueId val="{00000007-E394-4124-A86C-27612BCF5882}"/>
              </c:ext>
            </c:extLst>
          </c:dPt>
          <c:dPt>
            <c:idx val="4"/>
            <c:bubble3D val="0"/>
            <c:spPr>
              <a:noFill/>
            </c:spPr>
            <c:extLst>
              <c:ext xmlns:c16="http://schemas.microsoft.com/office/drawing/2014/chart" uri="{C3380CC4-5D6E-409C-BE32-E72D297353CC}">
                <c16:uniqueId val="{00000009-E394-4124-A86C-27612BCF5882}"/>
              </c:ext>
            </c:extLst>
          </c:dPt>
          <c:val>
            <c:numRef>
              <c:f>'Leçon 5'!$N$113:$N$117</c:f>
              <c:numCache>
                <c:formatCode>General</c:formatCode>
                <c:ptCount val="5"/>
                <c:pt idx="0">
                  <c:v>10</c:v>
                </c:pt>
                <c:pt idx="1">
                  <c:v>10</c:v>
                </c:pt>
                <c:pt idx="2">
                  <c:v>10</c:v>
                </c:pt>
                <c:pt idx="3">
                  <c:v>10</c:v>
                </c:pt>
                <c:pt idx="4">
                  <c:v>40</c:v>
                </c:pt>
              </c:numCache>
            </c:numRef>
          </c:val>
          <c:extLst>
            <c:ext xmlns:c16="http://schemas.microsoft.com/office/drawing/2014/chart" uri="{C3380CC4-5D6E-409C-BE32-E72D297353CC}">
              <c16:uniqueId val="{0000000A-E394-4124-A86C-27612BCF5882}"/>
            </c:ext>
          </c:extLst>
        </c:ser>
        <c:dLbls>
          <c:showLegendKey val="0"/>
          <c:showVal val="0"/>
          <c:showCatName val="0"/>
          <c:showSerName val="0"/>
          <c:showPercent val="0"/>
          <c:showBubbleSize val="0"/>
          <c:showLeaderLines val="1"/>
        </c:dLbls>
        <c:firstSliceAng val="270"/>
        <c:holeSize val="50"/>
      </c:doughnutChart>
      <c:pieChart>
        <c:varyColors val="1"/>
        <c:ser>
          <c:idx val="1"/>
          <c:order val="1"/>
          <c:spPr>
            <a:noFill/>
          </c:spPr>
          <c:dPt>
            <c:idx val="1"/>
            <c:bubble3D val="0"/>
            <c:spPr>
              <a:solidFill>
                <a:schemeClr val="tx1"/>
              </a:solidFill>
            </c:spPr>
            <c:extLst>
              <c:ext xmlns:c16="http://schemas.microsoft.com/office/drawing/2014/chart" uri="{C3380CC4-5D6E-409C-BE32-E72D297353CC}">
                <c16:uniqueId val="{0000000C-E394-4124-A86C-27612BCF5882}"/>
              </c:ext>
            </c:extLst>
          </c:dPt>
          <c:val>
            <c:numRef>
              <c:f>'Leçon 5'!$O$113:$O$115</c:f>
              <c:numCache>
                <c:formatCode>General</c:formatCode>
                <c:ptCount val="3"/>
                <c:pt idx="0">
                  <c:v>0</c:v>
                </c:pt>
                <c:pt idx="1">
                  <c:v>2</c:v>
                </c:pt>
                <c:pt idx="2">
                  <c:v>78</c:v>
                </c:pt>
              </c:numCache>
            </c:numRef>
          </c:val>
          <c:extLst>
            <c:ext xmlns:c16="http://schemas.microsoft.com/office/drawing/2014/chart" uri="{C3380CC4-5D6E-409C-BE32-E72D297353CC}">
              <c16:uniqueId val="{0000000D-E394-4124-A86C-27612BCF5882}"/>
            </c:ext>
          </c:extLst>
        </c:ser>
        <c:dLbls>
          <c:showLegendKey val="0"/>
          <c:showVal val="0"/>
          <c:showCatName val="0"/>
          <c:showSerName val="0"/>
          <c:showPercent val="0"/>
          <c:showBubbleSize val="0"/>
          <c:showLeaderLines val="1"/>
        </c:dLbls>
        <c:firstSliceAng val="270"/>
      </c:pieChart>
    </c:plotArea>
    <c:plotVisOnly val="0"/>
    <c:dispBlanksAs val="gap"/>
    <c:showDLblsOverMax val="0"/>
  </c:chart>
  <c:spPr>
    <a:noFill/>
    <a:ln>
      <a:noFill/>
    </a:ln>
  </c:spPr>
  <c:printSettings>
    <c:headerFooter/>
    <c:pageMargins b="0.750000000000003" l="0.70000000000000062" r="0.70000000000000062" t="0.750000000000003" header="0.30000000000000032" footer="0.30000000000000032"/>
    <c:pageSetup/>
  </c:printSettings>
</c:chartSpace>
</file>

<file path=xl/charts/chart1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3187714043526789E-2"/>
          <c:y val="2.160694885387645E-3"/>
          <c:w val="0.97578810865280474"/>
          <c:h val="0.99783930511461238"/>
        </c:manualLayout>
      </c:layout>
      <c:doughnutChart>
        <c:varyColors val="1"/>
        <c:ser>
          <c:idx val="0"/>
          <c:order val="0"/>
          <c:tx>
            <c:v>Camembert</c:v>
          </c:tx>
          <c:dPt>
            <c:idx val="0"/>
            <c:bubble3D val="0"/>
            <c:spPr>
              <a:gradFill flip="none" rotWithShape="1">
                <a:gsLst>
                  <a:gs pos="0">
                    <a:srgbClr val="C00000">
                      <a:shade val="30000"/>
                      <a:satMod val="115000"/>
                    </a:srgbClr>
                  </a:gs>
                  <a:gs pos="50000">
                    <a:srgbClr val="C00000">
                      <a:shade val="67500"/>
                      <a:satMod val="115000"/>
                    </a:srgbClr>
                  </a:gs>
                  <a:gs pos="100000">
                    <a:srgbClr val="C00000">
                      <a:shade val="100000"/>
                      <a:satMod val="115000"/>
                    </a:srgbClr>
                  </a:gs>
                </a:gsLst>
                <a:lin ang="2700000" scaled="1"/>
                <a:tileRect/>
              </a:gradFill>
            </c:spPr>
            <c:extLst>
              <c:ext xmlns:c16="http://schemas.microsoft.com/office/drawing/2014/chart" uri="{C3380CC4-5D6E-409C-BE32-E72D297353CC}">
                <c16:uniqueId val="{00000001-63E3-47CE-836B-FA3865A3B1F9}"/>
              </c:ext>
            </c:extLst>
          </c:dPt>
          <c:dPt>
            <c:idx val="1"/>
            <c:bubble3D val="0"/>
            <c:spPr>
              <a:gradFill flip="none" rotWithShape="1">
                <a:gsLst>
                  <a:gs pos="0">
                    <a:srgbClr val="F79646">
                      <a:lumMod val="75000"/>
                      <a:shade val="30000"/>
                      <a:satMod val="115000"/>
                    </a:srgbClr>
                  </a:gs>
                  <a:gs pos="50000">
                    <a:srgbClr val="F79646">
                      <a:lumMod val="75000"/>
                      <a:shade val="67500"/>
                      <a:satMod val="115000"/>
                    </a:srgbClr>
                  </a:gs>
                  <a:gs pos="100000">
                    <a:srgbClr val="F79646">
                      <a:lumMod val="75000"/>
                      <a:shade val="100000"/>
                      <a:satMod val="115000"/>
                    </a:srgbClr>
                  </a:gs>
                </a:gsLst>
                <a:lin ang="2700000" scaled="1"/>
                <a:tileRect/>
              </a:gradFill>
            </c:spPr>
            <c:extLst>
              <c:ext xmlns:c16="http://schemas.microsoft.com/office/drawing/2014/chart" uri="{C3380CC4-5D6E-409C-BE32-E72D297353CC}">
                <c16:uniqueId val="{00000003-63E3-47CE-836B-FA3865A3B1F9}"/>
              </c:ext>
            </c:extLst>
          </c:dPt>
          <c:dPt>
            <c:idx val="2"/>
            <c:bubble3D val="0"/>
            <c:spPr>
              <a:gradFill flip="none" rotWithShape="1">
                <a:gsLst>
                  <a:gs pos="0">
                    <a:srgbClr val="64AB0D">
                      <a:shade val="30000"/>
                      <a:satMod val="115000"/>
                    </a:srgbClr>
                  </a:gs>
                  <a:gs pos="50000">
                    <a:srgbClr val="64AB0D">
                      <a:shade val="67500"/>
                      <a:satMod val="115000"/>
                    </a:srgbClr>
                  </a:gs>
                  <a:gs pos="100000">
                    <a:srgbClr val="64AB0D">
                      <a:shade val="100000"/>
                      <a:satMod val="115000"/>
                    </a:srgbClr>
                  </a:gs>
                </a:gsLst>
                <a:lin ang="2700000" scaled="1"/>
                <a:tileRect/>
              </a:gradFill>
            </c:spPr>
            <c:extLst>
              <c:ext xmlns:c16="http://schemas.microsoft.com/office/drawing/2014/chart" uri="{C3380CC4-5D6E-409C-BE32-E72D297353CC}">
                <c16:uniqueId val="{00000005-63E3-47CE-836B-FA3865A3B1F9}"/>
              </c:ext>
            </c:extLst>
          </c:dPt>
          <c:dPt>
            <c:idx val="3"/>
            <c:bubble3D val="0"/>
            <c:spPr>
              <a:gradFill flip="none" rotWithShape="1">
                <a:gsLst>
                  <a:gs pos="0">
                    <a:srgbClr val="00B050">
                      <a:shade val="30000"/>
                      <a:satMod val="115000"/>
                    </a:srgbClr>
                  </a:gs>
                  <a:gs pos="50000">
                    <a:srgbClr val="00B050">
                      <a:shade val="67500"/>
                      <a:satMod val="115000"/>
                    </a:srgbClr>
                  </a:gs>
                  <a:gs pos="100000">
                    <a:srgbClr val="00B050">
                      <a:shade val="100000"/>
                      <a:satMod val="115000"/>
                    </a:srgbClr>
                  </a:gs>
                </a:gsLst>
                <a:lin ang="2700000" scaled="1"/>
                <a:tileRect/>
              </a:gradFill>
            </c:spPr>
            <c:extLst>
              <c:ext xmlns:c16="http://schemas.microsoft.com/office/drawing/2014/chart" uri="{C3380CC4-5D6E-409C-BE32-E72D297353CC}">
                <c16:uniqueId val="{00000007-63E3-47CE-836B-FA3865A3B1F9}"/>
              </c:ext>
            </c:extLst>
          </c:dPt>
          <c:dPt>
            <c:idx val="4"/>
            <c:bubble3D val="0"/>
            <c:spPr>
              <a:noFill/>
            </c:spPr>
            <c:extLst>
              <c:ext xmlns:c16="http://schemas.microsoft.com/office/drawing/2014/chart" uri="{C3380CC4-5D6E-409C-BE32-E72D297353CC}">
                <c16:uniqueId val="{00000009-63E3-47CE-836B-FA3865A3B1F9}"/>
              </c:ext>
            </c:extLst>
          </c:dPt>
          <c:val>
            <c:numRef>
              <c:f>'Leçon 5'!$N$118:$N$122</c:f>
              <c:numCache>
                <c:formatCode>General</c:formatCode>
                <c:ptCount val="5"/>
                <c:pt idx="0">
                  <c:v>10</c:v>
                </c:pt>
                <c:pt idx="1">
                  <c:v>10</c:v>
                </c:pt>
                <c:pt idx="2">
                  <c:v>10</c:v>
                </c:pt>
                <c:pt idx="3">
                  <c:v>10</c:v>
                </c:pt>
                <c:pt idx="4">
                  <c:v>40</c:v>
                </c:pt>
              </c:numCache>
            </c:numRef>
          </c:val>
          <c:extLst>
            <c:ext xmlns:c16="http://schemas.microsoft.com/office/drawing/2014/chart" uri="{C3380CC4-5D6E-409C-BE32-E72D297353CC}">
              <c16:uniqueId val="{0000000A-63E3-47CE-836B-FA3865A3B1F9}"/>
            </c:ext>
          </c:extLst>
        </c:ser>
        <c:dLbls>
          <c:showLegendKey val="0"/>
          <c:showVal val="0"/>
          <c:showCatName val="0"/>
          <c:showSerName val="0"/>
          <c:showPercent val="0"/>
          <c:showBubbleSize val="0"/>
          <c:showLeaderLines val="1"/>
        </c:dLbls>
        <c:firstSliceAng val="270"/>
        <c:holeSize val="50"/>
      </c:doughnutChart>
      <c:pieChart>
        <c:varyColors val="1"/>
        <c:ser>
          <c:idx val="1"/>
          <c:order val="1"/>
          <c:spPr>
            <a:noFill/>
          </c:spPr>
          <c:dPt>
            <c:idx val="1"/>
            <c:bubble3D val="0"/>
            <c:spPr>
              <a:solidFill>
                <a:schemeClr val="tx1"/>
              </a:solidFill>
            </c:spPr>
            <c:extLst>
              <c:ext xmlns:c16="http://schemas.microsoft.com/office/drawing/2014/chart" uri="{C3380CC4-5D6E-409C-BE32-E72D297353CC}">
                <c16:uniqueId val="{0000000C-63E3-47CE-836B-FA3865A3B1F9}"/>
              </c:ext>
            </c:extLst>
          </c:dPt>
          <c:val>
            <c:numRef>
              <c:f>'Leçon 5'!$O$118:$O$120</c:f>
              <c:numCache>
                <c:formatCode>General</c:formatCode>
                <c:ptCount val="3"/>
                <c:pt idx="0">
                  <c:v>0</c:v>
                </c:pt>
                <c:pt idx="1">
                  <c:v>2</c:v>
                </c:pt>
                <c:pt idx="2">
                  <c:v>78</c:v>
                </c:pt>
              </c:numCache>
            </c:numRef>
          </c:val>
          <c:extLst>
            <c:ext xmlns:c16="http://schemas.microsoft.com/office/drawing/2014/chart" uri="{C3380CC4-5D6E-409C-BE32-E72D297353CC}">
              <c16:uniqueId val="{0000000D-63E3-47CE-836B-FA3865A3B1F9}"/>
            </c:ext>
          </c:extLst>
        </c:ser>
        <c:dLbls>
          <c:showLegendKey val="0"/>
          <c:showVal val="0"/>
          <c:showCatName val="0"/>
          <c:showSerName val="0"/>
          <c:showPercent val="0"/>
          <c:showBubbleSize val="0"/>
          <c:showLeaderLines val="1"/>
        </c:dLbls>
        <c:firstSliceAng val="270"/>
      </c:pieChart>
    </c:plotArea>
    <c:plotVisOnly val="0"/>
    <c:dispBlanksAs val="gap"/>
    <c:showDLblsOverMax val="0"/>
  </c:chart>
  <c:spPr>
    <a:noFill/>
    <a:ln>
      <a:noFill/>
    </a:ln>
  </c:spPr>
  <c:printSettings>
    <c:headerFooter/>
    <c:pageMargins b="0.750000000000003" l="0.70000000000000062" r="0.70000000000000062" t="0.750000000000003" header="0.30000000000000032" footer="0.30000000000000032"/>
    <c:pageSetup/>
  </c:printSettings>
</c:chartSpace>
</file>

<file path=xl/charts/chart1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3187714043526789E-2"/>
          <c:y val="2.160694885387645E-3"/>
          <c:w val="0.97578810865280474"/>
          <c:h val="0.99783930511461238"/>
        </c:manualLayout>
      </c:layout>
      <c:doughnutChart>
        <c:varyColors val="1"/>
        <c:ser>
          <c:idx val="0"/>
          <c:order val="0"/>
          <c:tx>
            <c:v>Camembert</c:v>
          </c:tx>
          <c:dPt>
            <c:idx val="0"/>
            <c:bubble3D val="0"/>
            <c:spPr>
              <a:gradFill flip="none" rotWithShape="1">
                <a:gsLst>
                  <a:gs pos="0">
                    <a:srgbClr val="C00000">
                      <a:shade val="30000"/>
                      <a:satMod val="115000"/>
                    </a:srgbClr>
                  </a:gs>
                  <a:gs pos="50000">
                    <a:srgbClr val="C00000">
                      <a:shade val="67500"/>
                      <a:satMod val="115000"/>
                    </a:srgbClr>
                  </a:gs>
                  <a:gs pos="100000">
                    <a:srgbClr val="C00000">
                      <a:shade val="100000"/>
                      <a:satMod val="115000"/>
                    </a:srgbClr>
                  </a:gs>
                </a:gsLst>
                <a:lin ang="2700000" scaled="1"/>
                <a:tileRect/>
              </a:gradFill>
            </c:spPr>
            <c:extLst>
              <c:ext xmlns:c16="http://schemas.microsoft.com/office/drawing/2014/chart" uri="{C3380CC4-5D6E-409C-BE32-E72D297353CC}">
                <c16:uniqueId val="{00000001-8CC4-4B41-9000-12550707FB4A}"/>
              </c:ext>
            </c:extLst>
          </c:dPt>
          <c:dPt>
            <c:idx val="1"/>
            <c:bubble3D val="0"/>
            <c:spPr>
              <a:gradFill flip="none" rotWithShape="1">
                <a:gsLst>
                  <a:gs pos="0">
                    <a:srgbClr val="F79646">
                      <a:lumMod val="75000"/>
                      <a:shade val="30000"/>
                      <a:satMod val="115000"/>
                    </a:srgbClr>
                  </a:gs>
                  <a:gs pos="50000">
                    <a:srgbClr val="F79646">
                      <a:lumMod val="75000"/>
                      <a:shade val="67500"/>
                      <a:satMod val="115000"/>
                    </a:srgbClr>
                  </a:gs>
                  <a:gs pos="100000">
                    <a:srgbClr val="F79646">
                      <a:lumMod val="75000"/>
                      <a:shade val="100000"/>
                      <a:satMod val="115000"/>
                    </a:srgbClr>
                  </a:gs>
                </a:gsLst>
                <a:lin ang="2700000" scaled="1"/>
                <a:tileRect/>
              </a:gradFill>
            </c:spPr>
            <c:extLst>
              <c:ext xmlns:c16="http://schemas.microsoft.com/office/drawing/2014/chart" uri="{C3380CC4-5D6E-409C-BE32-E72D297353CC}">
                <c16:uniqueId val="{00000003-8CC4-4B41-9000-12550707FB4A}"/>
              </c:ext>
            </c:extLst>
          </c:dPt>
          <c:dPt>
            <c:idx val="2"/>
            <c:bubble3D val="0"/>
            <c:spPr>
              <a:gradFill flip="none" rotWithShape="1">
                <a:gsLst>
                  <a:gs pos="0">
                    <a:srgbClr val="64AB0D">
                      <a:shade val="30000"/>
                      <a:satMod val="115000"/>
                    </a:srgbClr>
                  </a:gs>
                  <a:gs pos="50000">
                    <a:srgbClr val="64AB0D">
                      <a:shade val="67500"/>
                      <a:satMod val="115000"/>
                    </a:srgbClr>
                  </a:gs>
                  <a:gs pos="100000">
                    <a:srgbClr val="64AB0D">
                      <a:shade val="100000"/>
                      <a:satMod val="115000"/>
                    </a:srgbClr>
                  </a:gs>
                </a:gsLst>
                <a:lin ang="2700000" scaled="1"/>
                <a:tileRect/>
              </a:gradFill>
            </c:spPr>
            <c:extLst>
              <c:ext xmlns:c16="http://schemas.microsoft.com/office/drawing/2014/chart" uri="{C3380CC4-5D6E-409C-BE32-E72D297353CC}">
                <c16:uniqueId val="{00000005-8CC4-4B41-9000-12550707FB4A}"/>
              </c:ext>
            </c:extLst>
          </c:dPt>
          <c:dPt>
            <c:idx val="3"/>
            <c:bubble3D val="0"/>
            <c:spPr>
              <a:gradFill flip="none" rotWithShape="1">
                <a:gsLst>
                  <a:gs pos="0">
                    <a:srgbClr val="00B050">
                      <a:shade val="30000"/>
                      <a:satMod val="115000"/>
                    </a:srgbClr>
                  </a:gs>
                  <a:gs pos="50000">
                    <a:srgbClr val="00B050">
                      <a:shade val="67500"/>
                      <a:satMod val="115000"/>
                    </a:srgbClr>
                  </a:gs>
                  <a:gs pos="100000">
                    <a:srgbClr val="00B050">
                      <a:shade val="100000"/>
                      <a:satMod val="115000"/>
                    </a:srgbClr>
                  </a:gs>
                </a:gsLst>
                <a:lin ang="2700000" scaled="1"/>
                <a:tileRect/>
              </a:gradFill>
            </c:spPr>
            <c:extLst>
              <c:ext xmlns:c16="http://schemas.microsoft.com/office/drawing/2014/chart" uri="{C3380CC4-5D6E-409C-BE32-E72D297353CC}">
                <c16:uniqueId val="{00000007-8CC4-4B41-9000-12550707FB4A}"/>
              </c:ext>
            </c:extLst>
          </c:dPt>
          <c:dPt>
            <c:idx val="4"/>
            <c:bubble3D val="0"/>
            <c:spPr>
              <a:noFill/>
            </c:spPr>
            <c:extLst>
              <c:ext xmlns:c16="http://schemas.microsoft.com/office/drawing/2014/chart" uri="{C3380CC4-5D6E-409C-BE32-E72D297353CC}">
                <c16:uniqueId val="{00000009-8CC4-4B41-9000-12550707FB4A}"/>
              </c:ext>
            </c:extLst>
          </c:dPt>
          <c:val>
            <c:numRef>
              <c:f>'Leçon 5'!$N$123:$N$127</c:f>
              <c:numCache>
                <c:formatCode>General</c:formatCode>
                <c:ptCount val="5"/>
                <c:pt idx="0">
                  <c:v>10</c:v>
                </c:pt>
                <c:pt idx="1">
                  <c:v>10</c:v>
                </c:pt>
                <c:pt idx="2">
                  <c:v>10</c:v>
                </c:pt>
                <c:pt idx="3">
                  <c:v>10</c:v>
                </c:pt>
                <c:pt idx="4">
                  <c:v>40</c:v>
                </c:pt>
              </c:numCache>
            </c:numRef>
          </c:val>
          <c:extLst>
            <c:ext xmlns:c16="http://schemas.microsoft.com/office/drawing/2014/chart" uri="{C3380CC4-5D6E-409C-BE32-E72D297353CC}">
              <c16:uniqueId val="{0000000A-8CC4-4B41-9000-12550707FB4A}"/>
            </c:ext>
          </c:extLst>
        </c:ser>
        <c:dLbls>
          <c:showLegendKey val="0"/>
          <c:showVal val="0"/>
          <c:showCatName val="0"/>
          <c:showSerName val="0"/>
          <c:showPercent val="0"/>
          <c:showBubbleSize val="0"/>
          <c:showLeaderLines val="1"/>
        </c:dLbls>
        <c:firstSliceAng val="270"/>
        <c:holeSize val="50"/>
      </c:doughnutChart>
      <c:pieChart>
        <c:varyColors val="1"/>
        <c:ser>
          <c:idx val="1"/>
          <c:order val="1"/>
          <c:spPr>
            <a:noFill/>
          </c:spPr>
          <c:dPt>
            <c:idx val="1"/>
            <c:bubble3D val="0"/>
            <c:spPr>
              <a:solidFill>
                <a:schemeClr val="tx1"/>
              </a:solidFill>
            </c:spPr>
            <c:extLst>
              <c:ext xmlns:c16="http://schemas.microsoft.com/office/drawing/2014/chart" uri="{C3380CC4-5D6E-409C-BE32-E72D297353CC}">
                <c16:uniqueId val="{0000000C-8CC4-4B41-9000-12550707FB4A}"/>
              </c:ext>
            </c:extLst>
          </c:dPt>
          <c:val>
            <c:numRef>
              <c:f>'Leçon 5'!$O$123:$O$125</c:f>
              <c:numCache>
                <c:formatCode>General</c:formatCode>
                <c:ptCount val="3"/>
                <c:pt idx="0">
                  <c:v>0</c:v>
                </c:pt>
                <c:pt idx="1">
                  <c:v>2</c:v>
                </c:pt>
                <c:pt idx="2">
                  <c:v>78</c:v>
                </c:pt>
              </c:numCache>
            </c:numRef>
          </c:val>
          <c:extLst>
            <c:ext xmlns:c16="http://schemas.microsoft.com/office/drawing/2014/chart" uri="{C3380CC4-5D6E-409C-BE32-E72D297353CC}">
              <c16:uniqueId val="{0000000D-8CC4-4B41-9000-12550707FB4A}"/>
            </c:ext>
          </c:extLst>
        </c:ser>
        <c:dLbls>
          <c:showLegendKey val="0"/>
          <c:showVal val="0"/>
          <c:showCatName val="0"/>
          <c:showSerName val="0"/>
          <c:showPercent val="0"/>
          <c:showBubbleSize val="0"/>
          <c:showLeaderLines val="1"/>
        </c:dLbls>
        <c:firstSliceAng val="270"/>
      </c:pieChart>
    </c:plotArea>
    <c:plotVisOnly val="0"/>
    <c:dispBlanksAs val="gap"/>
    <c:showDLblsOverMax val="0"/>
  </c:chart>
  <c:spPr>
    <a:noFill/>
    <a:ln>
      <a:noFill/>
    </a:ln>
  </c:spPr>
  <c:printSettings>
    <c:headerFooter/>
    <c:pageMargins b="0.750000000000003" l="0.70000000000000062" r="0.70000000000000062" t="0.750000000000003" header="0.30000000000000032" footer="0.30000000000000032"/>
    <c:pageSetup/>
  </c:printSettings>
</c:chartSpace>
</file>

<file path=xl/charts/chart1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3187714043526789E-2"/>
          <c:y val="2.160694885387645E-3"/>
          <c:w val="0.97578810865280474"/>
          <c:h val="0.99783930511461238"/>
        </c:manualLayout>
      </c:layout>
      <c:doughnutChart>
        <c:varyColors val="1"/>
        <c:ser>
          <c:idx val="0"/>
          <c:order val="0"/>
          <c:tx>
            <c:v>Camembert</c:v>
          </c:tx>
          <c:dPt>
            <c:idx val="0"/>
            <c:bubble3D val="0"/>
            <c:spPr>
              <a:gradFill flip="none" rotWithShape="1">
                <a:gsLst>
                  <a:gs pos="0">
                    <a:srgbClr val="C00000">
                      <a:shade val="30000"/>
                      <a:satMod val="115000"/>
                    </a:srgbClr>
                  </a:gs>
                  <a:gs pos="50000">
                    <a:srgbClr val="C00000">
                      <a:shade val="67500"/>
                      <a:satMod val="115000"/>
                    </a:srgbClr>
                  </a:gs>
                  <a:gs pos="100000">
                    <a:srgbClr val="C00000">
                      <a:shade val="100000"/>
                      <a:satMod val="115000"/>
                    </a:srgbClr>
                  </a:gs>
                </a:gsLst>
                <a:lin ang="2700000" scaled="1"/>
                <a:tileRect/>
              </a:gradFill>
            </c:spPr>
            <c:extLst>
              <c:ext xmlns:c16="http://schemas.microsoft.com/office/drawing/2014/chart" uri="{C3380CC4-5D6E-409C-BE32-E72D297353CC}">
                <c16:uniqueId val="{00000001-26A1-4B5D-8A52-8F8B45E9B97D}"/>
              </c:ext>
            </c:extLst>
          </c:dPt>
          <c:dPt>
            <c:idx val="1"/>
            <c:bubble3D val="0"/>
            <c:spPr>
              <a:gradFill flip="none" rotWithShape="1">
                <a:gsLst>
                  <a:gs pos="0">
                    <a:srgbClr val="F79646">
                      <a:lumMod val="75000"/>
                      <a:shade val="30000"/>
                      <a:satMod val="115000"/>
                    </a:srgbClr>
                  </a:gs>
                  <a:gs pos="50000">
                    <a:srgbClr val="F79646">
                      <a:lumMod val="75000"/>
                      <a:shade val="67500"/>
                      <a:satMod val="115000"/>
                    </a:srgbClr>
                  </a:gs>
                  <a:gs pos="100000">
                    <a:srgbClr val="F79646">
                      <a:lumMod val="75000"/>
                      <a:shade val="100000"/>
                      <a:satMod val="115000"/>
                    </a:srgbClr>
                  </a:gs>
                </a:gsLst>
                <a:lin ang="2700000" scaled="1"/>
                <a:tileRect/>
              </a:gradFill>
            </c:spPr>
            <c:extLst>
              <c:ext xmlns:c16="http://schemas.microsoft.com/office/drawing/2014/chart" uri="{C3380CC4-5D6E-409C-BE32-E72D297353CC}">
                <c16:uniqueId val="{00000003-26A1-4B5D-8A52-8F8B45E9B97D}"/>
              </c:ext>
            </c:extLst>
          </c:dPt>
          <c:dPt>
            <c:idx val="2"/>
            <c:bubble3D val="0"/>
            <c:spPr>
              <a:gradFill flip="none" rotWithShape="1">
                <a:gsLst>
                  <a:gs pos="0">
                    <a:srgbClr val="64AB0D">
                      <a:shade val="30000"/>
                      <a:satMod val="115000"/>
                    </a:srgbClr>
                  </a:gs>
                  <a:gs pos="50000">
                    <a:srgbClr val="64AB0D">
                      <a:shade val="67500"/>
                      <a:satMod val="115000"/>
                    </a:srgbClr>
                  </a:gs>
                  <a:gs pos="100000">
                    <a:srgbClr val="64AB0D">
                      <a:shade val="100000"/>
                      <a:satMod val="115000"/>
                    </a:srgbClr>
                  </a:gs>
                </a:gsLst>
                <a:lin ang="2700000" scaled="1"/>
                <a:tileRect/>
              </a:gradFill>
            </c:spPr>
            <c:extLst>
              <c:ext xmlns:c16="http://schemas.microsoft.com/office/drawing/2014/chart" uri="{C3380CC4-5D6E-409C-BE32-E72D297353CC}">
                <c16:uniqueId val="{00000005-26A1-4B5D-8A52-8F8B45E9B97D}"/>
              </c:ext>
            </c:extLst>
          </c:dPt>
          <c:dPt>
            <c:idx val="3"/>
            <c:bubble3D val="0"/>
            <c:spPr>
              <a:gradFill flip="none" rotWithShape="1">
                <a:gsLst>
                  <a:gs pos="0">
                    <a:srgbClr val="00B050">
                      <a:shade val="30000"/>
                      <a:satMod val="115000"/>
                    </a:srgbClr>
                  </a:gs>
                  <a:gs pos="50000">
                    <a:srgbClr val="00B050">
                      <a:shade val="67500"/>
                      <a:satMod val="115000"/>
                    </a:srgbClr>
                  </a:gs>
                  <a:gs pos="100000">
                    <a:srgbClr val="00B050">
                      <a:shade val="100000"/>
                      <a:satMod val="115000"/>
                    </a:srgbClr>
                  </a:gs>
                </a:gsLst>
                <a:lin ang="2700000" scaled="1"/>
                <a:tileRect/>
              </a:gradFill>
            </c:spPr>
            <c:extLst>
              <c:ext xmlns:c16="http://schemas.microsoft.com/office/drawing/2014/chart" uri="{C3380CC4-5D6E-409C-BE32-E72D297353CC}">
                <c16:uniqueId val="{00000007-26A1-4B5D-8A52-8F8B45E9B97D}"/>
              </c:ext>
            </c:extLst>
          </c:dPt>
          <c:dPt>
            <c:idx val="4"/>
            <c:bubble3D val="0"/>
            <c:spPr>
              <a:noFill/>
            </c:spPr>
            <c:extLst>
              <c:ext xmlns:c16="http://schemas.microsoft.com/office/drawing/2014/chart" uri="{C3380CC4-5D6E-409C-BE32-E72D297353CC}">
                <c16:uniqueId val="{00000009-26A1-4B5D-8A52-8F8B45E9B97D}"/>
              </c:ext>
            </c:extLst>
          </c:dPt>
          <c:val>
            <c:numRef>
              <c:f>'Leçon 5'!$N$128:$N$132</c:f>
              <c:numCache>
                <c:formatCode>General</c:formatCode>
                <c:ptCount val="5"/>
                <c:pt idx="0">
                  <c:v>10</c:v>
                </c:pt>
                <c:pt idx="1">
                  <c:v>10</c:v>
                </c:pt>
                <c:pt idx="2">
                  <c:v>10</c:v>
                </c:pt>
                <c:pt idx="3">
                  <c:v>10</c:v>
                </c:pt>
                <c:pt idx="4">
                  <c:v>40</c:v>
                </c:pt>
              </c:numCache>
            </c:numRef>
          </c:val>
          <c:extLst>
            <c:ext xmlns:c16="http://schemas.microsoft.com/office/drawing/2014/chart" uri="{C3380CC4-5D6E-409C-BE32-E72D297353CC}">
              <c16:uniqueId val="{0000000A-26A1-4B5D-8A52-8F8B45E9B97D}"/>
            </c:ext>
          </c:extLst>
        </c:ser>
        <c:dLbls>
          <c:showLegendKey val="0"/>
          <c:showVal val="0"/>
          <c:showCatName val="0"/>
          <c:showSerName val="0"/>
          <c:showPercent val="0"/>
          <c:showBubbleSize val="0"/>
          <c:showLeaderLines val="1"/>
        </c:dLbls>
        <c:firstSliceAng val="270"/>
        <c:holeSize val="50"/>
      </c:doughnutChart>
      <c:pieChart>
        <c:varyColors val="1"/>
        <c:ser>
          <c:idx val="1"/>
          <c:order val="1"/>
          <c:spPr>
            <a:noFill/>
          </c:spPr>
          <c:dPt>
            <c:idx val="1"/>
            <c:bubble3D val="0"/>
            <c:spPr>
              <a:solidFill>
                <a:schemeClr val="tx1"/>
              </a:solidFill>
            </c:spPr>
            <c:extLst>
              <c:ext xmlns:c16="http://schemas.microsoft.com/office/drawing/2014/chart" uri="{C3380CC4-5D6E-409C-BE32-E72D297353CC}">
                <c16:uniqueId val="{0000000C-26A1-4B5D-8A52-8F8B45E9B97D}"/>
              </c:ext>
            </c:extLst>
          </c:dPt>
          <c:val>
            <c:numRef>
              <c:f>'Leçon 5'!$O$128:$O$130</c:f>
              <c:numCache>
                <c:formatCode>General</c:formatCode>
                <c:ptCount val="3"/>
                <c:pt idx="0">
                  <c:v>0</c:v>
                </c:pt>
                <c:pt idx="1">
                  <c:v>2</c:v>
                </c:pt>
                <c:pt idx="2">
                  <c:v>78</c:v>
                </c:pt>
              </c:numCache>
            </c:numRef>
          </c:val>
          <c:extLst>
            <c:ext xmlns:c16="http://schemas.microsoft.com/office/drawing/2014/chart" uri="{C3380CC4-5D6E-409C-BE32-E72D297353CC}">
              <c16:uniqueId val="{0000000D-26A1-4B5D-8A52-8F8B45E9B97D}"/>
            </c:ext>
          </c:extLst>
        </c:ser>
        <c:dLbls>
          <c:showLegendKey val="0"/>
          <c:showVal val="0"/>
          <c:showCatName val="0"/>
          <c:showSerName val="0"/>
          <c:showPercent val="0"/>
          <c:showBubbleSize val="0"/>
          <c:showLeaderLines val="1"/>
        </c:dLbls>
        <c:firstSliceAng val="270"/>
      </c:pieChart>
    </c:plotArea>
    <c:plotVisOnly val="0"/>
    <c:dispBlanksAs val="gap"/>
    <c:showDLblsOverMax val="0"/>
  </c:chart>
  <c:spPr>
    <a:noFill/>
    <a:ln>
      <a:noFill/>
    </a:ln>
  </c:spPr>
  <c:printSettings>
    <c:headerFooter/>
    <c:pageMargins b="0.750000000000003" l="0.70000000000000062" r="0.70000000000000062" t="0.750000000000003" header="0.30000000000000032" footer="0.30000000000000032"/>
    <c:pageSetup/>
  </c:printSettings>
</c:chartSpace>
</file>

<file path=xl/charts/chart1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3187714043526789E-2"/>
          <c:y val="2.160694885387645E-3"/>
          <c:w val="0.97578810865280474"/>
          <c:h val="0.99783930511461238"/>
        </c:manualLayout>
      </c:layout>
      <c:doughnutChart>
        <c:varyColors val="1"/>
        <c:ser>
          <c:idx val="0"/>
          <c:order val="0"/>
          <c:tx>
            <c:v>Camembert</c:v>
          </c:tx>
          <c:dPt>
            <c:idx val="0"/>
            <c:bubble3D val="0"/>
            <c:spPr>
              <a:gradFill flip="none" rotWithShape="1">
                <a:gsLst>
                  <a:gs pos="0">
                    <a:srgbClr val="C00000">
                      <a:shade val="30000"/>
                      <a:satMod val="115000"/>
                    </a:srgbClr>
                  </a:gs>
                  <a:gs pos="50000">
                    <a:srgbClr val="C00000">
                      <a:shade val="67500"/>
                      <a:satMod val="115000"/>
                    </a:srgbClr>
                  </a:gs>
                  <a:gs pos="100000">
                    <a:srgbClr val="C00000">
                      <a:shade val="100000"/>
                      <a:satMod val="115000"/>
                    </a:srgbClr>
                  </a:gs>
                </a:gsLst>
                <a:lin ang="2700000" scaled="1"/>
                <a:tileRect/>
              </a:gradFill>
            </c:spPr>
            <c:extLst>
              <c:ext xmlns:c16="http://schemas.microsoft.com/office/drawing/2014/chart" uri="{C3380CC4-5D6E-409C-BE32-E72D297353CC}">
                <c16:uniqueId val="{00000001-C0A4-4640-8353-01E477CD7021}"/>
              </c:ext>
            </c:extLst>
          </c:dPt>
          <c:dPt>
            <c:idx val="1"/>
            <c:bubble3D val="0"/>
            <c:spPr>
              <a:gradFill flip="none" rotWithShape="1">
                <a:gsLst>
                  <a:gs pos="0">
                    <a:srgbClr val="F79646">
                      <a:lumMod val="75000"/>
                      <a:shade val="30000"/>
                      <a:satMod val="115000"/>
                    </a:srgbClr>
                  </a:gs>
                  <a:gs pos="50000">
                    <a:srgbClr val="F79646">
                      <a:lumMod val="75000"/>
                      <a:shade val="67500"/>
                      <a:satMod val="115000"/>
                    </a:srgbClr>
                  </a:gs>
                  <a:gs pos="100000">
                    <a:srgbClr val="F79646">
                      <a:lumMod val="75000"/>
                      <a:shade val="100000"/>
                      <a:satMod val="115000"/>
                    </a:srgbClr>
                  </a:gs>
                </a:gsLst>
                <a:lin ang="2700000" scaled="1"/>
                <a:tileRect/>
              </a:gradFill>
            </c:spPr>
            <c:extLst>
              <c:ext xmlns:c16="http://schemas.microsoft.com/office/drawing/2014/chart" uri="{C3380CC4-5D6E-409C-BE32-E72D297353CC}">
                <c16:uniqueId val="{00000003-C0A4-4640-8353-01E477CD7021}"/>
              </c:ext>
            </c:extLst>
          </c:dPt>
          <c:dPt>
            <c:idx val="2"/>
            <c:bubble3D val="0"/>
            <c:spPr>
              <a:gradFill flip="none" rotWithShape="1">
                <a:gsLst>
                  <a:gs pos="0">
                    <a:srgbClr val="64AB0D">
                      <a:shade val="30000"/>
                      <a:satMod val="115000"/>
                    </a:srgbClr>
                  </a:gs>
                  <a:gs pos="50000">
                    <a:srgbClr val="64AB0D">
                      <a:shade val="67500"/>
                      <a:satMod val="115000"/>
                    </a:srgbClr>
                  </a:gs>
                  <a:gs pos="100000">
                    <a:srgbClr val="64AB0D">
                      <a:shade val="100000"/>
                      <a:satMod val="115000"/>
                    </a:srgbClr>
                  </a:gs>
                </a:gsLst>
                <a:lin ang="2700000" scaled="1"/>
                <a:tileRect/>
              </a:gradFill>
            </c:spPr>
            <c:extLst>
              <c:ext xmlns:c16="http://schemas.microsoft.com/office/drawing/2014/chart" uri="{C3380CC4-5D6E-409C-BE32-E72D297353CC}">
                <c16:uniqueId val="{00000005-C0A4-4640-8353-01E477CD7021}"/>
              </c:ext>
            </c:extLst>
          </c:dPt>
          <c:dPt>
            <c:idx val="3"/>
            <c:bubble3D val="0"/>
            <c:spPr>
              <a:gradFill flip="none" rotWithShape="1">
                <a:gsLst>
                  <a:gs pos="0">
                    <a:srgbClr val="00B050">
                      <a:shade val="30000"/>
                      <a:satMod val="115000"/>
                    </a:srgbClr>
                  </a:gs>
                  <a:gs pos="50000">
                    <a:srgbClr val="00B050">
                      <a:shade val="67500"/>
                      <a:satMod val="115000"/>
                    </a:srgbClr>
                  </a:gs>
                  <a:gs pos="100000">
                    <a:srgbClr val="00B050">
                      <a:shade val="100000"/>
                      <a:satMod val="115000"/>
                    </a:srgbClr>
                  </a:gs>
                </a:gsLst>
                <a:lin ang="2700000" scaled="1"/>
                <a:tileRect/>
              </a:gradFill>
            </c:spPr>
            <c:extLst>
              <c:ext xmlns:c16="http://schemas.microsoft.com/office/drawing/2014/chart" uri="{C3380CC4-5D6E-409C-BE32-E72D297353CC}">
                <c16:uniqueId val="{00000007-C0A4-4640-8353-01E477CD7021}"/>
              </c:ext>
            </c:extLst>
          </c:dPt>
          <c:dPt>
            <c:idx val="4"/>
            <c:bubble3D val="0"/>
            <c:spPr>
              <a:noFill/>
            </c:spPr>
            <c:extLst>
              <c:ext xmlns:c16="http://schemas.microsoft.com/office/drawing/2014/chart" uri="{C3380CC4-5D6E-409C-BE32-E72D297353CC}">
                <c16:uniqueId val="{00000009-C0A4-4640-8353-01E477CD7021}"/>
              </c:ext>
            </c:extLst>
          </c:dPt>
          <c:val>
            <c:numRef>
              <c:f>'Leçon 5'!$N$133:$N$137</c:f>
              <c:numCache>
                <c:formatCode>General</c:formatCode>
                <c:ptCount val="5"/>
                <c:pt idx="0">
                  <c:v>10</c:v>
                </c:pt>
                <c:pt idx="1">
                  <c:v>10</c:v>
                </c:pt>
                <c:pt idx="2">
                  <c:v>10</c:v>
                </c:pt>
                <c:pt idx="3">
                  <c:v>10</c:v>
                </c:pt>
                <c:pt idx="4">
                  <c:v>40</c:v>
                </c:pt>
              </c:numCache>
            </c:numRef>
          </c:val>
          <c:extLst>
            <c:ext xmlns:c16="http://schemas.microsoft.com/office/drawing/2014/chart" uri="{C3380CC4-5D6E-409C-BE32-E72D297353CC}">
              <c16:uniqueId val="{0000000A-C0A4-4640-8353-01E477CD7021}"/>
            </c:ext>
          </c:extLst>
        </c:ser>
        <c:dLbls>
          <c:showLegendKey val="0"/>
          <c:showVal val="0"/>
          <c:showCatName val="0"/>
          <c:showSerName val="0"/>
          <c:showPercent val="0"/>
          <c:showBubbleSize val="0"/>
          <c:showLeaderLines val="1"/>
        </c:dLbls>
        <c:firstSliceAng val="270"/>
        <c:holeSize val="50"/>
      </c:doughnutChart>
      <c:pieChart>
        <c:varyColors val="1"/>
        <c:ser>
          <c:idx val="1"/>
          <c:order val="1"/>
          <c:spPr>
            <a:noFill/>
          </c:spPr>
          <c:dPt>
            <c:idx val="1"/>
            <c:bubble3D val="0"/>
            <c:spPr>
              <a:solidFill>
                <a:schemeClr val="tx1"/>
              </a:solidFill>
            </c:spPr>
            <c:extLst>
              <c:ext xmlns:c16="http://schemas.microsoft.com/office/drawing/2014/chart" uri="{C3380CC4-5D6E-409C-BE32-E72D297353CC}">
                <c16:uniqueId val="{0000000C-C0A4-4640-8353-01E477CD7021}"/>
              </c:ext>
            </c:extLst>
          </c:dPt>
          <c:val>
            <c:numRef>
              <c:f>'Leçon 5'!$O$133:$O$135</c:f>
              <c:numCache>
                <c:formatCode>General</c:formatCode>
                <c:ptCount val="3"/>
                <c:pt idx="0">
                  <c:v>0</c:v>
                </c:pt>
                <c:pt idx="1">
                  <c:v>2</c:v>
                </c:pt>
                <c:pt idx="2">
                  <c:v>78</c:v>
                </c:pt>
              </c:numCache>
            </c:numRef>
          </c:val>
          <c:extLst>
            <c:ext xmlns:c16="http://schemas.microsoft.com/office/drawing/2014/chart" uri="{C3380CC4-5D6E-409C-BE32-E72D297353CC}">
              <c16:uniqueId val="{0000000D-C0A4-4640-8353-01E477CD7021}"/>
            </c:ext>
          </c:extLst>
        </c:ser>
        <c:dLbls>
          <c:showLegendKey val="0"/>
          <c:showVal val="0"/>
          <c:showCatName val="0"/>
          <c:showSerName val="0"/>
          <c:showPercent val="0"/>
          <c:showBubbleSize val="0"/>
          <c:showLeaderLines val="1"/>
        </c:dLbls>
        <c:firstSliceAng val="270"/>
      </c:pieChart>
    </c:plotArea>
    <c:plotVisOnly val="0"/>
    <c:dispBlanksAs val="gap"/>
    <c:showDLblsOverMax val="0"/>
  </c:chart>
  <c:spPr>
    <a:noFill/>
    <a:ln>
      <a:noFill/>
    </a:ln>
  </c:spPr>
  <c:printSettings>
    <c:headerFooter/>
    <c:pageMargins b="0.750000000000003" l="0.70000000000000062" r="0.70000000000000062" t="0.750000000000003" header="0.30000000000000032" footer="0.30000000000000032"/>
    <c:pageSetup/>
  </c:printSettings>
</c:chartSpace>
</file>

<file path=xl/charts/chart1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3187714043526789E-2"/>
          <c:y val="2.160694885387645E-3"/>
          <c:w val="0.97578810865280474"/>
          <c:h val="0.99783930511461238"/>
        </c:manualLayout>
      </c:layout>
      <c:doughnutChart>
        <c:varyColors val="1"/>
        <c:ser>
          <c:idx val="0"/>
          <c:order val="0"/>
          <c:tx>
            <c:v>Camembert</c:v>
          </c:tx>
          <c:dPt>
            <c:idx val="0"/>
            <c:bubble3D val="0"/>
            <c:spPr>
              <a:gradFill flip="none" rotWithShape="1">
                <a:gsLst>
                  <a:gs pos="0">
                    <a:srgbClr val="C00000">
                      <a:shade val="30000"/>
                      <a:satMod val="115000"/>
                    </a:srgbClr>
                  </a:gs>
                  <a:gs pos="50000">
                    <a:srgbClr val="C00000">
                      <a:shade val="67500"/>
                      <a:satMod val="115000"/>
                    </a:srgbClr>
                  </a:gs>
                  <a:gs pos="100000">
                    <a:srgbClr val="C00000">
                      <a:shade val="100000"/>
                      <a:satMod val="115000"/>
                    </a:srgbClr>
                  </a:gs>
                </a:gsLst>
                <a:lin ang="2700000" scaled="1"/>
                <a:tileRect/>
              </a:gradFill>
            </c:spPr>
            <c:extLst>
              <c:ext xmlns:c16="http://schemas.microsoft.com/office/drawing/2014/chart" uri="{C3380CC4-5D6E-409C-BE32-E72D297353CC}">
                <c16:uniqueId val="{00000001-2EB6-4873-BF3B-9F2564C1B65B}"/>
              </c:ext>
            </c:extLst>
          </c:dPt>
          <c:dPt>
            <c:idx val="1"/>
            <c:bubble3D val="0"/>
            <c:spPr>
              <a:gradFill flip="none" rotWithShape="1">
                <a:gsLst>
                  <a:gs pos="0">
                    <a:srgbClr val="F79646">
                      <a:lumMod val="75000"/>
                      <a:shade val="30000"/>
                      <a:satMod val="115000"/>
                    </a:srgbClr>
                  </a:gs>
                  <a:gs pos="50000">
                    <a:srgbClr val="F79646">
                      <a:lumMod val="75000"/>
                      <a:shade val="67500"/>
                      <a:satMod val="115000"/>
                    </a:srgbClr>
                  </a:gs>
                  <a:gs pos="100000">
                    <a:srgbClr val="F79646">
                      <a:lumMod val="75000"/>
                      <a:shade val="100000"/>
                      <a:satMod val="115000"/>
                    </a:srgbClr>
                  </a:gs>
                </a:gsLst>
                <a:lin ang="2700000" scaled="1"/>
                <a:tileRect/>
              </a:gradFill>
            </c:spPr>
            <c:extLst>
              <c:ext xmlns:c16="http://schemas.microsoft.com/office/drawing/2014/chart" uri="{C3380CC4-5D6E-409C-BE32-E72D297353CC}">
                <c16:uniqueId val="{00000003-2EB6-4873-BF3B-9F2564C1B65B}"/>
              </c:ext>
            </c:extLst>
          </c:dPt>
          <c:dPt>
            <c:idx val="2"/>
            <c:bubble3D val="0"/>
            <c:spPr>
              <a:gradFill flip="none" rotWithShape="1">
                <a:gsLst>
                  <a:gs pos="0">
                    <a:srgbClr val="64AB0D">
                      <a:shade val="30000"/>
                      <a:satMod val="115000"/>
                    </a:srgbClr>
                  </a:gs>
                  <a:gs pos="50000">
                    <a:srgbClr val="64AB0D">
                      <a:shade val="67500"/>
                      <a:satMod val="115000"/>
                    </a:srgbClr>
                  </a:gs>
                  <a:gs pos="100000">
                    <a:srgbClr val="64AB0D">
                      <a:shade val="100000"/>
                      <a:satMod val="115000"/>
                    </a:srgbClr>
                  </a:gs>
                </a:gsLst>
                <a:lin ang="2700000" scaled="1"/>
                <a:tileRect/>
              </a:gradFill>
            </c:spPr>
            <c:extLst>
              <c:ext xmlns:c16="http://schemas.microsoft.com/office/drawing/2014/chart" uri="{C3380CC4-5D6E-409C-BE32-E72D297353CC}">
                <c16:uniqueId val="{00000005-2EB6-4873-BF3B-9F2564C1B65B}"/>
              </c:ext>
            </c:extLst>
          </c:dPt>
          <c:dPt>
            <c:idx val="3"/>
            <c:bubble3D val="0"/>
            <c:spPr>
              <a:gradFill flip="none" rotWithShape="1">
                <a:gsLst>
                  <a:gs pos="0">
                    <a:srgbClr val="00B050">
                      <a:shade val="30000"/>
                      <a:satMod val="115000"/>
                    </a:srgbClr>
                  </a:gs>
                  <a:gs pos="50000">
                    <a:srgbClr val="00B050">
                      <a:shade val="67500"/>
                      <a:satMod val="115000"/>
                    </a:srgbClr>
                  </a:gs>
                  <a:gs pos="100000">
                    <a:srgbClr val="00B050">
                      <a:shade val="100000"/>
                      <a:satMod val="115000"/>
                    </a:srgbClr>
                  </a:gs>
                </a:gsLst>
                <a:lin ang="2700000" scaled="1"/>
                <a:tileRect/>
              </a:gradFill>
            </c:spPr>
            <c:extLst>
              <c:ext xmlns:c16="http://schemas.microsoft.com/office/drawing/2014/chart" uri="{C3380CC4-5D6E-409C-BE32-E72D297353CC}">
                <c16:uniqueId val="{00000007-2EB6-4873-BF3B-9F2564C1B65B}"/>
              </c:ext>
            </c:extLst>
          </c:dPt>
          <c:dPt>
            <c:idx val="4"/>
            <c:bubble3D val="0"/>
            <c:spPr>
              <a:noFill/>
            </c:spPr>
            <c:extLst>
              <c:ext xmlns:c16="http://schemas.microsoft.com/office/drawing/2014/chart" uri="{C3380CC4-5D6E-409C-BE32-E72D297353CC}">
                <c16:uniqueId val="{00000009-2EB6-4873-BF3B-9F2564C1B65B}"/>
              </c:ext>
            </c:extLst>
          </c:dPt>
          <c:val>
            <c:numRef>
              <c:f>'Leçon 5'!$N$138:$N$142</c:f>
              <c:numCache>
                <c:formatCode>General</c:formatCode>
                <c:ptCount val="5"/>
                <c:pt idx="0">
                  <c:v>10</c:v>
                </c:pt>
                <c:pt idx="1">
                  <c:v>10</c:v>
                </c:pt>
                <c:pt idx="2">
                  <c:v>10</c:v>
                </c:pt>
                <c:pt idx="3">
                  <c:v>10</c:v>
                </c:pt>
                <c:pt idx="4">
                  <c:v>40</c:v>
                </c:pt>
              </c:numCache>
            </c:numRef>
          </c:val>
          <c:extLst>
            <c:ext xmlns:c16="http://schemas.microsoft.com/office/drawing/2014/chart" uri="{C3380CC4-5D6E-409C-BE32-E72D297353CC}">
              <c16:uniqueId val="{0000000A-2EB6-4873-BF3B-9F2564C1B65B}"/>
            </c:ext>
          </c:extLst>
        </c:ser>
        <c:dLbls>
          <c:showLegendKey val="0"/>
          <c:showVal val="0"/>
          <c:showCatName val="0"/>
          <c:showSerName val="0"/>
          <c:showPercent val="0"/>
          <c:showBubbleSize val="0"/>
          <c:showLeaderLines val="1"/>
        </c:dLbls>
        <c:firstSliceAng val="270"/>
        <c:holeSize val="50"/>
      </c:doughnutChart>
      <c:pieChart>
        <c:varyColors val="1"/>
        <c:ser>
          <c:idx val="1"/>
          <c:order val="1"/>
          <c:spPr>
            <a:noFill/>
          </c:spPr>
          <c:dPt>
            <c:idx val="1"/>
            <c:bubble3D val="0"/>
            <c:spPr>
              <a:solidFill>
                <a:schemeClr val="tx1"/>
              </a:solidFill>
            </c:spPr>
            <c:extLst>
              <c:ext xmlns:c16="http://schemas.microsoft.com/office/drawing/2014/chart" uri="{C3380CC4-5D6E-409C-BE32-E72D297353CC}">
                <c16:uniqueId val="{0000000C-2EB6-4873-BF3B-9F2564C1B65B}"/>
              </c:ext>
            </c:extLst>
          </c:dPt>
          <c:val>
            <c:numRef>
              <c:f>'Leçon 5'!$O$138:$O$140</c:f>
              <c:numCache>
                <c:formatCode>General</c:formatCode>
                <c:ptCount val="3"/>
                <c:pt idx="0">
                  <c:v>0</c:v>
                </c:pt>
                <c:pt idx="1">
                  <c:v>2</c:v>
                </c:pt>
                <c:pt idx="2">
                  <c:v>78</c:v>
                </c:pt>
              </c:numCache>
            </c:numRef>
          </c:val>
          <c:extLst>
            <c:ext xmlns:c16="http://schemas.microsoft.com/office/drawing/2014/chart" uri="{C3380CC4-5D6E-409C-BE32-E72D297353CC}">
              <c16:uniqueId val="{0000000D-2EB6-4873-BF3B-9F2564C1B65B}"/>
            </c:ext>
          </c:extLst>
        </c:ser>
        <c:dLbls>
          <c:showLegendKey val="0"/>
          <c:showVal val="0"/>
          <c:showCatName val="0"/>
          <c:showSerName val="0"/>
          <c:showPercent val="0"/>
          <c:showBubbleSize val="0"/>
          <c:showLeaderLines val="1"/>
        </c:dLbls>
        <c:firstSliceAng val="270"/>
      </c:pieChart>
    </c:plotArea>
    <c:plotVisOnly val="0"/>
    <c:dispBlanksAs val="gap"/>
    <c:showDLblsOverMax val="0"/>
  </c:chart>
  <c:spPr>
    <a:noFill/>
    <a:ln>
      <a:noFill/>
    </a:ln>
  </c:spPr>
  <c:printSettings>
    <c:headerFooter/>
    <c:pageMargins b="0.750000000000003" l="0.70000000000000062" r="0.70000000000000062" t="0.750000000000003" header="0.30000000000000032" footer="0.30000000000000032"/>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3187714043526789E-2"/>
          <c:y val="2.160694885387645E-3"/>
          <c:w val="0.97578810865280474"/>
          <c:h val="0.99783930511461238"/>
        </c:manualLayout>
      </c:layout>
      <c:doughnutChart>
        <c:varyColors val="1"/>
        <c:ser>
          <c:idx val="0"/>
          <c:order val="0"/>
          <c:tx>
            <c:v>Camembert</c:v>
          </c:tx>
          <c:dPt>
            <c:idx val="0"/>
            <c:bubble3D val="0"/>
            <c:spPr>
              <a:gradFill flip="none" rotWithShape="1">
                <a:gsLst>
                  <a:gs pos="0">
                    <a:srgbClr val="C00000">
                      <a:shade val="30000"/>
                      <a:satMod val="115000"/>
                    </a:srgbClr>
                  </a:gs>
                  <a:gs pos="50000">
                    <a:srgbClr val="C00000">
                      <a:shade val="67500"/>
                      <a:satMod val="115000"/>
                    </a:srgbClr>
                  </a:gs>
                  <a:gs pos="100000">
                    <a:srgbClr val="C00000">
                      <a:shade val="100000"/>
                      <a:satMod val="115000"/>
                    </a:srgbClr>
                  </a:gs>
                </a:gsLst>
                <a:lin ang="2700000" scaled="1"/>
                <a:tileRect/>
              </a:gradFill>
            </c:spPr>
            <c:extLst>
              <c:ext xmlns:c16="http://schemas.microsoft.com/office/drawing/2014/chart" uri="{C3380CC4-5D6E-409C-BE32-E72D297353CC}">
                <c16:uniqueId val="{00000001-D246-4668-863F-0B72AEB93247}"/>
              </c:ext>
            </c:extLst>
          </c:dPt>
          <c:dPt>
            <c:idx val="1"/>
            <c:bubble3D val="0"/>
            <c:spPr>
              <a:gradFill flip="none" rotWithShape="1">
                <a:gsLst>
                  <a:gs pos="0">
                    <a:srgbClr val="F79646">
                      <a:lumMod val="75000"/>
                      <a:shade val="30000"/>
                      <a:satMod val="115000"/>
                    </a:srgbClr>
                  </a:gs>
                  <a:gs pos="50000">
                    <a:srgbClr val="F79646">
                      <a:lumMod val="75000"/>
                      <a:shade val="67500"/>
                      <a:satMod val="115000"/>
                    </a:srgbClr>
                  </a:gs>
                  <a:gs pos="100000">
                    <a:srgbClr val="F79646">
                      <a:lumMod val="75000"/>
                      <a:shade val="100000"/>
                      <a:satMod val="115000"/>
                    </a:srgbClr>
                  </a:gs>
                </a:gsLst>
                <a:lin ang="2700000" scaled="1"/>
                <a:tileRect/>
              </a:gradFill>
            </c:spPr>
            <c:extLst>
              <c:ext xmlns:c16="http://schemas.microsoft.com/office/drawing/2014/chart" uri="{C3380CC4-5D6E-409C-BE32-E72D297353CC}">
                <c16:uniqueId val="{00000003-D246-4668-863F-0B72AEB93247}"/>
              </c:ext>
            </c:extLst>
          </c:dPt>
          <c:dPt>
            <c:idx val="2"/>
            <c:bubble3D val="0"/>
            <c:spPr>
              <a:gradFill flip="none" rotWithShape="1">
                <a:gsLst>
                  <a:gs pos="0">
                    <a:srgbClr val="64AB0D">
                      <a:shade val="30000"/>
                      <a:satMod val="115000"/>
                    </a:srgbClr>
                  </a:gs>
                  <a:gs pos="50000">
                    <a:srgbClr val="64AB0D">
                      <a:shade val="67500"/>
                      <a:satMod val="115000"/>
                    </a:srgbClr>
                  </a:gs>
                  <a:gs pos="100000">
                    <a:srgbClr val="64AB0D">
                      <a:shade val="100000"/>
                      <a:satMod val="115000"/>
                    </a:srgbClr>
                  </a:gs>
                </a:gsLst>
                <a:lin ang="2700000" scaled="1"/>
                <a:tileRect/>
              </a:gradFill>
            </c:spPr>
            <c:extLst>
              <c:ext xmlns:c16="http://schemas.microsoft.com/office/drawing/2014/chart" uri="{C3380CC4-5D6E-409C-BE32-E72D297353CC}">
                <c16:uniqueId val="{00000005-D246-4668-863F-0B72AEB93247}"/>
              </c:ext>
            </c:extLst>
          </c:dPt>
          <c:dPt>
            <c:idx val="3"/>
            <c:bubble3D val="0"/>
            <c:spPr>
              <a:gradFill flip="none" rotWithShape="1">
                <a:gsLst>
                  <a:gs pos="0">
                    <a:srgbClr val="00B050">
                      <a:shade val="30000"/>
                      <a:satMod val="115000"/>
                    </a:srgbClr>
                  </a:gs>
                  <a:gs pos="50000">
                    <a:srgbClr val="00B050">
                      <a:shade val="67500"/>
                      <a:satMod val="115000"/>
                    </a:srgbClr>
                  </a:gs>
                  <a:gs pos="100000">
                    <a:srgbClr val="00B050">
                      <a:shade val="100000"/>
                      <a:satMod val="115000"/>
                    </a:srgbClr>
                  </a:gs>
                </a:gsLst>
                <a:lin ang="2700000" scaled="1"/>
                <a:tileRect/>
              </a:gradFill>
            </c:spPr>
            <c:extLst>
              <c:ext xmlns:c16="http://schemas.microsoft.com/office/drawing/2014/chart" uri="{C3380CC4-5D6E-409C-BE32-E72D297353CC}">
                <c16:uniqueId val="{00000007-D246-4668-863F-0B72AEB93247}"/>
              </c:ext>
            </c:extLst>
          </c:dPt>
          <c:dPt>
            <c:idx val="4"/>
            <c:bubble3D val="0"/>
            <c:spPr>
              <a:noFill/>
            </c:spPr>
            <c:extLst>
              <c:ext xmlns:c16="http://schemas.microsoft.com/office/drawing/2014/chart" uri="{C3380CC4-5D6E-409C-BE32-E72D297353CC}">
                <c16:uniqueId val="{00000009-D246-4668-863F-0B72AEB93247}"/>
              </c:ext>
            </c:extLst>
          </c:dPt>
          <c:val>
            <c:numRef>
              <c:f>'Leçon 1'!$N$73:$N$77</c:f>
              <c:numCache>
                <c:formatCode>General</c:formatCode>
                <c:ptCount val="5"/>
                <c:pt idx="0">
                  <c:v>10</c:v>
                </c:pt>
                <c:pt idx="1">
                  <c:v>10</c:v>
                </c:pt>
                <c:pt idx="2">
                  <c:v>10</c:v>
                </c:pt>
                <c:pt idx="3">
                  <c:v>10</c:v>
                </c:pt>
                <c:pt idx="4">
                  <c:v>40</c:v>
                </c:pt>
              </c:numCache>
            </c:numRef>
          </c:val>
          <c:extLst>
            <c:ext xmlns:c16="http://schemas.microsoft.com/office/drawing/2014/chart" uri="{C3380CC4-5D6E-409C-BE32-E72D297353CC}">
              <c16:uniqueId val="{0000000A-D246-4668-863F-0B72AEB93247}"/>
            </c:ext>
          </c:extLst>
        </c:ser>
        <c:dLbls>
          <c:showLegendKey val="0"/>
          <c:showVal val="0"/>
          <c:showCatName val="0"/>
          <c:showSerName val="0"/>
          <c:showPercent val="0"/>
          <c:showBubbleSize val="0"/>
          <c:showLeaderLines val="1"/>
        </c:dLbls>
        <c:firstSliceAng val="270"/>
        <c:holeSize val="50"/>
      </c:doughnutChart>
      <c:pieChart>
        <c:varyColors val="1"/>
        <c:ser>
          <c:idx val="1"/>
          <c:order val="1"/>
          <c:spPr>
            <a:noFill/>
          </c:spPr>
          <c:dPt>
            <c:idx val="1"/>
            <c:bubble3D val="0"/>
            <c:spPr>
              <a:solidFill>
                <a:schemeClr val="tx1"/>
              </a:solidFill>
            </c:spPr>
            <c:extLst>
              <c:ext xmlns:c16="http://schemas.microsoft.com/office/drawing/2014/chart" uri="{C3380CC4-5D6E-409C-BE32-E72D297353CC}">
                <c16:uniqueId val="{0000000C-D246-4668-863F-0B72AEB93247}"/>
              </c:ext>
            </c:extLst>
          </c:dPt>
          <c:val>
            <c:numRef>
              <c:f>'Leçon 1'!$O$73:$O$75</c:f>
              <c:numCache>
                <c:formatCode>General</c:formatCode>
                <c:ptCount val="3"/>
                <c:pt idx="0">
                  <c:v>0</c:v>
                </c:pt>
                <c:pt idx="1">
                  <c:v>2</c:v>
                </c:pt>
                <c:pt idx="2">
                  <c:v>78</c:v>
                </c:pt>
              </c:numCache>
            </c:numRef>
          </c:val>
          <c:extLst>
            <c:ext xmlns:c16="http://schemas.microsoft.com/office/drawing/2014/chart" uri="{C3380CC4-5D6E-409C-BE32-E72D297353CC}">
              <c16:uniqueId val="{0000000D-D246-4668-863F-0B72AEB93247}"/>
            </c:ext>
          </c:extLst>
        </c:ser>
        <c:dLbls>
          <c:showLegendKey val="0"/>
          <c:showVal val="0"/>
          <c:showCatName val="0"/>
          <c:showSerName val="0"/>
          <c:showPercent val="0"/>
          <c:showBubbleSize val="0"/>
          <c:showLeaderLines val="1"/>
        </c:dLbls>
        <c:firstSliceAng val="270"/>
      </c:pieChart>
    </c:plotArea>
    <c:plotVisOnly val="0"/>
    <c:dispBlanksAs val="gap"/>
    <c:showDLblsOverMax val="0"/>
  </c:chart>
  <c:spPr>
    <a:noFill/>
    <a:ln>
      <a:noFill/>
    </a:ln>
  </c:spPr>
  <c:printSettings>
    <c:headerFooter/>
    <c:pageMargins b="0.750000000000003" l="0.70000000000000062" r="0.70000000000000062" t="0.750000000000003" header="0.30000000000000032" footer="0.30000000000000032"/>
    <c:pageSetup/>
  </c:printSettings>
</c:chartSpace>
</file>

<file path=xl/charts/chart1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3187714043526789E-2"/>
          <c:y val="2.160694885387645E-3"/>
          <c:w val="0.97578810865280474"/>
          <c:h val="0.99783930511461238"/>
        </c:manualLayout>
      </c:layout>
      <c:doughnutChart>
        <c:varyColors val="1"/>
        <c:ser>
          <c:idx val="0"/>
          <c:order val="0"/>
          <c:tx>
            <c:v>Camembert</c:v>
          </c:tx>
          <c:dPt>
            <c:idx val="0"/>
            <c:bubble3D val="0"/>
            <c:spPr>
              <a:gradFill flip="none" rotWithShape="1">
                <a:gsLst>
                  <a:gs pos="0">
                    <a:srgbClr val="C00000">
                      <a:shade val="30000"/>
                      <a:satMod val="115000"/>
                    </a:srgbClr>
                  </a:gs>
                  <a:gs pos="50000">
                    <a:srgbClr val="C00000">
                      <a:shade val="67500"/>
                      <a:satMod val="115000"/>
                    </a:srgbClr>
                  </a:gs>
                  <a:gs pos="100000">
                    <a:srgbClr val="C00000">
                      <a:shade val="100000"/>
                      <a:satMod val="115000"/>
                    </a:srgbClr>
                  </a:gs>
                </a:gsLst>
                <a:lin ang="2700000" scaled="1"/>
                <a:tileRect/>
              </a:gradFill>
            </c:spPr>
            <c:extLst>
              <c:ext xmlns:c16="http://schemas.microsoft.com/office/drawing/2014/chart" uri="{C3380CC4-5D6E-409C-BE32-E72D297353CC}">
                <c16:uniqueId val="{00000001-A058-466C-800F-0B88F7AD4280}"/>
              </c:ext>
            </c:extLst>
          </c:dPt>
          <c:dPt>
            <c:idx val="1"/>
            <c:bubble3D val="0"/>
            <c:spPr>
              <a:gradFill flip="none" rotWithShape="1">
                <a:gsLst>
                  <a:gs pos="0">
                    <a:srgbClr val="F79646">
                      <a:lumMod val="75000"/>
                      <a:shade val="30000"/>
                      <a:satMod val="115000"/>
                    </a:srgbClr>
                  </a:gs>
                  <a:gs pos="50000">
                    <a:srgbClr val="F79646">
                      <a:lumMod val="75000"/>
                      <a:shade val="67500"/>
                      <a:satMod val="115000"/>
                    </a:srgbClr>
                  </a:gs>
                  <a:gs pos="100000">
                    <a:srgbClr val="F79646">
                      <a:lumMod val="75000"/>
                      <a:shade val="100000"/>
                      <a:satMod val="115000"/>
                    </a:srgbClr>
                  </a:gs>
                </a:gsLst>
                <a:lin ang="2700000" scaled="1"/>
                <a:tileRect/>
              </a:gradFill>
            </c:spPr>
            <c:extLst>
              <c:ext xmlns:c16="http://schemas.microsoft.com/office/drawing/2014/chart" uri="{C3380CC4-5D6E-409C-BE32-E72D297353CC}">
                <c16:uniqueId val="{00000003-A058-466C-800F-0B88F7AD4280}"/>
              </c:ext>
            </c:extLst>
          </c:dPt>
          <c:dPt>
            <c:idx val="2"/>
            <c:bubble3D val="0"/>
            <c:spPr>
              <a:gradFill flip="none" rotWithShape="1">
                <a:gsLst>
                  <a:gs pos="0">
                    <a:srgbClr val="64AB0D">
                      <a:shade val="30000"/>
                      <a:satMod val="115000"/>
                    </a:srgbClr>
                  </a:gs>
                  <a:gs pos="50000">
                    <a:srgbClr val="64AB0D">
                      <a:shade val="67500"/>
                      <a:satMod val="115000"/>
                    </a:srgbClr>
                  </a:gs>
                  <a:gs pos="100000">
                    <a:srgbClr val="64AB0D">
                      <a:shade val="100000"/>
                      <a:satMod val="115000"/>
                    </a:srgbClr>
                  </a:gs>
                </a:gsLst>
                <a:lin ang="2700000" scaled="1"/>
                <a:tileRect/>
              </a:gradFill>
            </c:spPr>
            <c:extLst>
              <c:ext xmlns:c16="http://schemas.microsoft.com/office/drawing/2014/chart" uri="{C3380CC4-5D6E-409C-BE32-E72D297353CC}">
                <c16:uniqueId val="{00000005-A058-466C-800F-0B88F7AD4280}"/>
              </c:ext>
            </c:extLst>
          </c:dPt>
          <c:dPt>
            <c:idx val="3"/>
            <c:bubble3D val="0"/>
            <c:spPr>
              <a:gradFill flip="none" rotWithShape="1">
                <a:gsLst>
                  <a:gs pos="0">
                    <a:srgbClr val="00B050">
                      <a:shade val="30000"/>
                      <a:satMod val="115000"/>
                    </a:srgbClr>
                  </a:gs>
                  <a:gs pos="50000">
                    <a:srgbClr val="00B050">
                      <a:shade val="67500"/>
                      <a:satMod val="115000"/>
                    </a:srgbClr>
                  </a:gs>
                  <a:gs pos="100000">
                    <a:srgbClr val="00B050">
                      <a:shade val="100000"/>
                      <a:satMod val="115000"/>
                    </a:srgbClr>
                  </a:gs>
                </a:gsLst>
                <a:lin ang="2700000" scaled="1"/>
                <a:tileRect/>
              </a:gradFill>
            </c:spPr>
            <c:extLst>
              <c:ext xmlns:c16="http://schemas.microsoft.com/office/drawing/2014/chart" uri="{C3380CC4-5D6E-409C-BE32-E72D297353CC}">
                <c16:uniqueId val="{00000007-A058-466C-800F-0B88F7AD4280}"/>
              </c:ext>
            </c:extLst>
          </c:dPt>
          <c:dPt>
            <c:idx val="4"/>
            <c:bubble3D val="0"/>
            <c:spPr>
              <a:noFill/>
            </c:spPr>
            <c:extLst>
              <c:ext xmlns:c16="http://schemas.microsoft.com/office/drawing/2014/chart" uri="{C3380CC4-5D6E-409C-BE32-E72D297353CC}">
                <c16:uniqueId val="{00000009-A058-466C-800F-0B88F7AD4280}"/>
              </c:ext>
            </c:extLst>
          </c:dPt>
          <c:val>
            <c:numRef>
              <c:f>'Leçon 5'!$N$143:$N$147</c:f>
              <c:numCache>
                <c:formatCode>General</c:formatCode>
                <c:ptCount val="5"/>
                <c:pt idx="0">
                  <c:v>10</c:v>
                </c:pt>
                <c:pt idx="1">
                  <c:v>10</c:v>
                </c:pt>
                <c:pt idx="2">
                  <c:v>10</c:v>
                </c:pt>
                <c:pt idx="3">
                  <c:v>10</c:v>
                </c:pt>
                <c:pt idx="4">
                  <c:v>40</c:v>
                </c:pt>
              </c:numCache>
            </c:numRef>
          </c:val>
          <c:extLst>
            <c:ext xmlns:c16="http://schemas.microsoft.com/office/drawing/2014/chart" uri="{C3380CC4-5D6E-409C-BE32-E72D297353CC}">
              <c16:uniqueId val="{0000000A-A058-466C-800F-0B88F7AD4280}"/>
            </c:ext>
          </c:extLst>
        </c:ser>
        <c:dLbls>
          <c:showLegendKey val="0"/>
          <c:showVal val="0"/>
          <c:showCatName val="0"/>
          <c:showSerName val="0"/>
          <c:showPercent val="0"/>
          <c:showBubbleSize val="0"/>
          <c:showLeaderLines val="1"/>
        </c:dLbls>
        <c:firstSliceAng val="270"/>
        <c:holeSize val="50"/>
      </c:doughnutChart>
      <c:pieChart>
        <c:varyColors val="1"/>
        <c:ser>
          <c:idx val="1"/>
          <c:order val="1"/>
          <c:spPr>
            <a:noFill/>
          </c:spPr>
          <c:dPt>
            <c:idx val="1"/>
            <c:bubble3D val="0"/>
            <c:spPr>
              <a:solidFill>
                <a:schemeClr val="tx1"/>
              </a:solidFill>
            </c:spPr>
            <c:extLst>
              <c:ext xmlns:c16="http://schemas.microsoft.com/office/drawing/2014/chart" uri="{C3380CC4-5D6E-409C-BE32-E72D297353CC}">
                <c16:uniqueId val="{0000000C-A058-466C-800F-0B88F7AD4280}"/>
              </c:ext>
            </c:extLst>
          </c:dPt>
          <c:val>
            <c:numRef>
              <c:f>'Leçon 5'!$O$143:$O$145</c:f>
              <c:numCache>
                <c:formatCode>General</c:formatCode>
                <c:ptCount val="3"/>
                <c:pt idx="0">
                  <c:v>0</c:v>
                </c:pt>
                <c:pt idx="1">
                  <c:v>2</c:v>
                </c:pt>
                <c:pt idx="2">
                  <c:v>78</c:v>
                </c:pt>
              </c:numCache>
            </c:numRef>
          </c:val>
          <c:extLst>
            <c:ext xmlns:c16="http://schemas.microsoft.com/office/drawing/2014/chart" uri="{C3380CC4-5D6E-409C-BE32-E72D297353CC}">
              <c16:uniqueId val="{0000000D-A058-466C-800F-0B88F7AD4280}"/>
            </c:ext>
          </c:extLst>
        </c:ser>
        <c:dLbls>
          <c:showLegendKey val="0"/>
          <c:showVal val="0"/>
          <c:showCatName val="0"/>
          <c:showSerName val="0"/>
          <c:showPercent val="0"/>
          <c:showBubbleSize val="0"/>
          <c:showLeaderLines val="1"/>
        </c:dLbls>
        <c:firstSliceAng val="270"/>
      </c:pieChart>
    </c:plotArea>
    <c:plotVisOnly val="0"/>
    <c:dispBlanksAs val="gap"/>
    <c:showDLblsOverMax val="0"/>
  </c:chart>
  <c:spPr>
    <a:noFill/>
    <a:ln>
      <a:noFill/>
    </a:ln>
  </c:spPr>
  <c:printSettings>
    <c:headerFooter/>
    <c:pageMargins b="0.750000000000003" l="0.70000000000000062" r="0.70000000000000062" t="0.750000000000003" header="0.30000000000000032" footer="0.30000000000000032"/>
    <c:pageSetup/>
  </c:printSettings>
</c:chartSpace>
</file>

<file path=xl/charts/chart1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3187714043526789E-2"/>
          <c:y val="2.160694885387645E-3"/>
          <c:w val="0.97578810865280474"/>
          <c:h val="0.99783930511461238"/>
        </c:manualLayout>
      </c:layout>
      <c:doughnutChart>
        <c:varyColors val="1"/>
        <c:ser>
          <c:idx val="0"/>
          <c:order val="0"/>
          <c:tx>
            <c:v>Camembert</c:v>
          </c:tx>
          <c:dPt>
            <c:idx val="0"/>
            <c:bubble3D val="0"/>
            <c:spPr>
              <a:gradFill flip="none" rotWithShape="1">
                <a:gsLst>
                  <a:gs pos="0">
                    <a:srgbClr val="C00000">
                      <a:shade val="30000"/>
                      <a:satMod val="115000"/>
                    </a:srgbClr>
                  </a:gs>
                  <a:gs pos="50000">
                    <a:srgbClr val="C00000">
                      <a:shade val="67500"/>
                      <a:satMod val="115000"/>
                    </a:srgbClr>
                  </a:gs>
                  <a:gs pos="100000">
                    <a:srgbClr val="C00000">
                      <a:shade val="100000"/>
                      <a:satMod val="115000"/>
                    </a:srgbClr>
                  </a:gs>
                </a:gsLst>
                <a:lin ang="2700000" scaled="1"/>
                <a:tileRect/>
              </a:gradFill>
            </c:spPr>
            <c:extLst>
              <c:ext xmlns:c16="http://schemas.microsoft.com/office/drawing/2014/chart" uri="{C3380CC4-5D6E-409C-BE32-E72D297353CC}">
                <c16:uniqueId val="{00000001-C0CF-4532-8525-FEF9D3726B0B}"/>
              </c:ext>
            </c:extLst>
          </c:dPt>
          <c:dPt>
            <c:idx val="1"/>
            <c:bubble3D val="0"/>
            <c:spPr>
              <a:gradFill flip="none" rotWithShape="1">
                <a:gsLst>
                  <a:gs pos="0">
                    <a:srgbClr val="F79646">
                      <a:lumMod val="75000"/>
                      <a:shade val="30000"/>
                      <a:satMod val="115000"/>
                    </a:srgbClr>
                  </a:gs>
                  <a:gs pos="50000">
                    <a:srgbClr val="F79646">
                      <a:lumMod val="75000"/>
                      <a:shade val="67500"/>
                      <a:satMod val="115000"/>
                    </a:srgbClr>
                  </a:gs>
                  <a:gs pos="100000">
                    <a:srgbClr val="F79646">
                      <a:lumMod val="75000"/>
                      <a:shade val="100000"/>
                      <a:satMod val="115000"/>
                    </a:srgbClr>
                  </a:gs>
                </a:gsLst>
                <a:lin ang="2700000" scaled="1"/>
                <a:tileRect/>
              </a:gradFill>
            </c:spPr>
            <c:extLst>
              <c:ext xmlns:c16="http://schemas.microsoft.com/office/drawing/2014/chart" uri="{C3380CC4-5D6E-409C-BE32-E72D297353CC}">
                <c16:uniqueId val="{00000003-C0CF-4532-8525-FEF9D3726B0B}"/>
              </c:ext>
            </c:extLst>
          </c:dPt>
          <c:dPt>
            <c:idx val="2"/>
            <c:bubble3D val="0"/>
            <c:spPr>
              <a:gradFill flip="none" rotWithShape="1">
                <a:gsLst>
                  <a:gs pos="0">
                    <a:srgbClr val="64AB0D">
                      <a:shade val="30000"/>
                      <a:satMod val="115000"/>
                    </a:srgbClr>
                  </a:gs>
                  <a:gs pos="50000">
                    <a:srgbClr val="64AB0D">
                      <a:shade val="67500"/>
                      <a:satMod val="115000"/>
                    </a:srgbClr>
                  </a:gs>
                  <a:gs pos="100000">
                    <a:srgbClr val="64AB0D">
                      <a:shade val="100000"/>
                      <a:satMod val="115000"/>
                    </a:srgbClr>
                  </a:gs>
                </a:gsLst>
                <a:lin ang="2700000" scaled="1"/>
                <a:tileRect/>
              </a:gradFill>
            </c:spPr>
            <c:extLst>
              <c:ext xmlns:c16="http://schemas.microsoft.com/office/drawing/2014/chart" uri="{C3380CC4-5D6E-409C-BE32-E72D297353CC}">
                <c16:uniqueId val="{00000005-C0CF-4532-8525-FEF9D3726B0B}"/>
              </c:ext>
            </c:extLst>
          </c:dPt>
          <c:dPt>
            <c:idx val="3"/>
            <c:bubble3D val="0"/>
            <c:spPr>
              <a:gradFill flip="none" rotWithShape="1">
                <a:gsLst>
                  <a:gs pos="0">
                    <a:srgbClr val="00B050">
                      <a:shade val="30000"/>
                      <a:satMod val="115000"/>
                    </a:srgbClr>
                  </a:gs>
                  <a:gs pos="50000">
                    <a:srgbClr val="00B050">
                      <a:shade val="67500"/>
                      <a:satMod val="115000"/>
                    </a:srgbClr>
                  </a:gs>
                  <a:gs pos="100000">
                    <a:srgbClr val="00B050">
                      <a:shade val="100000"/>
                      <a:satMod val="115000"/>
                    </a:srgbClr>
                  </a:gs>
                </a:gsLst>
                <a:lin ang="2700000" scaled="1"/>
                <a:tileRect/>
              </a:gradFill>
            </c:spPr>
            <c:extLst>
              <c:ext xmlns:c16="http://schemas.microsoft.com/office/drawing/2014/chart" uri="{C3380CC4-5D6E-409C-BE32-E72D297353CC}">
                <c16:uniqueId val="{00000007-C0CF-4532-8525-FEF9D3726B0B}"/>
              </c:ext>
            </c:extLst>
          </c:dPt>
          <c:dPt>
            <c:idx val="4"/>
            <c:bubble3D val="0"/>
            <c:spPr>
              <a:noFill/>
            </c:spPr>
            <c:extLst>
              <c:ext xmlns:c16="http://schemas.microsoft.com/office/drawing/2014/chart" uri="{C3380CC4-5D6E-409C-BE32-E72D297353CC}">
                <c16:uniqueId val="{00000009-C0CF-4532-8525-FEF9D3726B0B}"/>
              </c:ext>
            </c:extLst>
          </c:dPt>
          <c:val>
            <c:numRef>
              <c:f>'Leçon 5'!$N$148:$N$152</c:f>
              <c:numCache>
                <c:formatCode>General</c:formatCode>
                <c:ptCount val="5"/>
                <c:pt idx="0">
                  <c:v>10</c:v>
                </c:pt>
                <c:pt idx="1">
                  <c:v>10</c:v>
                </c:pt>
                <c:pt idx="2">
                  <c:v>10</c:v>
                </c:pt>
                <c:pt idx="3">
                  <c:v>10</c:v>
                </c:pt>
                <c:pt idx="4">
                  <c:v>40</c:v>
                </c:pt>
              </c:numCache>
            </c:numRef>
          </c:val>
          <c:extLst>
            <c:ext xmlns:c16="http://schemas.microsoft.com/office/drawing/2014/chart" uri="{C3380CC4-5D6E-409C-BE32-E72D297353CC}">
              <c16:uniqueId val="{0000000A-C0CF-4532-8525-FEF9D3726B0B}"/>
            </c:ext>
          </c:extLst>
        </c:ser>
        <c:dLbls>
          <c:showLegendKey val="0"/>
          <c:showVal val="0"/>
          <c:showCatName val="0"/>
          <c:showSerName val="0"/>
          <c:showPercent val="0"/>
          <c:showBubbleSize val="0"/>
          <c:showLeaderLines val="1"/>
        </c:dLbls>
        <c:firstSliceAng val="270"/>
        <c:holeSize val="50"/>
      </c:doughnutChart>
      <c:pieChart>
        <c:varyColors val="1"/>
        <c:ser>
          <c:idx val="1"/>
          <c:order val="1"/>
          <c:spPr>
            <a:noFill/>
          </c:spPr>
          <c:dPt>
            <c:idx val="1"/>
            <c:bubble3D val="0"/>
            <c:spPr>
              <a:solidFill>
                <a:schemeClr val="tx1"/>
              </a:solidFill>
            </c:spPr>
            <c:extLst>
              <c:ext xmlns:c16="http://schemas.microsoft.com/office/drawing/2014/chart" uri="{C3380CC4-5D6E-409C-BE32-E72D297353CC}">
                <c16:uniqueId val="{0000000C-C0CF-4532-8525-FEF9D3726B0B}"/>
              </c:ext>
            </c:extLst>
          </c:dPt>
          <c:val>
            <c:numRef>
              <c:f>'Leçon 5'!$O$148:$O$150</c:f>
              <c:numCache>
                <c:formatCode>General</c:formatCode>
                <c:ptCount val="3"/>
                <c:pt idx="0">
                  <c:v>0</c:v>
                </c:pt>
                <c:pt idx="1">
                  <c:v>2</c:v>
                </c:pt>
                <c:pt idx="2">
                  <c:v>78</c:v>
                </c:pt>
              </c:numCache>
            </c:numRef>
          </c:val>
          <c:extLst>
            <c:ext xmlns:c16="http://schemas.microsoft.com/office/drawing/2014/chart" uri="{C3380CC4-5D6E-409C-BE32-E72D297353CC}">
              <c16:uniqueId val="{0000000D-C0CF-4532-8525-FEF9D3726B0B}"/>
            </c:ext>
          </c:extLst>
        </c:ser>
        <c:dLbls>
          <c:showLegendKey val="0"/>
          <c:showVal val="0"/>
          <c:showCatName val="0"/>
          <c:showSerName val="0"/>
          <c:showPercent val="0"/>
          <c:showBubbleSize val="0"/>
          <c:showLeaderLines val="1"/>
        </c:dLbls>
        <c:firstSliceAng val="270"/>
      </c:pieChart>
    </c:plotArea>
    <c:plotVisOnly val="0"/>
    <c:dispBlanksAs val="gap"/>
    <c:showDLblsOverMax val="0"/>
  </c:chart>
  <c:spPr>
    <a:noFill/>
    <a:ln>
      <a:noFill/>
    </a:ln>
  </c:spPr>
  <c:printSettings>
    <c:headerFooter/>
    <c:pageMargins b="0.750000000000003" l="0.70000000000000062" r="0.70000000000000062" t="0.750000000000003" header="0.30000000000000032" footer="0.30000000000000032"/>
    <c:pageSetup/>
  </c:printSettings>
</c:chartSpace>
</file>

<file path=xl/charts/chart1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3187714043526789E-2"/>
          <c:y val="2.160694885387645E-3"/>
          <c:w val="0.97578810865280474"/>
          <c:h val="0.99783930511461238"/>
        </c:manualLayout>
      </c:layout>
      <c:doughnutChart>
        <c:varyColors val="1"/>
        <c:ser>
          <c:idx val="0"/>
          <c:order val="0"/>
          <c:tx>
            <c:v>Camembert</c:v>
          </c:tx>
          <c:dPt>
            <c:idx val="0"/>
            <c:bubble3D val="0"/>
            <c:spPr>
              <a:gradFill flip="none" rotWithShape="1">
                <a:gsLst>
                  <a:gs pos="0">
                    <a:srgbClr val="C00000">
                      <a:shade val="30000"/>
                      <a:satMod val="115000"/>
                    </a:srgbClr>
                  </a:gs>
                  <a:gs pos="50000">
                    <a:srgbClr val="C00000">
                      <a:shade val="67500"/>
                      <a:satMod val="115000"/>
                    </a:srgbClr>
                  </a:gs>
                  <a:gs pos="100000">
                    <a:srgbClr val="C00000">
                      <a:shade val="100000"/>
                      <a:satMod val="115000"/>
                    </a:srgbClr>
                  </a:gs>
                </a:gsLst>
                <a:lin ang="2700000" scaled="1"/>
                <a:tileRect/>
              </a:gradFill>
            </c:spPr>
            <c:extLst>
              <c:ext xmlns:c16="http://schemas.microsoft.com/office/drawing/2014/chart" uri="{C3380CC4-5D6E-409C-BE32-E72D297353CC}">
                <c16:uniqueId val="{00000001-B486-4C36-83E4-927584A82F09}"/>
              </c:ext>
            </c:extLst>
          </c:dPt>
          <c:dPt>
            <c:idx val="1"/>
            <c:bubble3D val="0"/>
            <c:spPr>
              <a:gradFill flip="none" rotWithShape="1">
                <a:gsLst>
                  <a:gs pos="0">
                    <a:srgbClr val="F79646">
                      <a:lumMod val="75000"/>
                      <a:shade val="30000"/>
                      <a:satMod val="115000"/>
                    </a:srgbClr>
                  </a:gs>
                  <a:gs pos="50000">
                    <a:srgbClr val="F79646">
                      <a:lumMod val="75000"/>
                      <a:shade val="67500"/>
                      <a:satMod val="115000"/>
                    </a:srgbClr>
                  </a:gs>
                  <a:gs pos="100000">
                    <a:srgbClr val="F79646">
                      <a:lumMod val="75000"/>
                      <a:shade val="100000"/>
                      <a:satMod val="115000"/>
                    </a:srgbClr>
                  </a:gs>
                </a:gsLst>
                <a:lin ang="2700000" scaled="1"/>
                <a:tileRect/>
              </a:gradFill>
            </c:spPr>
            <c:extLst>
              <c:ext xmlns:c16="http://schemas.microsoft.com/office/drawing/2014/chart" uri="{C3380CC4-5D6E-409C-BE32-E72D297353CC}">
                <c16:uniqueId val="{00000003-B486-4C36-83E4-927584A82F09}"/>
              </c:ext>
            </c:extLst>
          </c:dPt>
          <c:dPt>
            <c:idx val="2"/>
            <c:bubble3D val="0"/>
            <c:spPr>
              <a:gradFill flip="none" rotWithShape="1">
                <a:gsLst>
                  <a:gs pos="0">
                    <a:srgbClr val="64AB0D">
                      <a:shade val="30000"/>
                      <a:satMod val="115000"/>
                    </a:srgbClr>
                  </a:gs>
                  <a:gs pos="50000">
                    <a:srgbClr val="64AB0D">
                      <a:shade val="67500"/>
                      <a:satMod val="115000"/>
                    </a:srgbClr>
                  </a:gs>
                  <a:gs pos="100000">
                    <a:srgbClr val="64AB0D">
                      <a:shade val="100000"/>
                      <a:satMod val="115000"/>
                    </a:srgbClr>
                  </a:gs>
                </a:gsLst>
                <a:lin ang="2700000" scaled="1"/>
                <a:tileRect/>
              </a:gradFill>
            </c:spPr>
            <c:extLst>
              <c:ext xmlns:c16="http://schemas.microsoft.com/office/drawing/2014/chart" uri="{C3380CC4-5D6E-409C-BE32-E72D297353CC}">
                <c16:uniqueId val="{00000005-B486-4C36-83E4-927584A82F09}"/>
              </c:ext>
            </c:extLst>
          </c:dPt>
          <c:dPt>
            <c:idx val="3"/>
            <c:bubble3D val="0"/>
            <c:spPr>
              <a:gradFill flip="none" rotWithShape="1">
                <a:gsLst>
                  <a:gs pos="0">
                    <a:srgbClr val="00B050">
                      <a:shade val="30000"/>
                      <a:satMod val="115000"/>
                    </a:srgbClr>
                  </a:gs>
                  <a:gs pos="50000">
                    <a:srgbClr val="00B050">
                      <a:shade val="67500"/>
                      <a:satMod val="115000"/>
                    </a:srgbClr>
                  </a:gs>
                  <a:gs pos="100000">
                    <a:srgbClr val="00B050">
                      <a:shade val="100000"/>
                      <a:satMod val="115000"/>
                    </a:srgbClr>
                  </a:gs>
                </a:gsLst>
                <a:lin ang="2700000" scaled="1"/>
                <a:tileRect/>
              </a:gradFill>
            </c:spPr>
            <c:extLst>
              <c:ext xmlns:c16="http://schemas.microsoft.com/office/drawing/2014/chart" uri="{C3380CC4-5D6E-409C-BE32-E72D297353CC}">
                <c16:uniqueId val="{00000007-B486-4C36-83E4-927584A82F09}"/>
              </c:ext>
            </c:extLst>
          </c:dPt>
          <c:dPt>
            <c:idx val="4"/>
            <c:bubble3D val="0"/>
            <c:spPr>
              <a:noFill/>
            </c:spPr>
            <c:extLst>
              <c:ext xmlns:c16="http://schemas.microsoft.com/office/drawing/2014/chart" uri="{C3380CC4-5D6E-409C-BE32-E72D297353CC}">
                <c16:uniqueId val="{00000009-B486-4C36-83E4-927584A82F09}"/>
              </c:ext>
            </c:extLst>
          </c:dPt>
          <c:val>
            <c:numRef>
              <c:f>'Leçon 5'!$N$153:$N$157</c:f>
              <c:numCache>
                <c:formatCode>General</c:formatCode>
                <c:ptCount val="5"/>
                <c:pt idx="0">
                  <c:v>10</c:v>
                </c:pt>
                <c:pt idx="1">
                  <c:v>10</c:v>
                </c:pt>
                <c:pt idx="2">
                  <c:v>10</c:v>
                </c:pt>
                <c:pt idx="3">
                  <c:v>10</c:v>
                </c:pt>
                <c:pt idx="4">
                  <c:v>40</c:v>
                </c:pt>
              </c:numCache>
            </c:numRef>
          </c:val>
          <c:extLst>
            <c:ext xmlns:c16="http://schemas.microsoft.com/office/drawing/2014/chart" uri="{C3380CC4-5D6E-409C-BE32-E72D297353CC}">
              <c16:uniqueId val="{0000000A-B486-4C36-83E4-927584A82F09}"/>
            </c:ext>
          </c:extLst>
        </c:ser>
        <c:dLbls>
          <c:showLegendKey val="0"/>
          <c:showVal val="0"/>
          <c:showCatName val="0"/>
          <c:showSerName val="0"/>
          <c:showPercent val="0"/>
          <c:showBubbleSize val="0"/>
          <c:showLeaderLines val="1"/>
        </c:dLbls>
        <c:firstSliceAng val="270"/>
        <c:holeSize val="50"/>
      </c:doughnutChart>
      <c:pieChart>
        <c:varyColors val="1"/>
        <c:ser>
          <c:idx val="1"/>
          <c:order val="1"/>
          <c:spPr>
            <a:noFill/>
          </c:spPr>
          <c:dPt>
            <c:idx val="1"/>
            <c:bubble3D val="0"/>
            <c:spPr>
              <a:solidFill>
                <a:schemeClr val="tx1"/>
              </a:solidFill>
            </c:spPr>
            <c:extLst>
              <c:ext xmlns:c16="http://schemas.microsoft.com/office/drawing/2014/chart" uri="{C3380CC4-5D6E-409C-BE32-E72D297353CC}">
                <c16:uniqueId val="{0000000C-B486-4C36-83E4-927584A82F09}"/>
              </c:ext>
            </c:extLst>
          </c:dPt>
          <c:val>
            <c:numRef>
              <c:f>'Leçon 5'!$O$153:$O$155</c:f>
              <c:numCache>
                <c:formatCode>General</c:formatCode>
                <c:ptCount val="3"/>
                <c:pt idx="0">
                  <c:v>0</c:v>
                </c:pt>
                <c:pt idx="1">
                  <c:v>2</c:v>
                </c:pt>
                <c:pt idx="2">
                  <c:v>78</c:v>
                </c:pt>
              </c:numCache>
            </c:numRef>
          </c:val>
          <c:extLst>
            <c:ext xmlns:c16="http://schemas.microsoft.com/office/drawing/2014/chart" uri="{C3380CC4-5D6E-409C-BE32-E72D297353CC}">
              <c16:uniqueId val="{0000000D-B486-4C36-83E4-927584A82F09}"/>
            </c:ext>
          </c:extLst>
        </c:ser>
        <c:dLbls>
          <c:showLegendKey val="0"/>
          <c:showVal val="0"/>
          <c:showCatName val="0"/>
          <c:showSerName val="0"/>
          <c:showPercent val="0"/>
          <c:showBubbleSize val="0"/>
          <c:showLeaderLines val="1"/>
        </c:dLbls>
        <c:firstSliceAng val="270"/>
      </c:pieChart>
    </c:plotArea>
    <c:plotVisOnly val="0"/>
    <c:dispBlanksAs val="gap"/>
    <c:showDLblsOverMax val="0"/>
  </c:chart>
  <c:spPr>
    <a:noFill/>
    <a:ln>
      <a:noFill/>
    </a:ln>
  </c:spPr>
  <c:printSettings>
    <c:headerFooter/>
    <c:pageMargins b="0.750000000000003" l="0.70000000000000062" r="0.70000000000000062" t="0.750000000000003" header="0.30000000000000032" footer="0.30000000000000032"/>
    <c:pageSetup/>
  </c:printSettings>
</c:chartSpace>
</file>

<file path=xl/charts/chart1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3187714043526789E-2"/>
          <c:y val="2.160694885387645E-3"/>
          <c:w val="0.97578810865280474"/>
          <c:h val="0.99783930511461238"/>
        </c:manualLayout>
      </c:layout>
      <c:doughnutChart>
        <c:varyColors val="1"/>
        <c:ser>
          <c:idx val="0"/>
          <c:order val="0"/>
          <c:tx>
            <c:v>Camembert</c:v>
          </c:tx>
          <c:dPt>
            <c:idx val="0"/>
            <c:bubble3D val="0"/>
            <c:spPr>
              <a:gradFill flip="none" rotWithShape="1">
                <a:gsLst>
                  <a:gs pos="0">
                    <a:srgbClr val="C00000">
                      <a:shade val="30000"/>
                      <a:satMod val="115000"/>
                    </a:srgbClr>
                  </a:gs>
                  <a:gs pos="50000">
                    <a:srgbClr val="C00000">
                      <a:shade val="67500"/>
                      <a:satMod val="115000"/>
                    </a:srgbClr>
                  </a:gs>
                  <a:gs pos="100000">
                    <a:srgbClr val="C00000">
                      <a:shade val="100000"/>
                      <a:satMod val="115000"/>
                    </a:srgbClr>
                  </a:gs>
                </a:gsLst>
                <a:lin ang="2700000" scaled="1"/>
                <a:tileRect/>
              </a:gradFill>
            </c:spPr>
            <c:extLst>
              <c:ext xmlns:c16="http://schemas.microsoft.com/office/drawing/2014/chart" uri="{C3380CC4-5D6E-409C-BE32-E72D297353CC}">
                <c16:uniqueId val="{00000001-6059-4211-8B2C-0A02F080841D}"/>
              </c:ext>
            </c:extLst>
          </c:dPt>
          <c:dPt>
            <c:idx val="1"/>
            <c:bubble3D val="0"/>
            <c:spPr>
              <a:gradFill flip="none" rotWithShape="1">
                <a:gsLst>
                  <a:gs pos="0">
                    <a:srgbClr val="F79646">
                      <a:lumMod val="75000"/>
                      <a:shade val="30000"/>
                      <a:satMod val="115000"/>
                    </a:srgbClr>
                  </a:gs>
                  <a:gs pos="50000">
                    <a:srgbClr val="F79646">
                      <a:lumMod val="75000"/>
                      <a:shade val="67500"/>
                      <a:satMod val="115000"/>
                    </a:srgbClr>
                  </a:gs>
                  <a:gs pos="100000">
                    <a:srgbClr val="F79646">
                      <a:lumMod val="75000"/>
                      <a:shade val="100000"/>
                      <a:satMod val="115000"/>
                    </a:srgbClr>
                  </a:gs>
                </a:gsLst>
                <a:lin ang="2700000" scaled="1"/>
                <a:tileRect/>
              </a:gradFill>
            </c:spPr>
            <c:extLst>
              <c:ext xmlns:c16="http://schemas.microsoft.com/office/drawing/2014/chart" uri="{C3380CC4-5D6E-409C-BE32-E72D297353CC}">
                <c16:uniqueId val="{00000003-6059-4211-8B2C-0A02F080841D}"/>
              </c:ext>
            </c:extLst>
          </c:dPt>
          <c:dPt>
            <c:idx val="2"/>
            <c:bubble3D val="0"/>
            <c:spPr>
              <a:gradFill flip="none" rotWithShape="1">
                <a:gsLst>
                  <a:gs pos="0">
                    <a:srgbClr val="64AB0D">
                      <a:shade val="30000"/>
                      <a:satMod val="115000"/>
                    </a:srgbClr>
                  </a:gs>
                  <a:gs pos="50000">
                    <a:srgbClr val="64AB0D">
                      <a:shade val="67500"/>
                      <a:satMod val="115000"/>
                    </a:srgbClr>
                  </a:gs>
                  <a:gs pos="100000">
                    <a:srgbClr val="64AB0D">
                      <a:shade val="100000"/>
                      <a:satMod val="115000"/>
                    </a:srgbClr>
                  </a:gs>
                </a:gsLst>
                <a:lin ang="2700000" scaled="1"/>
                <a:tileRect/>
              </a:gradFill>
            </c:spPr>
            <c:extLst>
              <c:ext xmlns:c16="http://schemas.microsoft.com/office/drawing/2014/chart" uri="{C3380CC4-5D6E-409C-BE32-E72D297353CC}">
                <c16:uniqueId val="{00000005-6059-4211-8B2C-0A02F080841D}"/>
              </c:ext>
            </c:extLst>
          </c:dPt>
          <c:dPt>
            <c:idx val="3"/>
            <c:bubble3D val="0"/>
            <c:spPr>
              <a:gradFill flip="none" rotWithShape="1">
                <a:gsLst>
                  <a:gs pos="0">
                    <a:srgbClr val="00B050">
                      <a:shade val="30000"/>
                      <a:satMod val="115000"/>
                    </a:srgbClr>
                  </a:gs>
                  <a:gs pos="50000">
                    <a:srgbClr val="00B050">
                      <a:shade val="67500"/>
                      <a:satMod val="115000"/>
                    </a:srgbClr>
                  </a:gs>
                  <a:gs pos="100000">
                    <a:srgbClr val="00B050">
                      <a:shade val="100000"/>
                      <a:satMod val="115000"/>
                    </a:srgbClr>
                  </a:gs>
                </a:gsLst>
                <a:lin ang="2700000" scaled="1"/>
                <a:tileRect/>
              </a:gradFill>
            </c:spPr>
            <c:extLst>
              <c:ext xmlns:c16="http://schemas.microsoft.com/office/drawing/2014/chart" uri="{C3380CC4-5D6E-409C-BE32-E72D297353CC}">
                <c16:uniqueId val="{00000007-6059-4211-8B2C-0A02F080841D}"/>
              </c:ext>
            </c:extLst>
          </c:dPt>
          <c:dPt>
            <c:idx val="4"/>
            <c:bubble3D val="0"/>
            <c:spPr>
              <a:noFill/>
            </c:spPr>
            <c:extLst>
              <c:ext xmlns:c16="http://schemas.microsoft.com/office/drawing/2014/chart" uri="{C3380CC4-5D6E-409C-BE32-E72D297353CC}">
                <c16:uniqueId val="{00000009-6059-4211-8B2C-0A02F080841D}"/>
              </c:ext>
            </c:extLst>
          </c:dPt>
          <c:val>
            <c:numRef>
              <c:f>'Leçon 5'!$N$158:$N$162</c:f>
              <c:numCache>
                <c:formatCode>General</c:formatCode>
                <c:ptCount val="5"/>
                <c:pt idx="0">
                  <c:v>10</c:v>
                </c:pt>
                <c:pt idx="1">
                  <c:v>10</c:v>
                </c:pt>
                <c:pt idx="2">
                  <c:v>10</c:v>
                </c:pt>
                <c:pt idx="3">
                  <c:v>10</c:v>
                </c:pt>
                <c:pt idx="4">
                  <c:v>40</c:v>
                </c:pt>
              </c:numCache>
            </c:numRef>
          </c:val>
          <c:extLst>
            <c:ext xmlns:c16="http://schemas.microsoft.com/office/drawing/2014/chart" uri="{C3380CC4-5D6E-409C-BE32-E72D297353CC}">
              <c16:uniqueId val="{0000000A-6059-4211-8B2C-0A02F080841D}"/>
            </c:ext>
          </c:extLst>
        </c:ser>
        <c:dLbls>
          <c:showLegendKey val="0"/>
          <c:showVal val="0"/>
          <c:showCatName val="0"/>
          <c:showSerName val="0"/>
          <c:showPercent val="0"/>
          <c:showBubbleSize val="0"/>
          <c:showLeaderLines val="1"/>
        </c:dLbls>
        <c:firstSliceAng val="270"/>
        <c:holeSize val="50"/>
      </c:doughnutChart>
      <c:pieChart>
        <c:varyColors val="1"/>
        <c:ser>
          <c:idx val="1"/>
          <c:order val="1"/>
          <c:spPr>
            <a:noFill/>
          </c:spPr>
          <c:dPt>
            <c:idx val="1"/>
            <c:bubble3D val="0"/>
            <c:spPr>
              <a:solidFill>
                <a:schemeClr val="tx1"/>
              </a:solidFill>
            </c:spPr>
            <c:extLst>
              <c:ext xmlns:c16="http://schemas.microsoft.com/office/drawing/2014/chart" uri="{C3380CC4-5D6E-409C-BE32-E72D297353CC}">
                <c16:uniqueId val="{0000000C-6059-4211-8B2C-0A02F080841D}"/>
              </c:ext>
            </c:extLst>
          </c:dPt>
          <c:val>
            <c:numRef>
              <c:f>'Leçon 5'!$O$158:$O$160</c:f>
              <c:numCache>
                <c:formatCode>General</c:formatCode>
                <c:ptCount val="3"/>
                <c:pt idx="0">
                  <c:v>0</c:v>
                </c:pt>
                <c:pt idx="1">
                  <c:v>2</c:v>
                </c:pt>
                <c:pt idx="2">
                  <c:v>78</c:v>
                </c:pt>
              </c:numCache>
            </c:numRef>
          </c:val>
          <c:extLst>
            <c:ext xmlns:c16="http://schemas.microsoft.com/office/drawing/2014/chart" uri="{C3380CC4-5D6E-409C-BE32-E72D297353CC}">
              <c16:uniqueId val="{0000000D-6059-4211-8B2C-0A02F080841D}"/>
            </c:ext>
          </c:extLst>
        </c:ser>
        <c:dLbls>
          <c:showLegendKey val="0"/>
          <c:showVal val="0"/>
          <c:showCatName val="0"/>
          <c:showSerName val="0"/>
          <c:showPercent val="0"/>
          <c:showBubbleSize val="0"/>
          <c:showLeaderLines val="1"/>
        </c:dLbls>
        <c:firstSliceAng val="270"/>
      </c:pieChart>
    </c:plotArea>
    <c:plotVisOnly val="0"/>
    <c:dispBlanksAs val="gap"/>
    <c:showDLblsOverMax val="0"/>
  </c:chart>
  <c:spPr>
    <a:noFill/>
    <a:ln>
      <a:noFill/>
    </a:ln>
  </c:spPr>
  <c:printSettings>
    <c:headerFooter/>
    <c:pageMargins b="0.750000000000003" l="0.70000000000000062" r="0.70000000000000062" t="0.750000000000003" header="0.30000000000000032" footer="0.30000000000000032"/>
    <c:pageSetup/>
  </c:printSettings>
</c:chartSpace>
</file>

<file path=xl/charts/chart1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3187714043526789E-2"/>
          <c:y val="2.160694885387645E-3"/>
          <c:w val="0.97578810865280474"/>
          <c:h val="0.99783930511461238"/>
        </c:manualLayout>
      </c:layout>
      <c:doughnutChart>
        <c:varyColors val="1"/>
        <c:ser>
          <c:idx val="0"/>
          <c:order val="0"/>
          <c:tx>
            <c:v>Camembert</c:v>
          </c:tx>
          <c:dPt>
            <c:idx val="0"/>
            <c:bubble3D val="0"/>
            <c:spPr>
              <a:gradFill flip="none" rotWithShape="1">
                <a:gsLst>
                  <a:gs pos="0">
                    <a:srgbClr val="C00000">
                      <a:shade val="30000"/>
                      <a:satMod val="115000"/>
                    </a:srgbClr>
                  </a:gs>
                  <a:gs pos="50000">
                    <a:srgbClr val="C00000">
                      <a:shade val="67500"/>
                      <a:satMod val="115000"/>
                    </a:srgbClr>
                  </a:gs>
                  <a:gs pos="100000">
                    <a:srgbClr val="C00000">
                      <a:shade val="100000"/>
                      <a:satMod val="115000"/>
                    </a:srgbClr>
                  </a:gs>
                </a:gsLst>
                <a:lin ang="2700000" scaled="1"/>
                <a:tileRect/>
              </a:gradFill>
            </c:spPr>
            <c:extLst>
              <c:ext xmlns:c16="http://schemas.microsoft.com/office/drawing/2014/chart" uri="{C3380CC4-5D6E-409C-BE32-E72D297353CC}">
                <c16:uniqueId val="{00000001-5CC6-4331-84EE-4B62172CACF8}"/>
              </c:ext>
            </c:extLst>
          </c:dPt>
          <c:dPt>
            <c:idx val="1"/>
            <c:bubble3D val="0"/>
            <c:spPr>
              <a:gradFill flip="none" rotWithShape="1">
                <a:gsLst>
                  <a:gs pos="0">
                    <a:srgbClr val="F79646">
                      <a:lumMod val="75000"/>
                      <a:shade val="30000"/>
                      <a:satMod val="115000"/>
                    </a:srgbClr>
                  </a:gs>
                  <a:gs pos="50000">
                    <a:srgbClr val="F79646">
                      <a:lumMod val="75000"/>
                      <a:shade val="67500"/>
                      <a:satMod val="115000"/>
                    </a:srgbClr>
                  </a:gs>
                  <a:gs pos="100000">
                    <a:srgbClr val="F79646">
                      <a:lumMod val="75000"/>
                      <a:shade val="100000"/>
                      <a:satMod val="115000"/>
                    </a:srgbClr>
                  </a:gs>
                </a:gsLst>
                <a:lin ang="2700000" scaled="1"/>
                <a:tileRect/>
              </a:gradFill>
            </c:spPr>
            <c:extLst>
              <c:ext xmlns:c16="http://schemas.microsoft.com/office/drawing/2014/chart" uri="{C3380CC4-5D6E-409C-BE32-E72D297353CC}">
                <c16:uniqueId val="{00000003-5CC6-4331-84EE-4B62172CACF8}"/>
              </c:ext>
            </c:extLst>
          </c:dPt>
          <c:dPt>
            <c:idx val="2"/>
            <c:bubble3D val="0"/>
            <c:spPr>
              <a:gradFill flip="none" rotWithShape="1">
                <a:gsLst>
                  <a:gs pos="0">
                    <a:srgbClr val="64AB0D">
                      <a:shade val="30000"/>
                      <a:satMod val="115000"/>
                    </a:srgbClr>
                  </a:gs>
                  <a:gs pos="50000">
                    <a:srgbClr val="64AB0D">
                      <a:shade val="67500"/>
                      <a:satMod val="115000"/>
                    </a:srgbClr>
                  </a:gs>
                  <a:gs pos="100000">
                    <a:srgbClr val="64AB0D">
                      <a:shade val="100000"/>
                      <a:satMod val="115000"/>
                    </a:srgbClr>
                  </a:gs>
                </a:gsLst>
                <a:lin ang="2700000" scaled="1"/>
                <a:tileRect/>
              </a:gradFill>
            </c:spPr>
            <c:extLst>
              <c:ext xmlns:c16="http://schemas.microsoft.com/office/drawing/2014/chart" uri="{C3380CC4-5D6E-409C-BE32-E72D297353CC}">
                <c16:uniqueId val="{00000005-5CC6-4331-84EE-4B62172CACF8}"/>
              </c:ext>
            </c:extLst>
          </c:dPt>
          <c:dPt>
            <c:idx val="3"/>
            <c:bubble3D val="0"/>
            <c:spPr>
              <a:gradFill flip="none" rotWithShape="1">
                <a:gsLst>
                  <a:gs pos="0">
                    <a:srgbClr val="00B050">
                      <a:shade val="30000"/>
                      <a:satMod val="115000"/>
                    </a:srgbClr>
                  </a:gs>
                  <a:gs pos="50000">
                    <a:srgbClr val="00B050">
                      <a:shade val="67500"/>
                      <a:satMod val="115000"/>
                    </a:srgbClr>
                  </a:gs>
                  <a:gs pos="100000">
                    <a:srgbClr val="00B050">
                      <a:shade val="100000"/>
                      <a:satMod val="115000"/>
                    </a:srgbClr>
                  </a:gs>
                </a:gsLst>
                <a:lin ang="2700000" scaled="1"/>
                <a:tileRect/>
              </a:gradFill>
            </c:spPr>
            <c:extLst>
              <c:ext xmlns:c16="http://schemas.microsoft.com/office/drawing/2014/chart" uri="{C3380CC4-5D6E-409C-BE32-E72D297353CC}">
                <c16:uniqueId val="{00000007-5CC6-4331-84EE-4B62172CACF8}"/>
              </c:ext>
            </c:extLst>
          </c:dPt>
          <c:dPt>
            <c:idx val="4"/>
            <c:bubble3D val="0"/>
            <c:spPr>
              <a:noFill/>
            </c:spPr>
            <c:extLst>
              <c:ext xmlns:c16="http://schemas.microsoft.com/office/drawing/2014/chart" uri="{C3380CC4-5D6E-409C-BE32-E72D297353CC}">
                <c16:uniqueId val="{00000009-5CC6-4331-84EE-4B62172CACF8}"/>
              </c:ext>
            </c:extLst>
          </c:dPt>
          <c:val>
            <c:numRef>
              <c:f>'Leçon 5'!$N$163:$N$167</c:f>
              <c:numCache>
                <c:formatCode>General</c:formatCode>
                <c:ptCount val="5"/>
                <c:pt idx="0">
                  <c:v>10</c:v>
                </c:pt>
                <c:pt idx="1">
                  <c:v>10</c:v>
                </c:pt>
                <c:pt idx="2">
                  <c:v>10</c:v>
                </c:pt>
                <c:pt idx="3">
                  <c:v>10</c:v>
                </c:pt>
                <c:pt idx="4">
                  <c:v>40</c:v>
                </c:pt>
              </c:numCache>
            </c:numRef>
          </c:val>
          <c:extLst>
            <c:ext xmlns:c16="http://schemas.microsoft.com/office/drawing/2014/chart" uri="{C3380CC4-5D6E-409C-BE32-E72D297353CC}">
              <c16:uniqueId val="{0000000A-5CC6-4331-84EE-4B62172CACF8}"/>
            </c:ext>
          </c:extLst>
        </c:ser>
        <c:dLbls>
          <c:showLegendKey val="0"/>
          <c:showVal val="0"/>
          <c:showCatName val="0"/>
          <c:showSerName val="0"/>
          <c:showPercent val="0"/>
          <c:showBubbleSize val="0"/>
          <c:showLeaderLines val="1"/>
        </c:dLbls>
        <c:firstSliceAng val="270"/>
        <c:holeSize val="50"/>
      </c:doughnutChart>
      <c:pieChart>
        <c:varyColors val="1"/>
        <c:ser>
          <c:idx val="1"/>
          <c:order val="1"/>
          <c:spPr>
            <a:noFill/>
          </c:spPr>
          <c:dPt>
            <c:idx val="1"/>
            <c:bubble3D val="0"/>
            <c:spPr>
              <a:solidFill>
                <a:schemeClr val="tx1"/>
              </a:solidFill>
            </c:spPr>
            <c:extLst>
              <c:ext xmlns:c16="http://schemas.microsoft.com/office/drawing/2014/chart" uri="{C3380CC4-5D6E-409C-BE32-E72D297353CC}">
                <c16:uniqueId val="{0000000C-5CC6-4331-84EE-4B62172CACF8}"/>
              </c:ext>
            </c:extLst>
          </c:dPt>
          <c:val>
            <c:numRef>
              <c:f>'Leçon 5'!$O$163:$O$165</c:f>
              <c:numCache>
                <c:formatCode>General</c:formatCode>
                <c:ptCount val="3"/>
                <c:pt idx="0">
                  <c:v>0</c:v>
                </c:pt>
                <c:pt idx="1">
                  <c:v>2</c:v>
                </c:pt>
                <c:pt idx="2">
                  <c:v>78</c:v>
                </c:pt>
              </c:numCache>
            </c:numRef>
          </c:val>
          <c:extLst>
            <c:ext xmlns:c16="http://schemas.microsoft.com/office/drawing/2014/chart" uri="{C3380CC4-5D6E-409C-BE32-E72D297353CC}">
              <c16:uniqueId val="{0000000D-5CC6-4331-84EE-4B62172CACF8}"/>
            </c:ext>
          </c:extLst>
        </c:ser>
        <c:dLbls>
          <c:showLegendKey val="0"/>
          <c:showVal val="0"/>
          <c:showCatName val="0"/>
          <c:showSerName val="0"/>
          <c:showPercent val="0"/>
          <c:showBubbleSize val="0"/>
          <c:showLeaderLines val="1"/>
        </c:dLbls>
        <c:firstSliceAng val="270"/>
      </c:pieChart>
    </c:plotArea>
    <c:plotVisOnly val="0"/>
    <c:dispBlanksAs val="gap"/>
    <c:showDLblsOverMax val="0"/>
  </c:chart>
  <c:spPr>
    <a:noFill/>
    <a:ln>
      <a:noFill/>
    </a:ln>
  </c:spPr>
  <c:printSettings>
    <c:headerFooter/>
    <c:pageMargins b="0.750000000000003" l="0.70000000000000062" r="0.70000000000000062" t="0.750000000000003" header="0.30000000000000032" footer="0.30000000000000032"/>
    <c:pageSetup/>
  </c:printSettings>
</c:chartSpace>
</file>

<file path=xl/charts/chart1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3187714043526789E-2"/>
          <c:y val="2.160694885387645E-3"/>
          <c:w val="0.97578810865280474"/>
          <c:h val="0.99783930511461238"/>
        </c:manualLayout>
      </c:layout>
      <c:doughnutChart>
        <c:varyColors val="1"/>
        <c:ser>
          <c:idx val="0"/>
          <c:order val="0"/>
          <c:tx>
            <c:v>Camembert</c:v>
          </c:tx>
          <c:dPt>
            <c:idx val="0"/>
            <c:bubble3D val="0"/>
            <c:spPr>
              <a:gradFill flip="none" rotWithShape="1">
                <a:gsLst>
                  <a:gs pos="0">
                    <a:srgbClr val="C00000">
                      <a:shade val="30000"/>
                      <a:satMod val="115000"/>
                    </a:srgbClr>
                  </a:gs>
                  <a:gs pos="50000">
                    <a:srgbClr val="C00000">
                      <a:shade val="67500"/>
                      <a:satMod val="115000"/>
                    </a:srgbClr>
                  </a:gs>
                  <a:gs pos="100000">
                    <a:srgbClr val="C00000">
                      <a:shade val="100000"/>
                      <a:satMod val="115000"/>
                    </a:srgbClr>
                  </a:gs>
                </a:gsLst>
                <a:lin ang="2700000" scaled="1"/>
                <a:tileRect/>
              </a:gradFill>
            </c:spPr>
            <c:extLst>
              <c:ext xmlns:c16="http://schemas.microsoft.com/office/drawing/2014/chart" uri="{C3380CC4-5D6E-409C-BE32-E72D297353CC}">
                <c16:uniqueId val="{00000001-D81E-45AA-972B-4EB5950738A1}"/>
              </c:ext>
            </c:extLst>
          </c:dPt>
          <c:dPt>
            <c:idx val="1"/>
            <c:bubble3D val="0"/>
            <c:spPr>
              <a:gradFill flip="none" rotWithShape="1">
                <a:gsLst>
                  <a:gs pos="0">
                    <a:srgbClr val="F79646">
                      <a:lumMod val="75000"/>
                      <a:shade val="30000"/>
                      <a:satMod val="115000"/>
                    </a:srgbClr>
                  </a:gs>
                  <a:gs pos="50000">
                    <a:srgbClr val="F79646">
                      <a:lumMod val="75000"/>
                      <a:shade val="67500"/>
                      <a:satMod val="115000"/>
                    </a:srgbClr>
                  </a:gs>
                  <a:gs pos="100000">
                    <a:srgbClr val="F79646">
                      <a:lumMod val="75000"/>
                      <a:shade val="100000"/>
                      <a:satMod val="115000"/>
                    </a:srgbClr>
                  </a:gs>
                </a:gsLst>
                <a:lin ang="2700000" scaled="1"/>
                <a:tileRect/>
              </a:gradFill>
            </c:spPr>
            <c:extLst>
              <c:ext xmlns:c16="http://schemas.microsoft.com/office/drawing/2014/chart" uri="{C3380CC4-5D6E-409C-BE32-E72D297353CC}">
                <c16:uniqueId val="{00000003-D81E-45AA-972B-4EB5950738A1}"/>
              </c:ext>
            </c:extLst>
          </c:dPt>
          <c:dPt>
            <c:idx val="2"/>
            <c:bubble3D val="0"/>
            <c:spPr>
              <a:gradFill flip="none" rotWithShape="1">
                <a:gsLst>
                  <a:gs pos="0">
                    <a:srgbClr val="64AB0D">
                      <a:shade val="30000"/>
                      <a:satMod val="115000"/>
                    </a:srgbClr>
                  </a:gs>
                  <a:gs pos="50000">
                    <a:srgbClr val="64AB0D">
                      <a:shade val="67500"/>
                      <a:satMod val="115000"/>
                    </a:srgbClr>
                  </a:gs>
                  <a:gs pos="100000">
                    <a:srgbClr val="64AB0D">
                      <a:shade val="100000"/>
                      <a:satMod val="115000"/>
                    </a:srgbClr>
                  </a:gs>
                </a:gsLst>
                <a:lin ang="2700000" scaled="1"/>
                <a:tileRect/>
              </a:gradFill>
            </c:spPr>
            <c:extLst>
              <c:ext xmlns:c16="http://schemas.microsoft.com/office/drawing/2014/chart" uri="{C3380CC4-5D6E-409C-BE32-E72D297353CC}">
                <c16:uniqueId val="{00000005-D81E-45AA-972B-4EB5950738A1}"/>
              </c:ext>
            </c:extLst>
          </c:dPt>
          <c:dPt>
            <c:idx val="3"/>
            <c:bubble3D val="0"/>
            <c:spPr>
              <a:gradFill flip="none" rotWithShape="1">
                <a:gsLst>
                  <a:gs pos="0">
                    <a:srgbClr val="00B050">
                      <a:shade val="30000"/>
                      <a:satMod val="115000"/>
                    </a:srgbClr>
                  </a:gs>
                  <a:gs pos="50000">
                    <a:srgbClr val="00B050">
                      <a:shade val="67500"/>
                      <a:satMod val="115000"/>
                    </a:srgbClr>
                  </a:gs>
                  <a:gs pos="100000">
                    <a:srgbClr val="00B050">
                      <a:shade val="100000"/>
                      <a:satMod val="115000"/>
                    </a:srgbClr>
                  </a:gs>
                </a:gsLst>
                <a:lin ang="2700000" scaled="1"/>
                <a:tileRect/>
              </a:gradFill>
            </c:spPr>
            <c:extLst>
              <c:ext xmlns:c16="http://schemas.microsoft.com/office/drawing/2014/chart" uri="{C3380CC4-5D6E-409C-BE32-E72D297353CC}">
                <c16:uniqueId val="{00000007-D81E-45AA-972B-4EB5950738A1}"/>
              </c:ext>
            </c:extLst>
          </c:dPt>
          <c:dPt>
            <c:idx val="4"/>
            <c:bubble3D val="0"/>
            <c:spPr>
              <a:noFill/>
            </c:spPr>
            <c:extLst>
              <c:ext xmlns:c16="http://schemas.microsoft.com/office/drawing/2014/chart" uri="{C3380CC4-5D6E-409C-BE32-E72D297353CC}">
                <c16:uniqueId val="{00000009-D81E-45AA-972B-4EB5950738A1}"/>
              </c:ext>
            </c:extLst>
          </c:dPt>
          <c:val>
            <c:numRef>
              <c:f>'Leçon 5'!$N$168:$N$172</c:f>
              <c:numCache>
                <c:formatCode>General</c:formatCode>
                <c:ptCount val="5"/>
                <c:pt idx="0">
                  <c:v>10</c:v>
                </c:pt>
                <c:pt idx="1">
                  <c:v>10</c:v>
                </c:pt>
                <c:pt idx="2">
                  <c:v>10</c:v>
                </c:pt>
                <c:pt idx="3">
                  <c:v>10</c:v>
                </c:pt>
                <c:pt idx="4">
                  <c:v>40</c:v>
                </c:pt>
              </c:numCache>
            </c:numRef>
          </c:val>
          <c:extLst>
            <c:ext xmlns:c16="http://schemas.microsoft.com/office/drawing/2014/chart" uri="{C3380CC4-5D6E-409C-BE32-E72D297353CC}">
              <c16:uniqueId val="{0000000A-D81E-45AA-972B-4EB5950738A1}"/>
            </c:ext>
          </c:extLst>
        </c:ser>
        <c:dLbls>
          <c:showLegendKey val="0"/>
          <c:showVal val="0"/>
          <c:showCatName val="0"/>
          <c:showSerName val="0"/>
          <c:showPercent val="0"/>
          <c:showBubbleSize val="0"/>
          <c:showLeaderLines val="1"/>
        </c:dLbls>
        <c:firstSliceAng val="270"/>
        <c:holeSize val="50"/>
      </c:doughnutChart>
      <c:pieChart>
        <c:varyColors val="1"/>
        <c:ser>
          <c:idx val="1"/>
          <c:order val="1"/>
          <c:spPr>
            <a:noFill/>
          </c:spPr>
          <c:dPt>
            <c:idx val="1"/>
            <c:bubble3D val="0"/>
            <c:spPr>
              <a:solidFill>
                <a:schemeClr val="tx1"/>
              </a:solidFill>
            </c:spPr>
            <c:extLst>
              <c:ext xmlns:c16="http://schemas.microsoft.com/office/drawing/2014/chart" uri="{C3380CC4-5D6E-409C-BE32-E72D297353CC}">
                <c16:uniqueId val="{0000000C-D81E-45AA-972B-4EB5950738A1}"/>
              </c:ext>
            </c:extLst>
          </c:dPt>
          <c:val>
            <c:numRef>
              <c:f>'Leçon 5'!$O$168:$O$170</c:f>
              <c:numCache>
                <c:formatCode>General</c:formatCode>
                <c:ptCount val="3"/>
                <c:pt idx="0">
                  <c:v>0</c:v>
                </c:pt>
                <c:pt idx="1">
                  <c:v>2</c:v>
                </c:pt>
                <c:pt idx="2">
                  <c:v>78</c:v>
                </c:pt>
              </c:numCache>
            </c:numRef>
          </c:val>
          <c:extLst>
            <c:ext xmlns:c16="http://schemas.microsoft.com/office/drawing/2014/chart" uri="{C3380CC4-5D6E-409C-BE32-E72D297353CC}">
              <c16:uniqueId val="{0000000D-D81E-45AA-972B-4EB5950738A1}"/>
            </c:ext>
          </c:extLst>
        </c:ser>
        <c:dLbls>
          <c:showLegendKey val="0"/>
          <c:showVal val="0"/>
          <c:showCatName val="0"/>
          <c:showSerName val="0"/>
          <c:showPercent val="0"/>
          <c:showBubbleSize val="0"/>
          <c:showLeaderLines val="1"/>
        </c:dLbls>
        <c:firstSliceAng val="270"/>
      </c:pieChart>
    </c:plotArea>
    <c:plotVisOnly val="0"/>
    <c:dispBlanksAs val="gap"/>
    <c:showDLblsOverMax val="0"/>
  </c:chart>
  <c:spPr>
    <a:noFill/>
    <a:ln>
      <a:noFill/>
    </a:ln>
  </c:spPr>
  <c:printSettings>
    <c:headerFooter/>
    <c:pageMargins b="0.750000000000003" l="0.70000000000000062" r="0.70000000000000062" t="0.750000000000003" header="0.30000000000000032" footer="0.30000000000000032"/>
    <c:pageSetup/>
  </c:printSettings>
</c:chartSpace>
</file>

<file path=xl/charts/chart1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3187714043526789E-2"/>
          <c:y val="2.160694885387645E-3"/>
          <c:w val="0.97578810865280474"/>
          <c:h val="0.99783930511461238"/>
        </c:manualLayout>
      </c:layout>
      <c:doughnutChart>
        <c:varyColors val="1"/>
        <c:ser>
          <c:idx val="0"/>
          <c:order val="0"/>
          <c:tx>
            <c:v>Camembert</c:v>
          </c:tx>
          <c:dPt>
            <c:idx val="0"/>
            <c:bubble3D val="0"/>
            <c:spPr>
              <a:gradFill flip="none" rotWithShape="1">
                <a:gsLst>
                  <a:gs pos="0">
                    <a:srgbClr val="C00000">
                      <a:shade val="30000"/>
                      <a:satMod val="115000"/>
                    </a:srgbClr>
                  </a:gs>
                  <a:gs pos="50000">
                    <a:srgbClr val="C00000">
                      <a:shade val="67500"/>
                      <a:satMod val="115000"/>
                    </a:srgbClr>
                  </a:gs>
                  <a:gs pos="100000">
                    <a:srgbClr val="C00000">
                      <a:shade val="100000"/>
                      <a:satMod val="115000"/>
                    </a:srgbClr>
                  </a:gs>
                </a:gsLst>
                <a:lin ang="2700000" scaled="1"/>
                <a:tileRect/>
              </a:gradFill>
            </c:spPr>
            <c:extLst>
              <c:ext xmlns:c16="http://schemas.microsoft.com/office/drawing/2014/chart" uri="{C3380CC4-5D6E-409C-BE32-E72D297353CC}">
                <c16:uniqueId val="{00000001-43EB-4436-BEDC-DF3E4FA0A560}"/>
              </c:ext>
            </c:extLst>
          </c:dPt>
          <c:dPt>
            <c:idx val="1"/>
            <c:bubble3D val="0"/>
            <c:spPr>
              <a:gradFill flip="none" rotWithShape="1">
                <a:gsLst>
                  <a:gs pos="0">
                    <a:srgbClr val="F79646">
                      <a:lumMod val="75000"/>
                      <a:shade val="30000"/>
                      <a:satMod val="115000"/>
                    </a:srgbClr>
                  </a:gs>
                  <a:gs pos="50000">
                    <a:srgbClr val="F79646">
                      <a:lumMod val="75000"/>
                      <a:shade val="67500"/>
                      <a:satMod val="115000"/>
                    </a:srgbClr>
                  </a:gs>
                  <a:gs pos="100000">
                    <a:srgbClr val="F79646">
                      <a:lumMod val="75000"/>
                      <a:shade val="100000"/>
                      <a:satMod val="115000"/>
                    </a:srgbClr>
                  </a:gs>
                </a:gsLst>
                <a:lin ang="2700000" scaled="1"/>
                <a:tileRect/>
              </a:gradFill>
            </c:spPr>
            <c:extLst>
              <c:ext xmlns:c16="http://schemas.microsoft.com/office/drawing/2014/chart" uri="{C3380CC4-5D6E-409C-BE32-E72D297353CC}">
                <c16:uniqueId val="{00000003-43EB-4436-BEDC-DF3E4FA0A560}"/>
              </c:ext>
            </c:extLst>
          </c:dPt>
          <c:dPt>
            <c:idx val="2"/>
            <c:bubble3D val="0"/>
            <c:spPr>
              <a:gradFill flip="none" rotWithShape="1">
                <a:gsLst>
                  <a:gs pos="0">
                    <a:srgbClr val="64AB0D">
                      <a:shade val="30000"/>
                      <a:satMod val="115000"/>
                    </a:srgbClr>
                  </a:gs>
                  <a:gs pos="50000">
                    <a:srgbClr val="64AB0D">
                      <a:shade val="67500"/>
                      <a:satMod val="115000"/>
                    </a:srgbClr>
                  </a:gs>
                  <a:gs pos="100000">
                    <a:srgbClr val="64AB0D">
                      <a:shade val="100000"/>
                      <a:satMod val="115000"/>
                    </a:srgbClr>
                  </a:gs>
                </a:gsLst>
                <a:lin ang="2700000" scaled="1"/>
                <a:tileRect/>
              </a:gradFill>
            </c:spPr>
            <c:extLst>
              <c:ext xmlns:c16="http://schemas.microsoft.com/office/drawing/2014/chart" uri="{C3380CC4-5D6E-409C-BE32-E72D297353CC}">
                <c16:uniqueId val="{00000005-43EB-4436-BEDC-DF3E4FA0A560}"/>
              </c:ext>
            </c:extLst>
          </c:dPt>
          <c:dPt>
            <c:idx val="3"/>
            <c:bubble3D val="0"/>
            <c:spPr>
              <a:gradFill flip="none" rotWithShape="1">
                <a:gsLst>
                  <a:gs pos="0">
                    <a:srgbClr val="00B050">
                      <a:shade val="30000"/>
                      <a:satMod val="115000"/>
                    </a:srgbClr>
                  </a:gs>
                  <a:gs pos="50000">
                    <a:srgbClr val="00B050">
                      <a:shade val="67500"/>
                      <a:satMod val="115000"/>
                    </a:srgbClr>
                  </a:gs>
                  <a:gs pos="100000">
                    <a:srgbClr val="00B050">
                      <a:shade val="100000"/>
                      <a:satMod val="115000"/>
                    </a:srgbClr>
                  </a:gs>
                </a:gsLst>
                <a:lin ang="2700000" scaled="1"/>
                <a:tileRect/>
              </a:gradFill>
            </c:spPr>
            <c:extLst>
              <c:ext xmlns:c16="http://schemas.microsoft.com/office/drawing/2014/chart" uri="{C3380CC4-5D6E-409C-BE32-E72D297353CC}">
                <c16:uniqueId val="{00000007-43EB-4436-BEDC-DF3E4FA0A560}"/>
              </c:ext>
            </c:extLst>
          </c:dPt>
          <c:dPt>
            <c:idx val="4"/>
            <c:bubble3D val="0"/>
            <c:spPr>
              <a:noFill/>
            </c:spPr>
            <c:extLst>
              <c:ext xmlns:c16="http://schemas.microsoft.com/office/drawing/2014/chart" uri="{C3380CC4-5D6E-409C-BE32-E72D297353CC}">
                <c16:uniqueId val="{00000009-43EB-4436-BEDC-DF3E4FA0A560}"/>
              </c:ext>
            </c:extLst>
          </c:dPt>
          <c:val>
            <c:numRef>
              <c:f>'Leçon 5'!$N$173:$N$177</c:f>
              <c:numCache>
                <c:formatCode>General</c:formatCode>
                <c:ptCount val="5"/>
                <c:pt idx="0">
                  <c:v>10</c:v>
                </c:pt>
                <c:pt idx="1">
                  <c:v>10</c:v>
                </c:pt>
                <c:pt idx="2">
                  <c:v>10</c:v>
                </c:pt>
                <c:pt idx="3">
                  <c:v>10</c:v>
                </c:pt>
                <c:pt idx="4">
                  <c:v>40</c:v>
                </c:pt>
              </c:numCache>
            </c:numRef>
          </c:val>
          <c:extLst>
            <c:ext xmlns:c16="http://schemas.microsoft.com/office/drawing/2014/chart" uri="{C3380CC4-5D6E-409C-BE32-E72D297353CC}">
              <c16:uniqueId val="{0000000A-43EB-4436-BEDC-DF3E4FA0A560}"/>
            </c:ext>
          </c:extLst>
        </c:ser>
        <c:dLbls>
          <c:showLegendKey val="0"/>
          <c:showVal val="0"/>
          <c:showCatName val="0"/>
          <c:showSerName val="0"/>
          <c:showPercent val="0"/>
          <c:showBubbleSize val="0"/>
          <c:showLeaderLines val="1"/>
        </c:dLbls>
        <c:firstSliceAng val="270"/>
        <c:holeSize val="50"/>
      </c:doughnutChart>
      <c:pieChart>
        <c:varyColors val="1"/>
        <c:ser>
          <c:idx val="1"/>
          <c:order val="1"/>
          <c:spPr>
            <a:noFill/>
          </c:spPr>
          <c:dPt>
            <c:idx val="1"/>
            <c:bubble3D val="0"/>
            <c:spPr>
              <a:solidFill>
                <a:schemeClr val="tx1"/>
              </a:solidFill>
            </c:spPr>
            <c:extLst>
              <c:ext xmlns:c16="http://schemas.microsoft.com/office/drawing/2014/chart" uri="{C3380CC4-5D6E-409C-BE32-E72D297353CC}">
                <c16:uniqueId val="{0000000C-43EB-4436-BEDC-DF3E4FA0A560}"/>
              </c:ext>
            </c:extLst>
          </c:dPt>
          <c:val>
            <c:numRef>
              <c:f>'Leçon 5'!$O$173:$O$175</c:f>
              <c:numCache>
                <c:formatCode>General</c:formatCode>
                <c:ptCount val="3"/>
                <c:pt idx="0">
                  <c:v>0</c:v>
                </c:pt>
                <c:pt idx="1">
                  <c:v>2</c:v>
                </c:pt>
                <c:pt idx="2">
                  <c:v>78</c:v>
                </c:pt>
              </c:numCache>
            </c:numRef>
          </c:val>
          <c:extLst>
            <c:ext xmlns:c16="http://schemas.microsoft.com/office/drawing/2014/chart" uri="{C3380CC4-5D6E-409C-BE32-E72D297353CC}">
              <c16:uniqueId val="{0000000D-43EB-4436-BEDC-DF3E4FA0A560}"/>
            </c:ext>
          </c:extLst>
        </c:ser>
        <c:dLbls>
          <c:showLegendKey val="0"/>
          <c:showVal val="0"/>
          <c:showCatName val="0"/>
          <c:showSerName val="0"/>
          <c:showPercent val="0"/>
          <c:showBubbleSize val="0"/>
          <c:showLeaderLines val="1"/>
        </c:dLbls>
        <c:firstSliceAng val="270"/>
      </c:pieChart>
    </c:plotArea>
    <c:plotVisOnly val="0"/>
    <c:dispBlanksAs val="gap"/>
    <c:showDLblsOverMax val="0"/>
  </c:chart>
  <c:spPr>
    <a:noFill/>
    <a:ln>
      <a:noFill/>
    </a:ln>
  </c:spPr>
  <c:printSettings>
    <c:headerFooter/>
    <c:pageMargins b="0.750000000000003" l="0.70000000000000062" r="0.70000000000000062" t="0.750000000000003" header="0.30000000000000032" footer="0.30000000000000032"/>
    <c:pageSetup/>
  </c:printSettings>
</c:chartSpace>
</file>

<file path=xl/charts/chart1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779487331831818"/>
          <c:y val="2.1612841720628378E-3"/>
          <c:w val="0.97578810865280474"/>
          <c:h val="0.99783930511461238"/>
        </c:manualLayout>
      </c:layout>
      <c:doughnutChart>
        <c:varyColors val="1"/>
        <c:ser>
          <c:idx val="0"/>
          <c:order val="0"/>
          <c:tx>
            <c:v>Camembert</c:v>
          </c:tx>
          <c:dPt>
            <c:idx val="0"/>
            <c:bubble3D val="0"/>
            <c:spPr>
              <a:gradFill flip="none" rotWithShape="1">
                <a:gsLst>
                  <a:gs pos="0">
                    <a:srgbClr val="C00000">
                      <a:shade val="30000"/>
                      <a:satMod val="115000"/>
                    </a:srgbClr>
                  </a:gs>
                  <a:gs pos="50000">
                    <a:srgbClr val="C00000">
                      <a:shade val="67500"/>
                      <a:satMod val="115000"/>
                    </a:srgbClr>
                  </a:gs>
                  <a:gs pos="100000">
                    <a:srgbClr val="C00000">
                      <a:shade val="100000"/>
                      <a:satMod val="115000"/>
                    </a:srgbClr>
                  </a:gs>
                </a:gsLst>
                <a:lin ang="2700000" scaled="1"/>
                <a:tileRect/>
              </a:gradFill>
            </c:spPr>
            <c:extLst>
              <c:ext xmlns:c16="http://schemas.microsoft.com/office/drawing/2014/chart" uri="{C3380CC4-5D6E-409C-BE32-E72D297353CC}">
                <c16:uniqueId val="{00000001-2CC2-41B3-9B27-EAC066981C1B}"/>
              </c:ext>
            </c:extLst>
          </c:dPt>
          <c:dPt>
            <c:idx val="1"/>
            <c:bubble3D val="0"/>
            <c:spPr>
              <a:gradFill flip="none" rotWithShape="1">
                <a:gsLst>
                  <a:gs pos="0">
                    <a:srgbClr val="F79646">
                      <a:lumMod val="75000"/>
                      <a:shade val="30000"/>
                      <a:satMod val="115000"/>
                    </a:srgbClr>
                  </a:gs>
                  <a:gs pos="50000">
                    <a:srgbClr val="F79646">
                      <a:lumMod val="75000"/>
                      <a:shade val="67500"/>
                      <a:satMod val="115000"/>
                    </a:srgbClr>
                  </a:gs>
                  <a:gs pos="100000">
                    <a:srgbClr val="F79646">
                      <a:lumMod val="75000"/>
                      <a:shade val="100000"/>
                      <a:satMod val="115000"/>
                    </a:srgbClr>
                  </a:gs>
                </a:gsLst>
                <a:lin ang="2700000" scaled="1"/>
                <a:tileRect/>
              </a:gradFill>
            </c:spPr>
            <c:extLst>
              <c:ext xmlns:c16="http://schemas.microsoft.com/office/drawing/2014/chart" uri="{C3380CC4-5D6E-409C-BE32-E72D297353CC}">
                <c16:uniqueId val="{00000003-2CC2-41B3-9B27-EAC066981C1B}"/>
              </c:ext>
            </c:extLst>
          </c:dPt>
          <c:dPt>
            <c:idx val="2"/>
            <c:bubble3D val="0"/>
            <c:spPr>
              <a:gradFill flip="none" rotWithShape="1">
                <a:gsLst>
                  <a:gs pos="0">
                    <a:srgbClr val="64AB0D">
                      <a:shade val="30000"/>
                      <a:satMod val="115000"/>
                    </a:srgbClr>
                  </a:gs>
                  <a:gs pos="50000">
                    <a:srgbClr val="64AB0D">
                      <a:shade val="67500"/>
                      <a:satMod val="115000"/>
                    </a:srgbClr>
                  </a:gs>
                  <a:gs pos="100000">
                    <a:srgbClr val="64AB0D">
                      <a:shade val="100000"/>
                      <a:satMod val="115000"/>
                    </a:srgbClr>
                  </a:gs>
                </a:gsLst>
                <a:lin ang="2700000" scaled="1"/>
                <a:tileRect/>
              </a:gradFill>
            </c:spPr>
            <c:extLst>
              <c:ext xmlns:c16="http://schemas.microsoft.com/office/drawing/2014/chart" uri="{C3380CC4-5D6E-409C-BE32-E72D297353CC}">
                <c16:uniqueId val="{00000005-2CC2-41B3-9B27-EAC066981C1B}"/>
              </c:ext>
            </c:extLst>
          </c:dPt>
          <c:dPt>
            <c:idx val="3"/>
            <c:bubble3D val="0"/>
            <c:spPr>
              <a:gradFill flip="none" rotWithShape="1">
                <a:gsLst>
                  <a:gs pos="0">
                    <a:srgbClr val="00B050">
                      <a:shade val="30000"/>
                      <a:satMod val="115000"/>
                    </a:srgbClr>
                  </a:gs>
                  <a:gs pos="50000">
                    <a:srgbClr val="00B050">
                      <a:shade val="67500"/>
                      <a:satMod val="115000"/>
                    </a:srgbClr>
                  </a:gs>
                  <a:gs pos="100000">
                    <a:srgbClr val="00B050">
                      <a:shade val="100000"/>
                      <a:satMod val="115000"/>
                    </a:srgbClr>
                  </a:gs>
                </a:gsLst>
                <a:lin ang="2700000" scaled="1"/>
                <a:tileRect/>
              </a:gradFill>
            </c:spPr>
            <c:extLst>
              <c:ext xmlns:c16="http://schemas.microsoft.com/office/drawing/2014/chart" uri="{C3380CC4-5D6E-409C-BE32-E72D297353CC}">
                <c16:uniqueId val="{00000007-2CC2-41B3-9B27-EAC066981C1B}"/>
              </c:ext>
            </c:extLst>
          </c:dPt>
          <c:dPt>
            <c:idx val="4"/>
            <c:bubble3D val="0"/>
            <c:spPr>
              <a:noFill/>
            </c:spPr>
            <c:extLst>
              <c:ext xmlns:c16="http://schemas.microsoft.com/office/drawing/2014/chart" uri="{C3380CC4-5D6E-409C-BE32-E72D297353CC}">
                <c16:uniqueId val="{00000009-2CC2-41B3-9B27-EAC066981C1B}"/>
              </c:ext>
            </c:extLst>
          </c:dPt>
          <c:val>
            <c:numRef>
              <c:f>'Leçon 5'!$N$178:$N$182</c:f>
              <c:numCache>
                <c:formatCode>General</c:formatCode>
                <c:ptCount val="5"/>
                <c:pt idx="0">
                  <c:v>10</c:v>
                </c:pt>
                <c:pt idx="1">
                  <c:v>10</c:v>
                </c:pt>
                <c:pt idx="2">
                  <c:v>10</c:v>
                </c:pt>
                <c:pt idx="3">
                  <c:v>10</c:v>
                </c:pt>
                <c:pt idx="4">
                  <c:v>40</c:v>
                </c:pt>
              </c:numCache>
            </c:numRef>
          </c:val>
          <c:extLst>
            <c:ext xmlns:c16="http://schemas.microsoft.com/office/drawing/2014/chart" uri="{C3380CC4-5D6E-409C-BE32-E72D297353CC}">
              <c16:uniqueId val="{0000000A-2CC2-41B3-9B27-EAC066981C1B}"/>
            </c:ext>
          </c:extLst>
        </c:ser>
        <c:dLbls>
          <c:showLegendKey val="0"/>
          <c:showVal val="0"/>
          <c:showCatName val="0"/>
          <c:showSerName val="0"/>
          <c:showPercent val="0"/>
          <c:showBubbleSize val="0"/>
          <c:showLeaderLines val="1"/>
        </c:dLbls>
        <c:firstSliceAng val="270"/>
        <c:holeSize val="50"/>
      </c:doughnutChart>
      <c:pieChart>
        <c:varyColors val="1"/>
        <c:ser>
          <c:idx val="1"/>
          <c:order val="1"/>
          <c:spPr>
            <a:noFill/>
          </c:spPr>
          <c:dPt>
            <c:idx val="1"/>
            <c:bubble3D val="0"/>
            <c:spPr>
              <a:solidFill>
                <a:schemeClr val="tx1"/>
              </a:solidFill>
            </c:spPr>
            <c:extLst>
              <c:ext xmlns:c16="http://schemas.microsoft.com/office/drawing/2014/chart" uri="{C3380CC4-5D6E-409C-BE32-E72D297353CC}">
                <c16:uniqueId val="{0000000C-2CC2-41B3-9B27-EAC066981C1B}"/>
              </c:ext>
            </c:extLst>
          </c:dPt>
          <c:val>
            <c:numRef>
              <c:f>'Leçon 5'!$O$178:$O$180</c:f>
              <c:numCache>
                <c:formatCode>General</c:formatCode>
                <c:ptCount val="3"/>
                <c:pt idx="0">
                  <c:v>0</c:v>
                </c:pt>
                <c:pt idx="1">
                  <c:v>2</c:v>
                </c:pt>
                <c:pt idx="2">
                  <c:v>78</c:v>
                </c:pt>
              </c:numCache>
            </c:numRef>
          </c:val>
          <c:extLst>
            <c:ext xmlns:c16="http://schemas.microsoft.com/office/drawing/2014/chart" uri="{C3380CC4-5D6E-409C-BE32-E72D297353CC}">
              <c16:uniqueId val="{0000000D-2CC2-41B3-9B27-EAC066981C1B}"/>
            </c:ext>
          </c:extLst>
        </c:ser>
        <c:dLbls>
          <c:showLegendKey val="0"/>
          <c:showVal val="0"/>
          <c:showCatName val="0"/>
          <c:showSerName val="0"/>
          <c:showPercent val="0"/>
          <c:showBubbleSize val="0"/>
          <c:showLeaderLines val="1"/>
        </c:dLbls>
        <c:firstSliceAng val="270"/>
      </c:pieChart>
    </c:plotArea>
    <c:plotVisOnly val="0"/>
    <c:dispBlanksAs val="gap"/>
    <c:showDLblsOverMax val="0"/>
  </c:chart>
  <c:spPr>
    <a:noFill/>
    <a:ln>
      <a:noFill/>
    </a:ln>
  </c:spPr>
  <c:printSettings>
    <c:headerFooter/>
    <c:pageMargins b="0.750000000000003" l="0.70000000000000062" r="0.70000000000000062" t="0.750000000000003" header="0.30000000000000032" footer="0.30000000000000032"/>
    <c:pageSetup/>
  </c:printSettings>
</c:chartSpace>
</file>

<file path=xl/charts/chart1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779487331831818"/>
          <c:y val="2.1612841720628378E-3"/>
          <c:w val="0.97578810865280474"/>
          <c:h val="0.99783930511461238"/>
        </c:manualLayout>
      </c:layout>
      <c:doughnutChart>
        <c:varyColors val="1"/>
        <c:ser>
          <c:idx val="0"/>
          <c:order val="0"/>
          <c:tx>
            <c:v>Camembert</c:v>
          </c:tx>
          <c:dPt>
            <c:idx val="0"/>
            <c:bubble3D val="0"/>
            <c:spPr>
              <a:gradFill flip="none" rotWithShape="1">
                <a:gsLst>
                  <a:gs pos="0">
                    <a:srgbClr val="C00000">
                      <a:shade val="30000"/>
                      <a:satMod val="115000"/>
                    </a:srgbClr>
                  </a:gs>
                  <a:gs pos="50000">
                    <a:srgbClr val="C00000">
                      <a:shade val="67500"/>
                      <a:satMod val="115000"/>
                    </a:srgbClr>
                  </a:gs>
                  <a:gs pos="100000">
                    <a:srgbClr val="C00000">
                      <a:shade val="100000"/>
                      <a:satMod val="115000"/>
                    </a:srgbClr>
                  </a:gs>
                </a:gsLst>
                <a:lin ang="2700000" scaled="1"/>
                <a:tileRect/>
              </a:gradFill>
            </c:spPr>
            <c:extLst>
              <c:ext xmlns:c16="http://schemas.microsoft.com/office/drawing/2014/chart" uri="{C3380CC4-5D6E-409C-BE32-E72D297353CC}">
                <c16:uniqueId val="{00000001-1D87-4FA8-85D1-28EB08D0F11E}"/>
              </c:ext>
            </c:extLst>
          </c:dPt>
          <c:dPt>
            <c:idx val="1"/>
            <c:bubble3D val="0"/>
            <c:spPr>
              <a:gradFill flip="none" rotWithShape="1">
                <a:gsLst>
                  <a:gs pos="0">
                    <a:srgbClr val="F79646">
                      <a:lumMod val="75000"/>
                      <a:shade val="30000"/>
                      <a:satMod val="115000"/>
                    </a:srgbClr>
                  </a:gs>
                  <a:gs pos="50000">
                    <a:srgbClr val="F79646">
                      <a:lumMod val="75000"/>
                      <a:shade val="67500"/>
                      <a:satMod val="115000"/>
                    </a:srgbClr>
                  </a:gs>
                  <a:gs pos="100000">
                    <a:srgbClr val="F79646">
                      <a:lumMod val="75000"/>
                      <a:shade val="100000"/>
                      <a:satMod val="115000"/>
                    </a:srgbClr>
                  </a:gs>
                </a:gsLst>
                <a:lin ang="2700000" scaled="1"/>
                <a:tileRect/>
              </a:gradFill>
            </c:spPr>
            <c:extLst>
              <c:ext xmlns:c16="http://schemas.microsoft.com/office/drawing/2014/chart" uri="{C3380CC4-5D6E-409C-BE32-E72D297353CC}">
                <c16:uniqueId val="{00000003-1D87-4FA8-85D1-28EB08D0F11E}"/>
              </c:ext>
            </c:extLst>
          </c:dPt>
          <c:dPt>
            <c:idx val="2"/>
            <c:bubble3D val="0"/>
            <c:spPr>
              <a:gradFill flip="none" rotWithShape="1">
                <a:gsLst>
                  <a:gs pos="0">
                    <a:srgbClr val="64AB0D">
                      <a:shade val="30000"/>
                      <a:satMod val="115000"/>
                    </a:srgbClr>
                  </a:gs>
                  <a:gs pos="50000">
                    <a:srgbClr val="64AB0D">
                      <a:shade val="67500"/>
                      <a:satMod val="115000"/>
                    </a:srgbClr>
                  </a:gs>
                  <a:gs pos="100000">
                    <a:srgbClr val="64AB0D">
                      <a:shade val="100000"/>
                      <a:satMod val="115000"/>
                    </a:srgbClr>
                  </a:gs>
                </a:gsLst>
                <a:lin ang="2700000" scaled="1"/>
                <a:tileRect/>
              </a:gradFill>
            </c:spPr>
            <c:extLst>
              <c:ext xmlns:c16="http://schemas.microsoft.com/office/drawing/2014/chart" uri="{C3380CC4-5D6E-409C-BE32-E72D297353CC}">
                <c16:uniqueId val="{00000005-1D87-4FA8-85D1-28EB08D0F11E}"/>
              </c:ext>
            </c:extLst>
          </c:dPt>
          <c:dPt>
            <c:idx val="3"/>
            <c:bubble3D val="0"/>
            <c:spPr>
              <a:gradFill flip="none" rotWithShape="1">
                <a:gsLst>
                  <a:gs pos="0">
                    <a:srgbClr val="00B050">
                      <a:shade val="30000"/>
                      <a:satMod val="115000"/>
                    </a:srgbClr>
                  </a:gs>
                  <a:gs pos="50000">
                    <a:srgbClr val="00B050">
                      <a:shade val="67500"/>
                      <a:satMod val="115000"/>
                    </a:srgbClr>
                  </a:gs>
                  <a:gs pos="100000">
                    <a:srgbClr val="00B050">
                      <a:shade val="100000"/>
                      <a:satMod val="115000"/>
                    </a:srgbClr>
                  </a:gs>
                </a:gsLst>
                <a:lin ang="2700000" scaled="1"/>
                <a:tileRect/>
              </a:gradFill>
            </c:spPr>
            <c:extLst>
              <c:ext xmlns:c16="http://schemas.microsoft.com/office/drawing/2014/chart" uri="{C3380CC4-5D6E-409C-BE32-E72D297353CC}">
                <c16:uniqueId val="{00000007-1D87-4FA8-85D1-28EB08D0F11E}"/>
              </c:ext>
            </c:extLst>
          </c:dPt>
          <c:dPt>
            <c:idx val="4"/>
            <c:bubble3D val="0"/>
            <c:spPr>
              <a:noFill/>
            </c:spPr>
            <c:extLst>
              <c:ext xmlns:c16="http://schemas.microsoft.com/office/drawing/2014/chart" uri="{C3380CC4-5D6E-409C-BE32-E72D297353CC}">
                <c16:uniqueId val="{00000009-1D87-4FA8-85D1-28EB08D0F11E}"/>
              </c:ext>
            </c:extLst>
          </c:dPt>
          <c:val>
            <c:numRef>
              <c:f>'Leçon 5'!$N$8:$N$12</c:f>
              <c:numCache>
                <c:formatCode>General</c:formatCode>
                <c:ptCount val="5"/>
                <c:pt idx="0">
                  <c:v>10</c:v>
                </c:pt>
                <c:pt idx="1">
                  <c:v>10</c:v>
                </c:pt>
                <c:pt idx="2">
                  <c:v>10</c:v>
                </c:pt>
                <c:pt idx="3">
                  <c:v>10</c:v>
                </c:pt>
                <c:pt idx="4">
                  <c:v>40</c:v>
                </c:pt>
              </c:numCache>
            </c:numRef>
          </c:val>
          <c:extLst>
            <c:ext xmlns:c16="http://schemas.microsoft.com/office/drawing/2014/chart" uri="{C3380CC4-5D6E-409C-BE32-E72D297353CC}">
              <c16:uniqueId val="{0000000A-1D87-4FA8-85D1-28EB08D0F11E}"/>
            </c:ext>
          </c:extLst>
        </c:ser>
        <c:dLbls>
          <c:showLegendKey val="0"/>
          <c:showVal val="0"/>
          <c:showCatName val="0"/>
          <c:showSerName val="0"/>
          <c:showPercent val="0"/>
          <c:showBubbleSize val="0"/>
          <c:showLeaderLines val="1"/>
        </c:dLbls>
        <c:firstSliceAng val="270"/>
        <c:holeSize val="50"/>
      </c:doughnutChart>
      <c:pieChart>
        <c:varyColors val="1"/>
        <c:ser>
          <c:idx val="1"/>
          <c:order val="1"/>
          <c:tx>
            <c:v>Aiguille</c:v>
          </c:tx>
          <c:spPr>
            <a:noFill/>
          </c:spPr>
          <c:dPt>
            <c:idx val="1"/>
            <c:bubble3D val="0"/>
            <c:spPr>
              <a:solidFill>
                <a:schemeClr val="tx1"/>
              </a:solidFill>
            </c:spPr>
            <c:extLst>
              <c:ext xmlns:c16="http://schemas.microsoft.com/office/drawing/2014/chart" uri="{C3380CC4-5D6E-409C-BE32-E72D297353CC}">
                <c16:uniqueId val="{0000000C-1D87-4FA8-85D1-28EB08D0F11E}"/>
              </c:ext>
            </c:extLst>
          </c:dPt>
          <c:val>
            <c:numRef>
              <c:f>'Leçon 5'!$O$8:$O$10</c:f>
              <c:numCache>
                <c:formatCode>General</c:formatCode>
                <c:ptCount val="3"/>
                <c:pt idx="0">
                  <c:v>0</c:v>
                </c:pt>
                <c:pt idx="1">
                  <c:v>2</c:v>
                </c:pt>
                <c:pt idx="2">
                  <c:v>78</c:v>
                </c:pt>
              </c:numCache>
            </c:numRef>
          </c:val>
          <c:extLst>
            <c:ext xmlns:c16="http://schemas.microsoft.com/office/drawing/2014/chart" uri="{C3380CC4-5D6E-409C-BE32-E72D297353CC}">
              <c16:uniqueId val="{0000000D-1D87-4FA8-85D1-28EB08D0F11E}"/>
            </c:ext>
          </c:extLst>
        </c:ser>
        <c:dLbls>
          <c:showLegendKey val="0"/>
          <c:showVal val="0"/>
          <c:showCatName val="0"/>
          <c:showSerName val="0"/>
          <c:showPercent val="0"/>
          <c:showBubbleSize val="0"/>
          <c:showLeaderLines val="1"/>
        </c:dLbls>
        <c:firstSliceAng val="270"/>
      </c:pieChart>
    </c:plotArea>
    <c:plotVisOnly val="0"/>
    <c:dispBlanksAs val="gap"/>
    <c:showDLblsOverMax val="0"/>
  </c:chart>
  <c:spPr>
    <a:noFill/>
    <a:ln>
      <a:noFill/>
    </a:ln>
  </c:spPr>
  <c:printSettings>
    <c:headerFooter/>
    <c:pageMargins b="0.750000000000003" l="0.70000000000000062" r="0.70000000000000062" t="0.750000000000003" header="0.30000000000000032" footer="0.30000000000000032"/>
    <c:pageSetup/>
  </c:printSettings>
</c:chartSpace>
</file>

<file path=xl/charts/chart1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779487331831818"/>
          <c:y val="2.1612841720628378E-3"/>
          <c:w val="0.97578810865280474"/>
          <c:h val="0.99783930511461238"/>
        </c:manualLayout>
      </c:layout>
      <c:doughnutChart>
        <c:varyColors val="1"/>
        <c:ser>
          <c:idx val="0"/>
          <c:order val="0"/>
          <c:tx>
            <c:v>Camembert</c:v>
          </c:tx>
          <c:dPt>
            <c:idx val="0"/>
            <c:bubble3D val="0"/>
            <c:spPr>
              <a:gradFill flip="none" rotWithShape="1">
                <a:gsLst>
                  <a:gs pos="0">
                    <a:srgbClr val="C00000">
                      <a:shade val="30000"/>
                      <a:satMod val="115000"/>
                    </a:srgbClr>
                  </a:gs>
                  <a:gs pos="50000">
                    <a:srgbClr val="C00000">
                      <a:shade val="67500"/>
                      <a:satMod val="115000"/>
                    </a:srgbClr>
                  </a:gs>
                  <a:gs pos="100000">
                    <a:srgbClr val="C00000">
                      <a:shade val="100000"/>
                      <a:satMod val="115000"/>
                    </a:srgbClr>
                  </a:gs>
                </a:gsLst>
                <a:lin ang="2700000" scaled="1"/>
                <a:tileRect/>
              </a:gradFill>
            </c:spPr>
            <c:extLst>
              <c:ext xmlns:c16="http://schemas.microsoft.com/office/drawing/2014/chart" uri="{C3380CC4-5D6E-409C-BE32-E72D297353CC}">
                <c16:uniqueId val="{00000001-3AF5-40F1-91E5-990E7963730F}"/>
              </c:ext>
            </c:extLst>
          </c:dPt>
          <c:dPt>
            <c:idx val="1"/>
            <c:bubble3D val="0"/>
            <c:spPr>
              <a:gradFill flip="none" rotWithShape="1">
                <a:gsLst>
                  <a:gs pos="0">
                    <a:srgbClr val="F79646">
                      <a:lumMod val="75000"/>
                      <a:shade val="30000"/>
                      <a:satMod val="115000"/>
                    </a:srgbClr>
                  </a:gs>
                  <a:gs pos="50000">
                    <a:srgbClr val="F79646">
                      <a:lumMod val="75000"/>
                      <a:shade val="67500"/>
                      <a:satMod val="115000"/>
                    </a:srgbClr>
                  </a:gs>
                  <a:gs pos="100000">
                    <a:srgbClr val="F79646">
                      <a:lumMod val="75000"/>
                      <a:shade val="100000"/>
                      <a:satMod val="115000"/>
                    </a:srgbClr>
                  </a:gs>
                </a:gsLst>
                <a:lin ang="2700000" scaled="1"/>
                <a:tileRect/>
              </a:gradFill>
            </c:spPr>
            <c:extLst>
              <c:ext xmlns:c16="http://schemas.microsoft.com/office/drawing/2014/chart" uri="{C3380CC4-5D6E-409C-BE32-E72D297353CC}">
                <c16:uniqueId val="{00000003-3AF5-40F1-91E5-990E7963730F}"/>
              </c:ext>
            </c:extLst>
          </c:dPt>
          <c:dPt>
            <c:idx val="2"/>
            <c:bubble3D val="0"/>
            <c:spPr>
              <a:gradFill flip="none" rotWithShape="1">
                <a:gsLst>
                  <a:gs pos="0">
                    <a:srgbClr val="64AB0D">
                      <a:shade val="30000"/>
                      <a:satMod val="115000"/>
                    </a:srgbClr>
                  </a:gs>
                  <a:gs pos="50000">
                    <a:srgbClr val="64AB0D">
                      <a:shade val="67500"/>
                      <a:satMod val="115000"/>
                    </a:srgbClr>
                  </a:gs>
                  <a:gs pos="100000">
                    <a:srgbClr val="64AB0D">
                      <a:shade val="100000"/>
                      <a:satMod val="115000"/>
                    </a:srgbClr>
                  </a:gs>
                </a:gsLst>
                <a:lin ang="2700000" scaled="1"/>
                <a:tileRect/>
              </a:gradFill>
            </c:spPr>
            <c:extLst>
              <c:ext xmlns:c16="http://schemas.microsoft.com/office/drawing/2014/chart" uri="{C3380CC4-5D6E-409C-BE32-E72D297353CC}">
                <c16:uniqueId val="{00000005-3AF5-40F1-91E5-990E7963730F}"/>
              </c:ext>
            </c:extLst>
          </c:dPt>
          <c:dPt>
            <c:idx val="3"/>
            <c:bubble3D val="0"/>
            <c:spPr>
              <a:gradFill flip="none" rotWithShape="1">
                <a:gsLst>
                  <a:gs pos="0">
                    <a:srgbClr val="00B050">
                      <a:shade val="30000"/>
                      <a:satMod val="115000"/>
                    </a:srgbClr>
                  </a:gs>
                  <a:gs pos="50000">
                    <a:srgbClr val="00B050">
                      <a:shade val="67500"/>
                      <a:satMod val="115000"/>
                    </a:srgbClr>
                  </a:gs>
                  <a:gs pos="100000">
                    <a:srgbClr val="00B050">
                      <a:shade val="100000"/>
                      <a:satMod val="115000"/>
                    </a:srgbClr>
                  </a:gs>
                </a:gsLst>
                <a:lin ang="2700000" scaled="1"/>
                <a:tileRect/>
              </a:gradFill>
            </c:spPr>
            <c:extLst>
              <c:ext xmlns:c16="http://schemas.microsoft.com/office/drawing/2014/chart" uri="{C3380CC4-5D6E-409C-BE32-E72D297353CC}">
                <c16:uniqueId val="{00000007-3AF5-40F1-91E5-990E7963730F}"/>
              </c:ext>
            </c:extLst>
          </c:dPt>
          <c:dPt>
            <c:idx val="4"/>
            <c:bubble3D val="0"/>
            <c:spPr>
              <a:noFill/>
            </c:spPr>
            <c:extLst>
              <c:ext xmlns:c16="http://schemas.microsoft.com/office/drawing/2014/chart" uri="{C3380CC4-5D6E-409C-BE32-E72D297353CC}">
                <c16:uniqueId val="{00000009-3AF5-40F1-91E5-990E7963730F}"/>
              </c:ext>
            </c:extLst>
          </c:dPt>
          <c:val>
            <c:numRef>
              <c:f>'Leçon 5'!$N$178:$N$182</c:f>
              <c:numCache>
                <c:formatCode>General</c:formatCode>
                <c:ptCount val="5"/>
                <c:pt idx="0">
                  <c:v>10</c:v>
                </c:pt>
                <c:pt idx="1">
                  <c:v>10</c:v>
                </c:pt>
                <c:pt idx="2">
                  <c:v>10</c:v>
                </c:pt>
                <c:pt idx="3">
                  <c:v>10</c:v>
                </c:pt>
                <c:pt idx="4">
                  <c:v>40</c:v>
                </c:pt>
              </c:numCache>
            </c:numRef>
          </c:val>
          <c:extLst>
            <c:ext xmlns:c16="http://schemas.microsoft.com/office/drawing/2014/chart" uri="{C3380CC4-5D6E-409C-BE32-E72D297353CC}">
              <c16:uniqueId val="{0000000A-3AF5-40F1-91E5-990E7963730F}"/>
            </c:ext>
          </c:extLst>
        </c:ser>
        <c:dLbls>
          <c:showLegendKey val="0"/>
          <c:showVal val="0"/>
          <c:showCatName val="0"/>
          <c:showSerName val="0"/>
          <c:showPercent val="0"/>
          <c:showBubbleSize val="0"/>
          <c:showLeaderLines val="1"/>
        </c:dLbls>
        <c:firstSliceAng val="270"/>
        <c:holeSize val="50"/>
      </c:doughnutChart>
      <c:pieChart>
        <c:varyColors val="1"/>
        <c:ser>
          <c:idx val="1"/>
          <c:order val="1"/>
          <c:spPr>
            <a:noFill/>
          </c:spPr>
          <c:dPt>
            <c:idx val="1"/>
            <c:bubble3D val="0"/>
            <c:spPr>
              <a:solidFill>
                <a:schemeClr val="tx1"/>
              </a:solidFill>
            </c:spPr>
            <c:extLst>
              <c:ext xmlns:c16="http://schemas.microsoft.com/office/drawing/2014/chart" uri="{C3380CC4-5D6E-409C-BE32-E72D297353CC}">
                <c16:uniqueId val="{0000000C-3AF5-40F1-91E5-990E7963730F}"/>
              </c:ext>
            </c:extLst>
          </c:dPt>
          <c:val>
            <c:numRef>
              <c:f>'Leçon 5'!$O$178:$O$180</c:f>
              <c:numCache>
                <c:formatCode>General</c:formatCode>
                <c:ptCount val="3"/>
                <c:pt idx="0">
                  <c:v>0</c:v>
                </c:pt>
                <c:pt idx="1">
                  <c:v>2</c:v>
                </c:pt>
                <c:pt idx="2">
                  <c:v>78</c:v>
                </c:pt>
              </c:numCache>
            </c:numRef>
          </c:val>
          <c:extLst>
            <c:ext xmlns:c16="http://schemas.microsoft.com/office/drawing/2014/chart" uri="{C3380CC4-5D6E-409C-BE32-E72D297353CC}">
              <c16:uniqueId val="{0000000D-3AF5-40F1-91E5-990E7963730F}"/>
            </c:ext>
          </c:extLst>
        </c:ser>
        <c:dLbls>
          <c:showLegendKey val="0"/>
          <c:showVal val="0"/>
          <c:showCatName val="0"/>
          <c:showSerName val="0"/>
          <c:showPercent val="0"/>
          <c:showBubbleSize val="0"/>
          <c:showLeaderLines val="1"/>
        </c:dLbls>
        <c:firstSliceAng val="270"/>
      </c:pieChart>
    </c:plotArea>
    <c:plotVisOnly val="0"/>
    <c:dispBlanksAs val="gap"/>
    <c:showDLblsOverMax val="0"/>
  </c:chart>
  <c:spPr>
    <a:noFill/>
    <a:ln>
      <a:noFill/>
    </a:ln>
  </c:spPr>
  <c:printSettings>
    <c:headerFooter/>
    <c:pageMargins b="0.750000000000003" l="0.70000000000000062" r="0.70000000000000062" t="0.750000000000003" header="0.30000000000000032" footer="0.30000000000000032"/>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3187714043526789E-2"/>
          <c:y val="2.160694885387645E-3"/>
          <c:w val="0.97578810865280474"/>
          <c:h val="0.99783930511461238"/>
        </c:manualLayout>
      </c:layout>
      <c:doughnutChart>
        <c:varyColors val="1"/>
        <c:ser>
          <c:idx val="0"/>
          <c:order val="0"/>
          <c:tx>
            <c:v>Camembert</c:v>
          </c:tx>
          <c:dPt>
            <c:idx val="0"/>
            <c:bubble3D val="0"/>
            <c:spPr>
              <a:gradFill flip="none" rotWithShape="1">
                <a:gsLst>
                  <a:gs pos="0">
                    <a:srgbClr val="C00000">
                      <a:shade val="30000"/>
                      <a:satMod val="115000"/>
                    </a:srgbClr>
                  </a:gs>
                  <a:gs pos="50000">
                    <a:srgbClr val="C00000">
                      <a:shade val="67500"/>
                      <a:satMod val="115000"/>
                    </a:srgbClr>
                  </a:gs>
                  <a:gs pos="100000">
                    <a:srgbClr val="C00000">
                      <a:shade val="100000"/>
                      <a:satMod val="115000"/>
                    </a:srgbClr>
                  </a:gs>
                </a:gsLst>
                <a:lin ang="2700000" scaled="1"/>
                <a:tileRect/>
              </a:gradFill>
            </c:spPr>
            <c:extLst>
              <c:ext xmlns:c16="http://schemas.microsoft.com/office/drawing/2014/chart" uri="{C3380CC4-5D6E-409C-BE32-E72D297353CC}">
                <c16:uniqueId val="{00000001-7E89-4165-854F-DACC4418DDCA}"/>
              </c:ext>
            </c:extLst>
          </c:dPt>
          <c:dPt>
            <c:idx val="1"/>
            <c:bubble3D val="0"/>
            <c:spPr>
              <a:gradFill flip="none" rotWithShape="1">
                <a:gsLst>
                  <a:gs pos="0">
                    <a:srgbClr val="F79646">
                      <a:lumMod val="75000"/>
                      <a:shade val="30000"/>
                      <a:satMod val="115000"/>
                    </a:srgbClr>
                  </a:gs>
                  <a:gs pos="50000">
                    <a:srgbClr val="F79646">
                      <a:lumMod val="75000"/>
                      <a:shade val="67500"/>
                      <a:satMod val="115000"/>
                    </a:srgbClr>
                  </a:gs>
                  <a:gs pos="100000">
                    <a:srgbClr val="F79646">
                      <a:lumMod val="75000"/>
                      <a:shade val="100000"/>
                      <a:satMod val="115000"/>
                    </a:srgbClr>
                  </a:gs>
                </a:gsLst>
                <a:lin ang="2700000" scaled="1"/>
                <a:tileRect/>
              </a:gradFill>
            </c:spPr>
            <c:extLst>
              <c:ext xmlns:c16="http://schemas.microsoft.com/office/drawing/2014/chart" uri="{C3380CC4-5D6E-409C-BE32-E72D297353CC}">
                <c16:uniqueId val="{00000003-7E89-4165-854F-DACC4418DDCA}"/>
              </c:ext>
            </c:extLst>
          </c:dPt>
          <c:dPt>
            <c:idx val="2"/>
            <c:bubble3D val="0"/>
            <c:spPr>
              <a:gradFill flip="none" rotWithShape="1">
                <a:gsLst>
                  <a:gs pos="0">
                    <a:srgbClr val="64AB0D">
                      <a:shade val="30000"/>
                      <a:satMod val="115000"/>
                    </a:srgbClr>
                  </a:gs>
                  <a:gs pos="50000">
                    <a:srgbClr val="64AB0D">
                      <a:shade val="67500"/>
                      <a:satMod val="115000"/>
                    </a:srgbClr>
                  </a:gs>
                  <a:gs pos="100000">
                    <a:srgbClr val="64AB0D">
                      <a:shade val="100000"/>
                      <a:satMod val="115000"/>
                    </a:srgbClr>
                  </a:gs>
                </a:gsLst>
                <a:lin ang="2700000" scaled="1"/>
                <a:tileRect/>
              </a:gradFill>
            </c:spPr>
            <c:extLst>
              <c:ext xmlns:c16="http://schemas.microsoft.com/office/drawing/2014/chart" uri="{C3380CC4-5D6E-409C-BE32-E72D297353CC}">
                <c16:uniqueId val="{00000005-7E89-4165-854F-DACC4418DDCA}"/>
              </c:ext>
            </c:extLst>
          </c:dPt>
          <c:dPt>
            <c:idx val="3"/>
            <c:bubble3D val="0"/>
            <c:spPr>
              <a:gradFill flip="none" rotWithShape="1">
                <a:gsLst>
                  <a:gs pos="0">
                    <a:srgbClr val="00B050">
                      <a:shade val="30000"/>
                      <a:satMod val="115000"/>
                    </a:srgbClr>
                  </a:gs>
                  <a:gs pos="50000">
                    <a:srgbClr val="00B050">
                      <a:shade val="67500"/>
                      <a:satMod val="115000"/>
                    </a:srgbClr>
                  </a:gs>
                  <a:gs pos="100000">
                    <a:srgbClr val="00B050">
                      <a:shade val="100000"/>
                      <a:satMod val="115000"/>
                    </a:srgbClr>
                  </a:gs>
                </a:gsLst>
                <a:lin ang="2700000" scaled="1"/>
                <a:tileRect/>
              </a:gradFill>
            </c:spPr>
            <c:extLst>
              <c:ext xmlns:c16="http://schemas.microsoft.com/office/drawing/2014/chart" uri="{C3380CC4-5D6E-409C-BE32-E72D297353CC}">
                <c16:uniqueId val="{00000007-7E89-4165-854F-DACC4418DDCA}"/>
              </c:ext>
            </c:extLst>
          </c:dPt>
          <c:dPt>
            <c:idx val="4"/>
            <c:bubble3D val="0"/>
            <c:spPr>
              <a:noFill/>
            </c:spPr>
            <c:extLst>
              <c:ext xmlns:c16="http://schemas.microsoft.com/office/drawing/2014/chart" uri="{C3380CC4-5D6E-409C-BE32-E72D297353CC}">
                <c16:uniqueId val="{00000009-7E89-4165-854F-DACC4418DDCA}"/>
              </c:ext>
            </c:extLst>
          </c:dPt>
          <c:val>
            <c:numRef>
              <c:f>'Leçon 1'!$N$78:$N$82</c:f>
              <c:numCache>
                <c:formatCode>General</c:formatCode>
                <c:ptCount val="5"/>
                <c:pt idx="0">
                  <c:v>10</c:v>
                </c:pt>
                <c:pt idx="1">
                  <c:v>10</c:v>
                </c:pt>
                <c:pt idx="2">
                  <c:v>10</c:v>
                </c:pt>
                <c:pt idx="3">
                  <c:v>10</c:v>
                </c:pt>
                <c:pt idx="4">
                  <c:v>40</c:v>
                </c:pt>
              </c:numCache>
            </c:numRef>
          </c:val>
          <c:extLst>
            <c:ext xmlns:c16="http://schemas.microsoft.com/office/drawing/2014/chart" uri="{C3380CC4-5D6E-409C-BE32-E72D297353CC}">
              <c16:uniqueId val="{0000000A-7E89-4165-854F-DACC4418DDCA}"/>
            </c:ext>
          </c:extLst>
        </c:ser>
        <c:dLbls>
          <c:showLegendKey val="0"/>
          <c:showVal val="0"/>
          <c:showCatName val="0"/>
          <c:showSerName val="0"/>
          <c:showPercent val="0"/>
          <c:showBubbleSize val="0"/>
          <c:showLeaderLines val="1"/>
        </c:dLbls>
        <c:firstSliceAng val="270"/>
        <c:holeSize val="50"/>
      </c:doughnutChart>
      <c:pieChart>
        <c:varyColors val="1"/>
        <c:ser>
          <c:idx val="1"/>
          <c:order val="1"/>
          <c:spPr>
            <a:noFill/>
          </c:spPr>
          <c:dPt>
            <c:idx val="1"/>
            <c:bubble3D val="0"/>
            <c:spPr>
              <a:solidFill>
                <a:schemeClr val="tx1"/>
              </a:solidFill>
            </c:spPr>
            <c:extLst>
              <c:ext xmlns:c16="http://schemas.microsoft.com/office/drawing/2014/chart" uri="{C3380CC4-5D6E-409C-BE32-E72D297353CC}">
                <c16:uniqueId val="{0000000C-7E89-4165-854F-DACC4418DDCA}"/>
              </c:ext>
            </c:extLst>
          </c:dPt>
          <c:val>
            <c:numRef>
              <c:f>'Leçon 1'!$O$78:$O$80</c:f>
              <c:numCache>
                <c:formatCode>General</c:formatCode>
                <c:ptCount val="3"/>
                <c:pt idx="0">
                  <c:v>0</c:v>
                </c:pt>
                <c:pt idx="1">
                  <c:v>2</c:v>
                </c:pt>
                <c:pt idx="2">
                  <c:v>78</c:v>
                </c:pt>
              </c:numCache>
            </c:numRef>
          </c:val>
          <c:extLst>
            <c:ext xmlns:c16="http://schemas.microsoft.com/office/drawing/2014/chart" uri="{C3380CC4-5D6E-409C-BE32-E72D297353CC}">
              <c16:uniqueId val="{0000000D-7E89-4165-854F-DACC4418DDCA}"/>
            </c:ext>
          </c:extLst>
        </c:ser>
        <c:dLbls>
          <c:showLegendKey val="0"/>
          <c:showVal val="0"/>
          <c:showCatName val="0"/>
          <c:showSerName val="0"/>
          <c:showPercent val="0"/>
          <c:showBubbleSize val="0"/>
          <c:showLeaderLines val="1"/>
        </c:dLbls>
        <c:firstSliceAng val="270"/>
      </c:pieChart>
    </c:plotArea>
    <c:plotVisOnly val="0"/>
    <c:dispBlanksAs val="gap"/>
    <c:showDLblsOverMax val="0"/>
  </c:chart>
  <c:spPr>
    <a:noFill/>
    <a:ln>
      <a:noFill/>
    </a:ln>
  </c:spPr>
  <c:printSettings>
    <c:headerFooter/>
    <c:pageMargins b="0.750000000000003" l="0.70000000000000062" r="0.70000000000000062" t="0.750000000000003" header="0.30000000000000032" footer="0.30000000000000032"/>
    <c:pageSetup/>
  </c:printSettings>
</c:chartSpace>
</file>

<file path=xl/charts/chart1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3187714043526789E-2"/>
          <c:y val="2.160694885387645E-3"/>
          <c:w val="0.97578810865280474"/>
          <c:h val="0.99783930511461238"/>
        </c:manualLayout>
      </c:layout>
      <c:doughnutChart>
        <c:varyColors val="1"/>
        <c:ser>
          <c:idx val="0"/>
          <c:order val="0"/>
          <c:tx>
            <c:v>Camembert</c:v>
          </c:tx>
          <c:dPt>
            <c:idx val="0"/>
            <c:bubble3D val="0"/>
            <c:spPr>
              <a:gradFill flip="none" rotWithShape="1">
                <a:gsLst>
                  <a:gs pos="0">
                    <a:srgbClr val="C00000">
                      <a:shade val="30000"/>
                      <a:satMod val="115000"/>
                    </a:srgbClr>
                  </a:gs>
                  <a:gs pos="50000">
                    <a:srgbClr val="C00000">
                      <a:shade val="67500"/>
                      <a:satMod val="115000"/>
                    </a:srgbClr>
                  </a:gs>
                  <a:gs pos="100000">
                    <a:srgbClr val="C00000">
                      <a:shade val="100000"/>
                      <a:satMod val="115000"/>
                    </a:srgbClr>
                  </a:gs>
                </a:gsLst>
                <a:lin ang="2700000" scaled="1"/>
                <a:tileRect/>
              </a:gradFill>
            </c:spPr>
            <c:extLst>
              <c:ext xmlns:c16="http://schemas.microsoft.com/office/drawing/2014/chart" uri="{C3380CC4-5D6E-409C-BE32-E72D297353CC}">
                <c16:uniqueId val="{00000001-8A88-4769-A2AC-C0201059F101}"/>
              </c:ext>
            </c:extLst>
          </c:dPt>
          <c:dPt>
            <c:idx val="1"/>
            <c:bubble3D val="0"/>
            <c:spPr>
              <a:gradFill flip="none" rotWithShape="1">
                <a:gsLst>
                  <a:gs pos="0">
                    <a:srgbClr val="F79646">
                      <a:lumMod val="75000"/>
                      <a:shade val="30000"/>
                      <a:satMod val="115000"/>
                    </a:srgbClr>
                  </a:gs>
                  <a:gs pos="50000">
                    <a:srgbClr val="F79646">
                      <a:lumMod val="75000"/>
                      <a:shade val="67500"/>
                      <a:satMod val="115000"/>
                    </a:srgbClr>
                  </a:gs>
                  <a:gs pos="100000">
                    <a:srgbClr val="F79646">
                      <a:lumMod val="75000"/>
                      <a:shade val="100000"/>
                      <a:satMod val="115000"/>
                    </a:srgbClr>
                  </a:gs>
                </a:gsLst>
                <a:lin ang="2700000" scaled="1"/>
                <a:tileRect/>
              </a:gradFill>
            </c:spPr>
            <c:extLst>
              <c:ext xmlns:c16="http://schemas.microsoft.com/office/drawing/2014/chart" uri="{C3380CC4-5D6E-409C-BE32-E72D297353CC}">
                <c16:uniqueId val="{00000003-8A88-4769-A2AC-C0201059F101}"/>
              </c:ext>
            </c:extLst>
          </c:dPt>
          <c:dPt>
            <c:idx val="2"/>
            <c:bubble3D val="0"/>
            <c:spPr>
              <a:gradFill flip="none" rotWithShape="1">
                <a:gsLst>
                  <a:gs pos="0">
                    <a:srgbClr val="64AB0D">
                      <a:shade val="30000"/>
                      <a:satMod val="115000"/>
                    </a:srgbClr>
                  </a:gs>
                  <a:gs pos="50000">
                    <a:srgbClr val="64AB0D">
                      <a:shade val="67500"/>
                      <a:satMod val="115000"/>
                    </a:srgbClr>
                  </a:gs>
                  <a:gs pos="100000">
                    <a:srgbClr val="64AB0D">
                      <a:shade val="100000"/>
                      <a:satMod val="115000"/>
                    </a:srgbClr>
                  </a:gs>
                </a:gsLst>
                <a:lin ang="2700000" scaled="1"/>
                <a:tileRect/>
              </a:gradFill>
            </c:spPr>
            <c:extLst>
              <c:ext xmlns:c16="http://schemas.microsoft.com/office/drawing/2014/chart" uri="{C3380CC4-5D6E-409C-BE32-E72D297353CC}">
                <c16:uniqueId val="{00000005-8A88-4769-A2AC-C0201059F101}"/>
              </c:ext>
            </c:extLst>
          </c:dPt>
          <c:dPt>
            <c:idx val="3"/>
            <c:bubble3D val="0"/>
            <c:spPr>
              <a:gradFill flip="none" rotWithShape="1">
                <a:gsLst>
                  <a:gs pos="0">
                    <a:srgbClr val="00B050">
                      <a:shade val="30000"/>
                      <a:satMod val="115000"/>
                    </a:srgbClr>
                  </a:gs>
                  <a:gs pos="50000">
                    <a:srgbClr val="00B050">
                      <a:shade val="67500"/>
                      <a:satMod val="115000"/>
                    </a:srgbClr>
                  </a:gs>
                  <a:gs pos="100000">
                    <a:srgbClr val="00B050">
                      <a:shade val="100000"/>
                      <a:satMod val="115000"/>
                    </a:srgbClr>
                  </a:gs>
                </a:gsLst>
                <a:lin ang="2700000" scaled="1"/>
                <a:tileRect/>
              </a:gradFill>
            </c:spPr>
            <c:extLst>
              <c:ext xmlns:c16="http://schemas.microsoft.com/office/drawing/2014/chart" uri="{C3380CC4-5D6E-409C-BE32-E72D297353CC}">
                <c16:uniqueId val="{00000007-8A88-4769-A2AC-C0201059F101}"/>
              </c:ext>
            </c:extLst>
          </c:dPt>
          <c:dPt>
            <c:idx val="4"/>
            <c:bubble3D val="0"/>
            <c:spPr>
              <a:noFill/>
            </c:spPr>
            <c:extLst>
              <c:ext xmlns:c16="http://schemas.microsoft.com/office/drawing/2014/chart" uri="{C3380CC4-5D6E-409C-BE32-E72D297353CC}">
                <c16:uniqueId val="{00000009-8A88-4769-A2AC-C0201059F101}"/>
              </c:ext>
            </c:extLst>
          </c:dPt>
          <c:val>
            <c:numRef>
              <c:f>'Leçon 6'!$N$3:$N$7</c:f>
              <c:numCache>
                <c:formatCode>General</c:formatCode>
                <c:ptCount val="5"/>
                <c:pt idx="0">
                  <c:v>10</c:v>
                </c:pt>
                <c:pt idx="1">
                  <c:v>10</c:v>
                </c:pt>
                <c:pt idx="2">
                  <c:v>10</c:v>
                </c:pt>
                <c:pt idx="3">
                  <c:v>10</c:v>
                </c:pt>
                <c:pt idx="4">
                  <c:v>40</c:v>
                </c:pt>
              </c:numCache>
            </c:numRef>
          </c:val>
          <c:extLst>
            <c:ext xmlns:c16="http://schemas.microsoft.com/office/drawing/2014/chart" uri="{C3380CC4-5D6E-409C-BE32-E72D297353CC}">
              <c16:uniqueId val="{0000000A-8A88-4769-A2AC-C0201059F101}"/>
            </c:ext>
          </c:extLst>
        </c:ser>
        <c:dLbls>
          <c:showLegendKey val="0"/>
          <c:showVal val="0"/>
          <c:showCatName val="0"/>
          <c:showSerName val="0"/>
          <c:showPercent val="0"/>
          <c:showBubbleSize val="0"/>
          <c:showLeaderLines val="1"/>
        </c:dLbls>
        <c:firstSliceAng val="270"/>
        <c:holeSize val="50"/>
      </c:doughnutChart>
      <c:pieChart>
        <c:varyColors val="1"/>
        <c:ser>
          <c:idx val="1"/>
          <c:order val="1"/>
          <c:tx>
            <c:v>Aiguille</c:v>
          </c:tx>
          <c:spPr>
            <a:noFill/>
          </c:spPr>
          <c:dPt>
            <c:idx val="1"/>
            <c:bubble3D val="0"/>
            <c:spPr>
              <a:solidFill>
                <a:schemeClr val="tx1"/>
              </a:solidFill>
            </c:spPr>
            <c:extLst>
              <c:ext xmlns:c16="http://schemas.microsoft.com/office/drawing/2014/chart" uri="{C3380CC4-5D6E-409C-BE32-E72D297353CC}">
                <c16:uniqueId val="{0000000C-8A88-4769-A2AC-C0201059F101}"/>
              </c:ext>
            </c:extLst>
          </c:dPt>
          <c:val>
            <c:numRef>
              <c:f>'Leçon 6'!$O$3:$O$5</c:f>
              <c:numCache>
                <c:formatCode>General</c:formatCode>
                <c:ptCount val="3"/>
                <c:pt idx="0">
                  <c:v>0</c:v>
                </c:pt>
                <c:pt idx="1">
                  <c:v>2</c:v>
                </c:pt>
                <c:pt idx="2">
                  <c:v>78</c:v>
                </c:pt>
              </c:numCache>
            </c:numRef>
          </c:val>
          <c:extLst>
            <c:ext xmlns:c16="http://schemas.microsoft.com/office/drawing/2014/chart" uri="{C3380CC4-5D6E-409C-BE32-E72D297353CC}">
              <c16:uniqueId val="{0000000D-8A88-4769-A2AC-C0201059F101}"/>
            </c:ext>
          </c:extLst>
        </c:ser>
        <c:dLbls>
          <c:showLegendKey val="0"/>
          <c:showVal val="0"/>
          <c:showCatName val="0"/>
          <c:showSerName val="0"/>
          <c:showPercent val="0"/>
          <c:showBubbleSize val="0"/>
          <c:showLeaderLines val="1"/>
        </c:dLbls>
        <c:firstSliceAng val="270"/>
      </c:pieChart>
    </c:plotArea>
    <c:plotVisOnly val="0"/>
    <c:dispBlanksAs val="gap"/>
    <c:showDLblsOverMax val="0"/>
  </c:chart>
  <c:spPr>
    <a:noFill/>
    <a:ln>
      <a:noFill/>
    </a:ln>
  </c:spPr>
  <c:printSettings>
    <c:headerFooter/>
    <c:pageMargins b="0.750000000000003" l="0.70000000000000062" r="0.70000000000000062" t="0.750000000000003" header="0.30000000000000032" footer="0.30000000000000032"/>
    <c:pageSetup/>
  </c:printSettings>
</c:chartSpace>
</file>

<file path=xl/charts/chart1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3187714043526789E-2"/>
          <c:y val="2.160694885387645E-3"/>
          <c:w val="0.97578810865280474"/>
          <c:h val="0.99783930511461238"/>
        </c:manualLayout>
      </c:layout>
      <c:doughnutChart>
        <c:varyColors val="1"/>
        <c:ser>
          <c:idx val="0"/>
          <c:order val="0"/>
          <c:tx>
            <c:v>Camembert</c:v>
          </c:tx>
          <c:dPt>
            <c:idx val="0"/>
            <c:bubble3D val="0"/>
            <c:spPr>
              <a:gradFill flip="none" rotWithShape="1">
                <a:gsLst>
                  <a:gs pos="0">
                    <a:srgbClr val="C00000">
                      <a:shade val="30000"/>
                      <a:satMod val="115000"/>
                    </a:srgbClr>
                  </a:gs>
                  <a:gs pos="50000">
                    <a:srgbClr val="C00000">
                      <a:shade val="67500"/>
                      <a:satMod val="115000"/>
                    </a:srgbClr>
                  </a:gs>
                  <a:gs pos="100000">
                    <a:srgbClr val="C00000">
                      <a:shade val="100000"/>
                      <a:satMod val="115000"/>
                    </a:srgbClr>
                  </a:gs>
                </a:gsLst>
                <a:lin ang="2700000" scaled="1"/>
                <a:tileRect/>
              </a:gradFill>
            </c:spPr>
            <c:extLst>
              <c:ext xmlns:c16="http://schemas.microsoft.com/office/drawing/2014/chart" uri="{C3380CC4-5D6E-409C-BE32-E72D297353CC}">
                <c16:uniqueId val="{00000001-AF85-4304-88D0-0198FA51FCBB}"/>
              </c:ext>
            </c:extLst>
          </c:dPt>
          <c:dPt>
            <c:idx val="1"/>
            <c:bubble3D val="0"/>
            <c:spPr>
              <a:gradFill flip="none" rotWithShape="1">
                <a:gsLst>
                  <a:gs pos="0">
                    <a:srgbClr val="F79646">
                      <a:lumMod val="75000"/>
                      <a:shade val="30000"/>
                      <a:satMod val="115000"/>
                    </a:srgbClr>
                  </a:gs>
                  <a:gs pos="50000">
                    <a:srgbClr val="F79646">
                      <a:lumMod val="75000"/>
                      <a:shade val="67500"/>
                      <a:satMod val="115000"/>
                    </a:srgbClr>
                  </a:gs>
                  <a:gs pos="100000">
                    <a:srgbClr val="F79646">
                      <a:lumMod val="75000"/>
                      <a:shade val="100000"/>
                      <a:satMod val="115000"/>
                    </a:srgbClr>
                  </a:gs>
                </a:gsLst>
                <a:lin ang="2700000" scaled="1"/>
                <a:tileRect/>
              </a:gradFill>
            </c:spPr>
            <c:extLst>
              <c:ext xmlns:c16="http://schemas.microsoft.com/office/drawing/2014/chart" uri="{C3380CC4-5D6E-409C-BE32-E72D297353CC}">
                <c16:uniqueId val="{00000003-AF85-4304-88D0-0198FA51FCBB}"/>
              </c:ext>
            </c:extLst>
          </c:dPt>
          <c:dPt>
            <c:idx val="2"/>
            <c:bubble3D val="0"/>
            <c:spPr>
              <a:gradFill flip="none" rotWithShape="1">
                <a:gsLst>
                  <a:gs pos="0">
                    <a:srgbClr val="64AB0D">
                      <a:shade val="30000"/>
                      <a:satMod val="115000"/>
                    </a:srgbClr>
                  </a:gs>
                  <a:gs pos="50000">
                    <a:srgbClr val="64AB0D">
                      <a:shade val="67500"/>
                      <a:satMod val="115000"/>
                    </a:srgbClr>
                  </a:gs>
                  <a:gs pos="100000">
                    <a:srgbClr val="64AB0D">
                      <a:shade val="100000"/>
                      <a:satMod val="115000"/>
                    </a:srgbClr>
                  </a:gs>
                </a:gsLst>
                <a:lin ang="2700000" scaled="1"/>
                <a:tileRect/>
              </a:gradFill>
            </c:spPr>
            <c:extLst>
              <c:ext xmlns:c16="http://schemas.microsoft.com/office/drawing/2014/chart" uri="{C3380CC4-5D6E-409C-BE32-E72D297353CC}">
                <c16:uniqueId val="{00000005-AF85-4304-88D0-0198FA51FCBB}"/>
              </c:ext>
            </c:extLst>
          </c:dPt>
          <c:dPt>
            <c:idx val="3"/>
            <c:bubble3D val="0"/>
            <c:spPr>
              <a:gradFill flip="none" rotWithShape="1">
                <a:gsLst>
                  <a:gs pos="0">
                    <a:srgbClr val="00B050">
                      <a:shade val="30000"/>
                      <a:satMod val="115000"/>
                    </a:srgbClr>
                  </a:gs>
                  <a:gs pos="50000">
                    <a:srgbClr val="00B050">
                      <a:shade val="67500"/>
                      <a:satMod val="115000"/>
                    </a:srgbClr>
                  </a:gs>
                  <a:gs pos="100000">
                    <a:srgbClr val="00B050">
                      <a:shade val="100000"/>
                      <a:satMod val="115000"/>
                    </a:srgbClr>
                  </a:gs>
                </a:gsLst>
                <a:lin ang="2700000" scaled="1"/>
                <a:tileRect/>
              </a:gradFill>
            </c:spPr>
            <c:extLst>
              <c:ext xmlns:c16="http://schemas.microsoft.com/office/drawing/2014/chart" uri="{C3380CC4-5D6E-409C-BE32-E72D297353CC}">
                <c16:uniqueId val="{00000007-AF85-4304-88D0-0198FA51FCBB}"/>
              </c:ext>
            </c:extLst>
          </c:dPt>
          <c:dPt>
            <c:idx val="4"/>
            <c:bubble3D val="0"/>
            <c:spPr>
              <a:noFill/>
            </c:spPr>
            <c:extLst>
              <c:ext xmlns:c16="http://schemas.microsoft.com/office/drawing/2014/chart" uri="{C3380CC4-5D6E-409C-BE32-E72D297353CC}">
                <c16:uniqueId val="{00000009-AF85-4304-88D0-0198FA51FCBB}"/>
              </c:ext>
            </c:extLst>
          </c:dPt>
          <c:val>
            <c:numRef>
              <c:f>'Leçon 6'!$N$13:$N$17</c:f>
              <c:numCache>
                <c:formatCode>General</c:formatCode>
                <c:ptCount val="5"/>
                <c:pt idx="0">
                  <c:v>10</c:v>
                </c:pt>
                <c:pt idx="1">
                  <c:v>10</c:v>
                </c:pt>
                <c:pt idx="2">
                  <c:v>10</c:v>
                </c:pt>
                <c:pt idx="3">
                  <c:v>10</c:v>
                </c:pt>
                <c:pt idx="4">
                  <c:v>40</c:v>
                </c:pt>
              </c:numCache>
            </c:numRef>
          </c:val>
          <c:extLst>
            <c:ext xmlns:c16="http://schemas.microsoft.com/office/drawing/2014/chart" uri="{C3380CC4-5D6E-409C-BE32-E72D297353CC}">
              <c16:uniqueId val="{0000000A-AF85-4304-88D0-0198FA51FCBB}"/>
            </c:ext>
          </c:extLst>
        </c:ser>
        <c:dLbls>
          <c:showLegendKey val="0"/>
          <c:showVal val="0"/>
          <c:showCatName val="0"/>
          <c:showSerName val="0"/>
          <c:showPercent val="0"/>
          <c:showBubbleSize val="0"/>
          <c:showLeaderLines val="1"/>
        </c:dLbls>
        <c:firstSliceAng val="270"/>
        <c:holeSize val="50"/>
      </c:doughnutChart>
      <c:pieChart>
        <c:varyColors val="1"/>
        <c:ser>
          <c:idx val="1"/>
          <c:order val="1"/>
          <c:spPr>
            <a:noFill/>
          </c:spPr>
          <c:dPt>
            <c:idx val="1"/>
            <c:bubble3D val="0"/>
            <c:spPr>
              <a:solidFill>
                <a:schemeClr val="tx1"/>
              </a:solidFill>
            </c:spPr>
            <c:extLst>
              <c:ext xmlns:c16="http://schemas.microsoft.com/office/drawing/2014/chart" uri="{C3380CC4-5D6E-409C-BE32-E72D297353CC}">
                <c16:uniqueId val="{0000000C-AF85-4304-88D0-0198FA51FCBB}"/>
              </c:ext>
            </c:extLst>
          </c:dPt>
          <c:val>
            <c:numRef>
              <c:f>'Leçon 6'!$O$13:$O$15</c:f>
              <c:numCache>
                <c:formatCode>General</c:formatCode>
                <c:ptCount val="3"/>
                <c:pt idx="0">
                  <c:v>0</c:v>
                </c:pt>
                <c:pt idx="1">
                  <c:v>2</c:v>
                </c:pt>
                <c:pt idx="2">
                  <c:v>78</c:v>
                </c:pt>
              </c:numCache>
            </c:numRef>
          </c:val>
          <c:extLst>
            <c:ext xmlns:c16="http://schemas.microsoft.com/office/drawing/2014/chart" uri="{C3380CC4-5D6E-409C-BE32-E72D297353CC}">
              <c16:uniqueId val="{0000000D-AF85-4304-88D0-0198FA51FCBB}"/>
            </c:ext>
          </c:extLst>
        </c:ser>
        <c:dLbls>
          <c:showLegendKey val="0"/>
          <c:showVal val="0"/>
          <c:showCatName val="0"/>
          <c:showSerName val="0"/>
          <c:showPercent val="0"/>
          <c:showBubbleSize val="0"/>
          <c:showLeaderLines val="1"/>
        </c:dLbls>
        <c:firstSliceAng val="270"/>
      </c:pieChart>
    </c:plotArea>
    <c:plotVisOnly val="0"/>
    <c:dispBlanksAs val="gap"/>
    <c:showDLblsOverMax val="0"/>
  </c:chart>
  <c:spPr>
    <a:noFill/>
    <a:ln>
      <a:noFill/>
    </a:ln>
  </c:spPr>
  <c:printSettings>
    <c:headerFooter/>
    <c:pageMargins b="0.750000000000003" l="0.70000000000000062" r="0.70000000000000062" t="0.750000000000003" header="0.30000000000000032" footer="0.30000000000000032"/>
    <c:pageSetup/>
  </c:printSettings>
</c:chartSpace>
</file>

<file path=xl/charts/chart1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3187714043526789E-2"/>
          <c:y val="2.160694885387645E-3"/>
          <c:w val="0.97578810865280474"/>
          <c:h val="0.99783930511461238"/>
        </c:manualLayout>
      </c:layout>
      <c:doughnutChart>
        <c:varyColors val="1"/>
        <c:ser>
          <c:idx val="0"/>
          <c:order val="0"/>
          <c:tx>
            <c:v>Camembert</c:v>
          </c:tx>
          <c:dPt>
            <c:idx val="0"/>
            <c:bubble3D val="0"/>
            <c:spPr>
              <a:gradFill flip="none" rotWithShape="1">
                <a:gsLst>
                  <a:gs pos="0">
                    <a:srgbClr val="C00000">
                      <a:shade val="30000"/>
                      <a:satMod val="115000"/>
                    </a:srgbClr>
                  </a:gs>
                  <a:gs pos="50000">
                    <a:srgbClr val="C00000">
                      <a:shade val="67500"/>
                      <a:satMod val="115000"/>
                    </a:srgbClr>
                  </a:gs>
                  <a:gs pos="100000">
                    <a:srgbClr val="C00000">
                      <a:shade val="100000"/>
                      <a:satMod val="115000"/>
                    </a:srgbClr>
                  </a:gs>
                </a:gsLst>
                <a:lin ang="2700000" scaled="1"/>
                <a:tileRect/>
              </a:gradFill>
            </c:spPr>
            <c:extLst>
              <c:ext xmlns:c16="http://schemas.microsoft.com/office/drawing/2014/chart" uri="{C3380CC4-5D6E-409C-BE32-E72D297353CC}">
                <c16:uniqueId val="{00000001-CADE-4141-B32E-B8056CDB8C2E}"/>
              </c:ext>
            </c:extLst>
          </c:dPt>
          <c:dPt>
            <c:idx val="1"/>
            <c:bubble3D val="0"/>
            <c:spPr>
              <a:gradFill flip="none" rotWithShape="1">
                <a:gsLst>
                  <a:gs pos="0">
                    <a:srgbClr val="F79646">
                      <a:lumMod val="75000"/>
                      <a:shade val="30000"/>
                      <a:satMod val="115000"/>
                    </a:srgbClr>
                  </a:gs>
                  <a:gs pos="50000">
                    <a:srgbClr val="F79646">
                      <a:lumMod val="75000"/>
                      <a:shade val="67500"/>
                      <a:satMod val="115000"/>
                    </a:srgbClr>
                  </a:gs>
                  <a:gs pos="100000">
                    <a:srgbClr val="F79646">
                      <a:lumMod val="75000"/>
                      <a:shade val="100000"/>
                      <a:satMod val="115000"/>
                    </a:srgbClr>
                  </a:gs>
                </a:gsLst>
                <a:lin ang="2700000" scaled="1"/>
                <a:tileRect/>
              </a:gradFill>
            </c:spPr>
            <c:extLst>
              <c:ext xmlns:c16="http://schemas.microsoft.com/office/drawing/2014/chart" uri="{C3380CC4-5D6E-409C-BE32-E72D297353CC}">
                <c16:uniqueId val="{00000003-CADE-4141-B32E-B8056CDB8C2E}"/>
              </c:ext>
            </c:extLst>
          </c:dPt>
          <c:dPt>
            <c:idx val="2"/>
            <c:bubble3D val="0"/>
            <c:spPr>
              <a:gradFill flip="none" rotWithShape="1">
                <a:gsLst>
                  <a:gs pos="0">
                    <a:srgbClr val="64AB0D">
                      <a:shade val="30000"/>
                      <a:satMod val="115000"/>
                    </a:srgbClr>
                  </a:gs>
                  <a:gs pos="50000">
                    <a:srgbClr val="64AB0D">
                      <a:shade val="67500"/>
                      <a:satMod val="115000"/>
                    </a:srgbClr>
                  </a:gs>
                  <a:gs pos="100000">
                    <a:srgbClr val="64AB0D">
                      <a:shade val="100000"/>
                      <a:satMod val="115000"/>
                    </a:srgbClr>
                  </a:gs>
                </a:gsLst>
                <a:lin ang="2700000" scaled="1"/>
                <a:tileRect/>
              </a:gradFill>
            </c:spPr>
            <c:extLst>
              <c:ext xmlns:c16="http://schemas.microsoft.com/office/drawing/2014/chart" uri="{C3380CC4-5D6E-409C-BE32-E72D297353CC}">
                <c16:uniqueId val="{00000005-CADE-4141-B32E-B8056CDB8C2E}"/>
              </c:ext>
            </c:extLst>
          </c:dPt>
          <c:dPt>
            <c:idx val="3"/>
            <c:bubble3D val="0"/>
            <c:spPr>
              <a:gradFill flip="none" rotWithShape="1">
                <a:gsLst>
                  <a:gs pos="0">
                    <a:srgbClr val="00B050">
                      <a:shade val="30000"/>
                      <a:satMod val="115000"/>
                    </a:srgbClr>
                  </a:gs>
                  <a:gs pos="50000">
                    <a:srgbClr val="00B050">
                      <a:shade val="67500"/>
                      <a:satMod val="115000"/>
                    </a:srgbClr>
                  </a:gs>
                  <a:gs pos="100000">
                    <a:srgbClr val="00B050">
                      <a:shade val="100000"/>
                      <a:satMod val="115000"/>
                    </a:srgbClr>
                  </a:gs>
                </a:gsLst>
                <a:lin ang="2700000" scaled="1"/>
                <a:tileRect/>
              </a:gradFill>
            </c:spPr>
            <c:extLst>
              <c:ext xmlns:c16="http://schemas.microsoft.com/office/drawing/2014/chart" uri="{C3380CC4-5D6E-409C-BE32-E72D297353CC}">
                <c16:uniqueId val="{00000007-CADE-4141-B32E-B8056CDB8C2E}"/>
              </c:ext>
            </c:extLst>
          </c:dPt>
          <c:dPt>
            <c:idx val="4"/>
            <c:bubble3D val="0"/>
            <c:spPr>
              <a:noFill/>
            </c:spPr>
            <c:extLst>
              <c:ext xmlns:c16="http://schemas.microsoft.com/office/drawing/2014/chart" uri="{C3380CC4-5D6E-409C-BE32-E72D297353CC}">
                <c16:uniqueId val="{00000009-CADE-4141-B32E-B8056CDB8C2E}"/>
              </c:ext>
            </c:extLst>
          </c:dPt>
          <c:val>
            <c:numRef>
              <c:f>'Leçon 6'!$N$18:$N$22</c:f>
              <c:numCache>
                <c:formatCode>General</c:formatCode>
                <c:ptCount val="5"/>
                <c:pt idx="0">
                  <c:v>10</c:v>
                </c:pt>
                <c:pt idx="1">
                  <c:v>10</c:v>
                </c:pt>
                <c:pt idx="2">
                  <c:v>10</c:v>
                </c:pt>
                <c:pt idx="3">
                  <c:v>10</c:v>
                </c:pt>
                <c:pt idx="4">
                  <c:v>40</c:v>
                </c:pt>
              </c:numCache>
            </c:numRef>
          </c:val>
          <c:extLst>
            <c:ext xmlns:c16="http://schemas.microsoft.com/office/drawing/2014/chart" uri="{C3380CC4-5D6E-409C-BE32-E72D297353CC}">
              <c16:uniqueId val="{0000000A-CADE-4141-B32E-B8056CDB8C2E}"/>
            </c:ext>
          </c:extLst>
        </c:ser>
        <c:dLbls>
          <c:showLegendKey val="0"/>
          <c:showVal val="0"/>
          <c:showCatName val="0"/>
          <c:showSerName val="0"/>
          <c:showPercent val="0"/>
          <c:showBubbleSize val="0"/>
          <c:showLeaderLines val="1"/>
        </c:dLbls>
        <c:firstSliceAng val="270"/>
        <c:holeSize val="50"/>
      </c:doughnutChart>
      <c:pieChart>
        <c:varyColors val="1"/>
        <c:ser>
          <c:idx val="1"/>
          <c:order val="1"/>
          <c:spPr>
            <a:noFill/>
          </c:spPr>
          <c:dPt>
            <c:idx val="1"/>
            <c:bubble3D val="0"/>
            <c:spPr>
              <a:solidFill>
                <a:schemeClr val="tx1"/>
              </a:solidFill>
            </c:spPr>
            <c:extLst>
              <c:ext xmlns:c16="http://schemas.microsoft.com/office/drawing/2014/chart" uri="{C3380CC4-5D6E-409C-BE32-E72D297353CC}">
                <c16:uniqueId val="{0000000C-CADE-4141-B32E-B8056CDB8C2E}"/>
              </c:ext>
            </c:extLst>
          </c:dPt>
          <c:val>
            <c:numRef>
              <c:f>'Leçon 6'!$O$18:$O$20</c:f>
              <c:numCache>
                <c:formatCode>General</c:formatCode>
                <c:ptCount val="3"/>
                <c:pt idx="0">
                  <c:v>0</c:v>
                </c:pt>
                <c:pt idx="1">
                  <c:v>2</c:v>
                </c:pt>
                <c:pt idx="2">
                  <c:v>78</c:v>
                </c:pt>
              </c:numCache>
            </c:numRef>
          </c:val>
          <c:extLst>
            <c:ext xmlns:c16="http://schemas.microsoft.com/office/drawing/2014/chart" uri="{C3380CC4-5D6E-409C-BE32-E72D297353CC}">
              <c16:uniqueId val="{0000000D-CADE-4141-B32E-B8056CDB8C2E}"/>
            </c:ext>
          </c:extLst>
        </c:ser>
        <c:dLbls>
          <c:showLegendKey val="0"/>
          <c:showVal val="0"/>
          <c:showCatName val="0"/>
          <c:showSerName val="0"/>
          <c:showPercent val="0"/>
          <c:showBubbleSize val="0"/>
          <c:showLeaderLines val="1"/>
        </c:dLbls>
        <c:firstSliceAng val="270"/>
      </c:pieChart>
    </c:plotArea>
    <c:plotVisOnly val="0"/>
    <c:dispBlanksAs val="gap"/>
    <c:showDLblsOverMax val="0"/>
  </c:chart>
  <c:spPr>
    <a:noFill/>
    <a:ln>
      <a:noFill/>
    </a:ln>
  </c:spPr>
  <c:printSettings>
    <c:headerFooter/>
    <c:pageMargins b="0.750000000000003" l="0.70000000000000062" r="0.70000000000000062" t="0.750000000000003" header="0.30000000000000032" footer="0.30000000000000032"/>
    <c:pageSetup/>
  </c:printSettings>
</c:chartSpace>
</file>

<file path=xl/charts/chart1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3187714043526789E-2"/>
          <c:y val="2.160694885387645E-3"/>
          <c:w val="0.97578810865280474"/>
          <c:h val="0.99783930511461238"/>
        </c:manualLayout>
      </c:layout>
      <c:doughnutChart>
        <c:varyColors val="1"/>
        <c:ser>
          <c:idx val="0"/>
          <c:order val="0"/>
          <c:tx>
            <c:v>Camembert</c:v>
          </c:tx>
          <c:dPt>
            <c:idx val="0"/>
            <c:bubble3D val="0"/>
            <c:spPr>
              <a:gradFill flip="none" rotWithShape="1">
                <a:gsLst>
                  <a:gs pos="0">
                    <a:srgbClr val="C00000">
                      <a:shade val="30000"/>
                      <a:satMod val="115000"/>
                    </a:srgbClr>
                  </a:gs>
                  <a:gs pos="50000">
                    <a:srgbClr val="C00000">
                      <a:shade val="67500"/>
                      <a:satMod val="115000"/>
                    </a:srgbClr>
                  </a:gs>
                  <a:gs pos="100000">
                    <a:srgbClr val="C00000">
                      <a:shade val="100000"/>
                      <a:satMod val="115000"/>
                    </a:srgbClr>
                  </a:gs>
                </a:gsLst>
                <a:lin ang="2700000" scaled="1"/>
                <a:tileRect/>
              </a:gradFill>
            </c:spPr>
            <c:extLst>
              <c:ext xmlns:c16="http://schemas.microsoft.com/office/drawing/2014/chart" uri="{C3380CC4-5D6E-409C-BE32-E72D297353CC}">
                <c16:uniqueId val="{00000001-22A5-4482-9ED3-B4A12F7D1EB0}"/>
              </c:ext>
            </c:extLst>
          </c:dPt>
          <c:dPt>
            <c:idx val="1"/>
            <c:bubble3D val="0"/>
            <c:spPr>
              <a:gradFill flip="none" rotWithShape="1">
                <a:gsLst>
                  <a:gs pos="0">
                    <a:srgbClr val="F79646">
                      <a:lumMod val="75000"/>
                      <a:shade val="30000"/>
                      <a:satMod val="115000"/>
                    </a:srgbClr>
                  </a:gs>
                  <a:gs pos="50000">
                    <a:srgbClr val="F79646">
                      <a:lumMod val="75000"/>
                      <a:shade val="67500"/>
                      <a:satMod val="115000"/>
                    </a:srgbClr>
                  </a:gs>
                  <a:gs pos="100000">
                    <a:srgbClr val="F79646">
                      <a:lumMod val="75000"/>
                      <a:shade val="100000"/>
                      <a:satMod val="115000"/>
                    </a:srgbClr>
                  </a:gs>
                </a:gsLst>
                <a:lin ang="2700000" scaled="1"/>
                <a:tileRect/>
              </a:gradFill>
            </c:spPr>
            <c:extLst>
              <c:ext xmlns:c16="http://schemas.microsoft.com/office/drawing/2014/chart" uri="{C3380CC4-5D6E-409C-BE32-E72D297353CC}">
                <c16:uniqueId val="{00000003-22A5-4482-9ED3-B4A12F7D1EB0}"/>
              </c:ext>
            </c:extLst>
          </c:dPt>
          <c:dPt>
            <c:idx val="2"/>
            <c:bubble3D val="0"/>
            <c:spPr>
              <a:gradFill flip="none" rotWithShape="1">
                <a:gsLst>
                  <a:gs pos="0">
                    <a:srgbClr val="64AB0D">
                      <a:shade val="30000"/>
                      <a:satMod val="115000"/>
                    </a:srgbClr>
                  </a:gs>
                  <a:gs pos="50000">
                    <a:srgbClr val="64AB0D">
                      <a:shade val="67500"/>
                      <a:satMod val="115000"/>
                    </a:srgbClr>
                  </a:gs>
                  <a:gs pos="100000">
                    <a:srgbClr val="64AB0D">
                      <a:shade val="100000"/>
                      <a:satMod val="115000"/>
                    </a:srgbClr>
                  </a:gs>
                </a:gsLst>
                <a:lin ang="2700000" scaled="1"/>
                <a:tileRect/>
              </a:gradFill>
            </c:spPr>
            <c:extLst>
              <c:ext xmlns:c16="http://schemas.microsoft.com/office/drawing/2014/chart" uri="{C3380CC4-5D6E-409C-BE32-E72D297353CC}">
                <c16:uniqueId val="{00000005-22A5-4482-9ED3-B4A12F7D1EB0}"/>
              </c:ext>
            </c:extLst>
          </c:dPt>
          <c:dPt>
            <c:idx val="3"/>
            <c:bubble3D val="0"/>
            <c:spPr>
              <a:gradFill flip="none" rotWithShape="1">
                <a:gsLst>
                  <a:gs pos="0">
                    <a:srgbClr val="00B050">
                      <a:shade val="30000"/>
                      <a:satMod val="115000"/>
                    </a:srgbClr>
                  </a:gs>
                  <a:gs pos="50000">
                    <a:srgbClr val="00B050">
                      <a:shade val="67500"/>
                      <a:satMod val="115000"/>
                    </a:srgbClr>
                  </a:gs>
                  <a:gs pos="100000">
                    <a:srgbClr val="00B050">
                      <a:shade val="100000"/>
                      <a:satMod val="115000"/>
                    </a:srgbClr>
                  </a:gs>
                </a:gsLst>
                <a:lin ang="2700000" scaled="1"/>
                <a:tileRect/>
              </a:gradFill>
            </c:spPr>
            <c:extLst>
              <c:ext xmlns:c16="http://schemas.microsoft.com/office/drawing/2014/chart" uri="{C3380CC4-5D6E-409C-BE32-E72D297353CC}">
                <c16:uniqueId val="{00000007-22A5-4482-9ED3-B4A12F7D1EB0}"/>
              </c:ext>
            </c:extLst>
          </c:dPt>
          <c:dPt>
            <c:idx val="4"/>
            <c:bubble3D val="0"/>
            <c:spPr>
              <a:noFill/>
            </c:spPr>
            <c:extLst>
              <c:ext xmlns:c16="http://schemas.microsoft.com/office/drawing/2014/chart" uri="{C3380CC4-5D6E-409C-BE32-E72D297353CC}">
                <c16:uniqueId val="{00000009-22A5-4482-9ED3-B4A12F7D1EB0}"/>
              </c:ext>
            </c:extLst>
          </c:dPt>
          <c:val>
            <c:numRef>
              <c:f>'Leçon 6'!$N$23:$N$27</c:f>
              <c:numCache>
                <c:formatCode>General</c:formatCode>
                <c:ptCount val="5"/>
                <c:pt idx="0">
                  <c:v>10</c:v>
                </c:pt>
                <c:pt idx="1">
                  <c:v>10</c:v>
                </c:pt>
                <c:pt idx="2">
                  <c:v>10</c:v>
                </c:pt>
                <c:pt idx="3">
                  <c:v>10</c:v>
                </c:pt>
                <c:pt idx="4">
                  <c:v>40</c:v>
                </c:pt>
              </c:numCache>
            </c:numRef>
          </c:val>
          <c:extLst>
            <c:ext xmlns:c16="http://schemas.microsoft.com/office/drawing/2014/chart" uri="{C3380CC4-5D6E-409C-BE32-E72D297353CC}">
              <c16:uniqueId val="{0000000A-22A5-4482-9ED3-B4A12F7D1EB0}"/>
            </c:ext>
          </c:extLst>
        </c:ser>
        <c:dLbls>
          <c:showLegendKey val="0"/>
          <c:showVal val="0"/>
          <c:showCatName val="0"/>
          <c:showSerName val="0"/>
          <c:showPercent val="0"/>
          <c:showBubbleSize val="0"/>
          <c:showLeaderLines val="1"/>
        </c:dLbls>
        <c:firstSliceAng val="270"/>
        <c:holeSize val="50"/>
      </c:doughnutChart>
      <c:pieChart>
        <c:varyColors val="1"/>
        <c:ser>
          <c:idx val="1"/>
          <c:order val="1"/>
          <c:spPr>
            <a:noFill/>
          </c:spPr>
          <c:dPt>
            <c:idx val="1"/>
            <c:bubble3D val="0"/>
            <c:spPr>
              <a:solidFill>
                <a:schemeClr val="tx1"/>
              </a:solidFill>
            </c:spPr>
            <c:extLst>
              <c:ext xmlns:c16="http://schemas.microsoft.com/office/drawing/2014/chart" uri="{C3380CC4-5D6E-409C-BE32-E72D297353CC}">
                <c16:uniqueId val="{0000000C-22A5-4482-9ED3-B4A12F7D1EB0}"/>
              </c:ext>
            </c:extLst>
          </c:dPt>
          <c:val>
            <c:numRef>
              <c:f>'Leçon 6'!$O$23:$O$25</c:f>
              <c:numCache>
                <c:formatCode>General</c:formatCode>
                <c:ptCount val="3"/>
                <c:pt idx="0">
                  <c:v>0</c:v>
                </c:pt>
                <c:pt idx="1">
                  <c:v>2</c:v>
                </c:pt>
                <c:pt idx="2">
                  <c:v>78</c:v>
                </c:pt>
              </c:numCache>
            </c:numRef>
          </c:val>
          <c:extLst>
            <c:ext xmlns:c16="http://schemas.microsoft.com/office/drawing/2014/chart" uri="{C3380CC4-5D6E-409C-BE32-E72D297353CC}">
              <c16:uniqueId val="{0000000D-22A5-4482-9ED3-B4A12F7D1EB0}"/>
            </c:ext>
          </c:extLst>
        </c:ser>
        <c:dLbls>
          <c:showLegendKey val="0"/>
          <c:showVal val="0"/>
          <c:showCatName val="0"/>
          <c:showSerName val="0"/>
          <c:showPercent val="0"/>
          <c:showBubbleSize val="0"/>
          <c:showLeaderLines val="1"/>
        </c:dLbls>
        <c:firstSliceAng val="270"/>
      </c:pieChart>
    </c:plotArea>
    <c:plotVisOnly val="0"/>
    <c:dispBlanksAs val="gap"/>
    <c:showDLblsOverMax val="0"/>
  </c:chart>
  <c:spPr>
    <a:noFill/>
    <a:ln>
      <a:noFill/>
    </a:ln>
  </c:spPr>
  <c:printSettings>
    <c:headerFooter/>
    <c:pageMargins b="0.750000000000003" l="0.70000000000000062" r="0.70000000000000062" t="0.750000000000003" header="0.30000000000000032" footer="0.30000000000000032"/>
    <c:pageSetup/>
  </c:printSettings>
</c:chartSpace>
</file>

<file path=xl/charts/chart1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3187714043526789E-2"/>
          <c:y val="2.160694885387645E-3"/>
          <c:w val="0.97578810865280474"/>
          <c:h val="0.99783930511461238"/>
        </c:manualLayout>
      </c:layout>
      <c:doughnutChart>
        <c:varyColors val="1"/>
        <c:ser>
          <c:idx val="0"/>
          <c:order val="0"/>
          <c:tx>
            <c:v>Camembert</c:v>
          </c:tx>
          <c:dPt>
            <c:idx val="0"/>
            <c:bubble3D val="0"/>
            <c:spPr>
              <a:gradFill flip="none" rotWithShape="1">
                <a:gsLst>
                  <a:gs pos="0">
                    <a:srgbClr val="C00000">
                      <a:shade val="30000"/>
                      <a:satMod val="115000"/>
                    </a:srgbClr>
                  </a:gs>
                  <a:gs pos="50000">
                    <a:srgbClr val="C00000">
                      <a:shade val="67500"/>
                      <a:satMod val="115000"/>
                    </a:srgbClr>
                  </a:gs>
                  <a:gs pos="100000">
                    <a:srgbClr val="C00000">
                      <a:shade val="100000"/>
                      <a:satMod val="115000"/>
                    </a:srgbClr>
                  </a:gs>
                </a:gsLst>
                <a:lin ang="2700000" scaled="1"/>
                <a:tileRect/>
              </a:gradFill>
            </c:spPr>
            <c:extLst>
              <c:ext xmlns:c16="http://schemas.microsoft.com/office/drawing/2014/chart" uri="{C3380CC4-5D6E-409C-BE32-E72D297353CC}">
                <c16:uniqueId val="{00000001-6C0B-4F0E-96F2-CB8125309D6C}"/>
              </c:ext>
            </c:extLst>
          </c:dPt>
          <c:dPt>
            <c:idx val="1"/>
            <c:bubble3D val="0"/>
            <c:spPr>
              <a:gradFill flip="none" rotWithShape="1">
                <a:gsLst>
                  <a:gs pos="0">
                    <a:srgbClr val="F79646">
                      <a:lumMod val="75000"/>
                      <a:shade val="30000"/>
                      <a:satMod val="115000"/>
                    </a:srgbClr>
                  </a:gs>
                  <a:gs pos="50000">
                    <a:srgbClr val="F79646">
                      <a:lumMod val="75000"/>
                      <a:shade val="67500"/>
                      <a:satMod val="115000"/>
                    </a:srgbClr>
                  </a:gs>
                  <a:gs pos="100000">
                    <a:srgbClr val="F79646">
                      <a:lumMod val="75000"/>
                      <a:shade val="100000"/>
                      <a:satMod val="115000"/>
                    </a:srgbClr>
                  </a:gs>
                </a:gsLst>
                <a:lin ang="2700000" scaled="1"/>
                <a:tileRect/>
              </a:gradFill>
            </c:spPr>
            <c:extLst>
              <c:ext xmlns:c16="http://schemas.microsoft.com/office/drawing/2014/chart" uri="{C3380CC4-5D6E-409C-BE32-E72D297353CC}">
                <c16:uniqueId val="{00000003-6C0B-4F0E-96F2-CB8125309D6C}"/>
              </c:ext>
            </c:extLst>
          </c:dPt>
          <c:dPt>
            <c:idx val="2"/>
            <c:bubble3D val="0"/>
            <c:spPr>
              <a:gradFill flip="none" rotWithShape="1">
                <a:gsLst>
                  <a:gs pos="0">
                    <a:srgbClr val="64AB0D">
                      <a:shade val="30000"/>
                      <a:satMod val="115000"/>
                    </a:srgbClr>
                  </a:gs>
                  <a:gs pos="50000">
                    <a:srgbClr val="64AB0D">
                      <a:shade val="67500"/>
                      <a:satMod val="115000"/>
                    </a:srgbClr>
                  </a:gs>
                  <a:gs pos="100000">
                    <a:srgbClr val="64AB0D">
                      <a:shade val="100000"/>
                      <a:satMod val="115000"/>
                    </a:srgbClr>
                  </a:gs>
                </a:gsLst>
                <a:lin ang="2700000" scaled="1"/>
                <a:tileRect/>
              </a:gradFill>
            </c:spPr>
            <c:extLst>
              <c:ext xmlns:c16="http://schemas.microsoft.com/office/drawing/2014/chart" uri="{C3380CC4-5D6E-409C-BE32-E72D297353CC}">
                <c16:uniqueId val="{00000005-6C0B-4F0E-96F2-CB8125309D6C}"/>
              </c:ext>
            </c:extLst>
          </c:dPt>
          <c:dPt>
            <c:idx val="3"/>
            <c:bubble3D val="0"/>
            <c:spPr>
              <a:gradFill flip="none" rotWithShape="1">
                <a:gsLst>
                  <a:gs pos="0">
                    <a:srgbClr val="00B050">
                      <a:shade val="30000"/>
                      <a:satMod val="115000"/>
                    </a:srgbClr>
                  </a:gs>
                  <a:gs pos="50000">
                    <a:srgbClr val="00B050">
                      <a:shade val="67500"/>
                      <a:satMod val="115000"/>
                    </a:srgbClr>
                  </a:gs>
                  <a:gs pos="100000">
                    <a:srgbClr val="00B050">
                      <a:shade val="100000"/>
                      <a:satMod val="115000"/>
                    </a:srgbClr>
                  </a:gs>
                </a:gsLst>
                <a:lin ang="2700000" scaled="1"/>
                <a:tileRect/>
              </a:gradFill>
            </c:spPr>
            <c:extLst>
              <c:ext xmlns:c16="http://schemas.microsoft.com/office/drawing/2014/chart" uri="{C3380CC4-5D6E-409C-BE32-E72D297353CC}">
                <c16:uniqueId val="{00000007-6C0B-4F0E-96F2-CB8125309D6C}"/>
              </c:ext>
            </c:extLst>
          </c:dPt>
          <c:dPt>
            <c:idx val="4"/>
            <c:bubble3D val="0"/>
            <c:spPr>
              <a:noFill/>
            </c:spPr>
            <c:extLst>
              <c:ext xmlns:c16="http://schemas.microsoft.com/office/drawing/2014/chart" uri="{C3380CC4-5D6E-409C-BE32-E72D297353CC}">
                <c16:uniqueId val="{00000009-6C0B-4F0E-96F2-CB8125309D6C}"/>
              </c:ext>
            </c:extLst>
          </c:dPt>
          <c:val>
            <c:numRef>
              <c:f>'Leçon 6'!$N$28:$N$32</c:f>
              <c:numCache>
                <c:formatCode>General</c:formatCode>
                <c:ptCount val="5"/>
                <c:pt idx="0">
                  <c:v>10</c:v>
                </c:pt>
                <c:pt idx="1">
                  <c:v>10</c:v>
                </c:pt>
                <c:pt idx="2">
                  <c:v>10</c:v>
                </c:pt>
                <c:pt idx="3">
                  <c:v>10</c:v>
                </c:pt>
                <c:pt idx="4">
                  <c:v>40</c:v>
                </c:pt>
              </c:numCache>
            </c:numRef>
          </c:val>
          <c:extLst>
            <c:ext xmlns:c16="http://schemas.microsoft.com/office/drawing/2014/chart" uri="{C3380CC4-5D6E-409C-BE32-E72D297353CC}">
              <c16:uniqueId val="{0000000A-6C0B-4F0E-96F2-CB8125309D6C}"/>
            </c:ext>
          </c:extLst>
        </c:ser>
        <c:dLbls>
          <c:showLegendKey val="0"/>
          <c:showVal val="0"/>
          <c:showCatName val="0"/>
          <c:showSerName val="0"/>
          <c:showPercent val="0"/>
          <c:showBubbleSize val="0"/>
          <c:showLeaderLines val="1"/>
        </c:dLbls>
        <c:firstSliceAng val="270"/>
        <c:holeSize val="50"/>
      </c:doughnutChart>
      <c:pieChart>
        <c:varyColors val="1"/>
        <c:ser>
          <c:idx val="1"/>
          <c:order val="1"/>
          <c:spPr>
            <a:noFill/>
          </c:spPr>
          <c:dPt>
            <c:idx val="1"/>
            <c:bubble3D val="0"/>
            <c:spPr>
              <a:solidFill>
                <a:schemeClr val="tx1"/>
              </a:solidFill>
            </c:spPr>
            <c:extLst>
              <c:ext xmlns:c16="http://schemas.microsoft.com/office/drawing/2014/chart" uri="{C3380CC4-5D6E-409C-BE32-E72D297353CC}">
                <c16:uniqueId val="{0000000C-6C0B-4F0E-96F2-CB8125309D6C}"/>
              </c:ext>
            </c:extLst>
          </c:dPt>
          <c:val>
            <c:numRef>
              <c:f>'Leçon 6'!$O$28:$O$30</c:f>
              <c:numCache>
                <c:formatCode>General</c:formatCode>
                <c:ptCount val="3"/>
                <c:pt idx="0">
                  <c:v>0</c:v>
                </c:pt>
                <c:pt idx="1">
                  <c:v>2</c:v>
                </c:pt>
                <c:pt idx="2">
                  <c:v>78</c:v>
                </c:pt>
              </c:numCache>
            </c:numRef>
          </c:val>
          <c:extLst>
            <c:ext xmlns:c16="http://schemas.microsoft.com/office/drawing/2014/chart" uri="{C3380CC4-5D6E-409C-BE32-E72D297353CC}">
              <c16:uniqueId val="{0000000D-6C0B-4F0E-96F2-CB8125309D6C}"/>
            </c:ext>
          </c:extLst>
        </c:ser>
        <c:dLbls>
          <c:showLegendKey val="0"/>
          <c:showVal val="0"/>
          <c:showCatName val="0"/>
          <c:showSerName val="0"/>
          <c:showPercent val="0"/>
          <c:showBubbleSize val="0"/>
          <c:showLeaderLines val="1"/>
        </c:dLbls>
        <c:firstSliceAng val="270"/>
      </c:pieChart>
    </c:plotArea>
    <c:plotVisOnly val="0"/>
    <c:dispBlanksAs val="gap"/>
    <c:showDLblsOverMax val="0"/>
  </c:chart>
  <c:spPr>
    <a:noFill/>
    <a:ln>
      <a:noFill/>
    </a:ln>
  </c:spPr>
  <c:printSettings>
    <c:headerFooter/>
    <c:pageMargins b="0.750000000000003" l="0.70000000000000062" r="0.70000000000000062" t="0.750000000000003" header="0.30000000000000032" footer="0.30000000000000032"/>
    <c:pageSetup/>
  </c:printSettings>
</c:chartSpace>
</file>

<file path=xl/charts/chart1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3187714043526789E-2"/>
          <c:y val="2.160694885387645E-3"/>
          <c:w val="0.97578810865280474"/>
          <c:h val="0.99783930511461238"/>
        </c:manualLayout>
      </c:layout>
      <c:doughnutChart>
        <c:varyColors val="1"/>
        <c:ser>
          <c:idx val="0"/>
          <c:order val="0"/>
          <c:tx>
            <c:v>Camembert</c:v>
          </c:tx>
          <c:dPt>
            <c:idx val="0"/>
            <c:bubble3D val="0"/>
            <c:spPr>
              <a:gradFill flip="none" rotWithShape="1">
                <a:gsLst>
                  <a:gs pos="0">
                    <a:srgbClr val="C00000">
                      <a:shade val="30000"/>
                      <a:satMod val="115000"/>
                    </a:srgbClr>
                  </a:gs>
                  <a:gs pos="50000">
                    <a:srgbClr val="C00000">
                      <a:shade val="67500"/>
                      <a:satMod val="115000"/>
                    </a:srgbClr>
                  </a:gs>
                  <a:gs pos="100000">
                    <a:srgbClr val="C00000">
                      <a:shade val="100000"/>
                      <a:satMod val="115000"/>
                    </a:srgbClr>
                  </a:gs>
                </a:gsLst>
                <a:lin ang="2700000" scaled="1"/>
                <a:tileRect/>
              </a:gradFill>
            </c:spPr>
            <c:extLst>
              <c:ext xmlns:c16="http://schemas.microsoft.com/office/drawing/2014/chart" uri="{C3380CC4-5D6E-409C-BE32-E72D297353CC}">
                <c16:uniqueId val="{00000001-4B38-448A-B9C6-0E918551A260}"/>
              </c:ext>
            </c:extLst>
          </c:dPt>
          <c:dPt>
            <c:idx val="1"/>
            <c:bubble3D val="0"/>
            <c:spPr>
              <a:gradFill flip="none" rotWithShape="1">
                <a:gsLst>
                  <a:gs pos="0">
                    <a:srgbClr val="F79646">
                      <a:lumMod val="75000"/>
                      <a:shade val="30000"/>
                      <a:satMod val="115000"/>
                    </a:srgbClr>
                  </a:gs>
                  <a:gs pos="50000">
                    <a:srgbClr val="F79646">
                      <a:lumMod val="75000"/>
                      <a:shade val="67500"/>
                      <a:satMod val="115000"/>
                    </a:srgbClr>
                  </a:gs>
                  <a:gs pos="100000">
                    <a:srgbClr val="F79646">
                      <a:lumMod val="75000"/>
                      <a:shade val="100000"/>
                      <a:satMod val="115000"/>
                    </a:srgbClr>
                  </a:gs>
                </a:gsLst>
                <a:lin ang="2700000" scaled="1"/>
                <a:tileRect/>
              </a:gradFill>
            </c:spPr>
            <c:extLst>
              <c:ext xmlns:c16="http://schemas.microsoft.com/office/drawing/2014/chart" uri="{C3380CC4-5D6E-409C-BE32-E72D297353CC}">
                <c16:uniqueId val="{00000003-4B38-448A-B9C6-0E918551A260}"/>
              </c:ext>
            </c:extLst>
          </c:dPt>
          <c:dPt>
            <c:idx val="2"/>
            <c:bubble3D val="0"/>
            <c:spPr>
              <a:gradFill flip="none" rotWithShape="1">
                <a:gsLst>
                  <a:gs pos="0">
                    <a:srgbClr val="64AB0D">
                      <a:shade val="30000"/>
                      <a:satMod val="115000"/>
                    </a:srgbClr>
                  </a:gs>
                  <a:gs pos="50000">
                    <a:srgbClr val="64AB0D">
                      <a:shade val="67500"/>
                      <a:satMod val="115000"/>
                    </a:srgbClr>
                  </a:gs>
                  <a:gs pos="100000">
                    <a:srgbClr val="64AB0D">
                      <a:shade val="100000"/>
                      <a:satMod val="115000"/>
                    </a:srgbClr>
                  </a:gs>
                </a:gsLst>
                <a:lin ang="2700000" scaled="1"/>
                <a:tileRect/>
              </a:gradFill>
            </c:spPr>
            <c:extLst>
              <c:ext xmlns:c16="http://schemas.microsoft.com/office/drawing/2014/chart" uri="{C3380CC4-5D6E-409C-BE32-E72D297353CC}">
                <c16:uniqueId val="{00000005-4B38-448A-B9C6-0E918551A260}"/>
              </c:ext>
            </c:extLst>
          </c:dPt>
          <c:dPt>
            <c:idx val="3"/>
            <c:bubble3D val="0"/>
            <c:spPr>
              <a:gradFill flip="none" rotWithShape="1">
                <a:gsLst>
                  <a:gs pos="0">
                    <a:srgbClr val="00B050">
                      <a:shade val="30000"/>
                      <a:satMod val="115000"/>
                    </a:srgbClr>
                  </a:gs>
                  <a:gs pos="50000">
                    <a:srgbClr val="00B050">
                      <a:shade val="67500"/>
                      <a:satMod val="115000"/>
                    </a:srgbClr>
                  </a:gs>
                  <a:gs pos="100000">
                    <a:srgbClr val="00B050">
                      <a:shade val="100000"/>
                      <a:satMod val="115000"/>
                    </a:srgbClr>
                  </a:gs>
                </a:gsLst>
                <a:lin ang="2700000" scaled="1"/>
                <a:tileRect/>
              </a:gradFill>
            </c:spPr>
            <c:extLst>
              <c:ext xmlns:c16="http://schemas.microsoft.com/office/drawing/2014/chart" uri="{C3380CC4-5D6E-409C-BE32-E72D297353CC}">
                <c16:uniqueId val="{00000007-4B38-448A-B9C6-0E918551A260}"/>
              </c:ext>
            </c:extLst>
          </c:dPt>
          <c:dPt>
            <c:idx val="4"/>
            <c:bubble3D val="0"/>
            <c:spPr>
              <a:noFill/>
            </c:spPr>
            <c:extLst>
              <c:ext xmlns:c16="http://schemas.microsoft.com/office/drawing/2014/chart" uri="{C3380CC4-5D6E-409C-BE32-E72D297353CC}">
                <c16:uniqueId val="{00000009-4B38-448A-B9C6-0E918551A260}"/>
              </c:ext>
            </c:extLst>
          </c:dPt>
          <c:val>
            <c:numRef>
              <c:f>'Leçon 6'!$N$33:$N$37</c:f>
              <c:numCache>
                <c:formatCode>General</c:formatCode>
                <c:ptCount val="5"/>
                <c:pt idx="0">
                  <c:v>10</c:v>
                </c:pt>
                <c:pt idx="1">
                  <c:v>10</c:v>
                </c:pt>
                <c:pt idx="2">
                  <c:v>10</c:v>
                </c:pt>
                <c:pt idx="3">
                  <c:v>10</c:v>
                </c:pt>
                <c:pt idx="4">
                  <c:v>40</c:v>
                </c:pt>
              </c:numCache>
            </c:numRef>
          </c:val>
          <c:extLst>
            <c:ext xmlns:c16="http://schemas.microsoft.com/office/drawing/2014/chart" uri="{C3380CC4-5D6E-409C-BE32-E72D297353CC}">
              <c16:uniqueId val="{0000000A-4B38-448A-B9C6-0E918551A260}"/>
            </c:ext>
          </c:extLst>
        </c:ser>
        <c:dLbls>
          <c:showLegendKey val="0"/>
          <c:showVal val="0"/>
          <c:showCatName val="0"/>
          <c:showSerName val="0"/>
          <c:showPercent val="0"/>
          <c:showBubbleSize val="0"/>
          <c:showLeaderLines val="1"/>
        </c:dLbls>
        <c:firstSliceAng val="270"/>
        <c:holeSize val="50"/>
      </c:doughnutChart>
      <c:pieChart>
        <c:varyColors val="1"/>
        <c:ser>
          <c:idx val="1"/>
          <c:order val="1"/>
          <c:spPr>
            <a:noFill/>
          </c:spPr>
          <c:dPt>
            <c:idx val="1"/>
            <c:bubble3D val="0"/>
            <c:spPr>
              <a:solidFill>
                <a:schemeClr val="tx1"/>
              </a:solidFill>
            </c:spPr>
            <c:extLst>
              <c:ext xmlns:c16="http://schemas.microsoft.com/office/drawing/2014/chart" uri="{C3380CC4-5D6E-409C-BE32-E72D297353CC}">
                <c16:uniqueId val="{0000000C-4B38-448A-B9C6-0E918551A260}"/>
              </c:ext>
            </c:extLst>
          </c:dPt>
          <c:val>
            <c:numRef>
              <c:f>'Leçon 6'!$O$33:$O$35</c:f>
              <c:numCache>
                <c:formatCode>General</c:formatCode>
                <c:ptCount val="3"/>
                <c:pt idx="0">
                  <c:v>0</c:v>
                </c:pt>
                <c:pt idx="1">
                  <c:v>2</c:v>
                </c:pt>
                <c:pt idx="2">
                  <c:v>78</c:v>
                </c:pt>
              </c:numCache>
            </c:numRef>
          </c:val>
          <c:extLst>
            <c:ext xmlns:c16="http://schemas.microsoft.com/office/drawing/2014/chart" uri="{C3380CC4-5D6E-409C-BE32-E72D297353CC}">
              <c16:uniqueId val="{0000000D-4B38-448A-B9C6-0E918551A260}"/>
            </c:ext>
          </c:extLst>
        </c:ser>
        <c:dLbls>
          <c:showLegendKey val="0"/>
          <c:showVal val="0"/>
          <c:showCatName val="0"/>
          <c:showSerName val="0"/>
          <c:showPercent val="0"/>
          <c:showBubbleSize val="0"/>
          <c:showLeaderLines val="1"/>
        </c:dLbls>
        <c:firstSliceAng val="270"/>
      </c:pieChart>
    </c:plotArea>
    <c:plotVisOnly val="0"/>
    <c:dispBlanksAs val="gap"/>
    <c:showDLblsOverMax val="0"/>
  </c:chart>
  <c:spPr>
    <a:noFill/>
    <a:ln>
      <a:noFill/>
    </a:ln>
  </c:spPr>
  <c:printSettings>
    <c:headerFooter/>
    <c:pageMargins b="0.750000000000003" l="0.70000000000000062" r="0.70000000000000062" t="0.750000000000003" header="0.30000000000000032" footer="0.30000000000000032"/>
    <c:pageSetup/>
  </c:printSettings>
</c:chartSpace>
</file>

<file path=xl/charts/chart1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3187714043526789E-2"/>
          <c:y val="2.160694885387645E-3"/>
          <c:w val="0.97578810865280474"/>
          <c:h val="0.99783930511461238"/>
        </c:manualLayout>
      </c:layout>
      <c:doughnutChart>
        <c:varyColors val="1"/>
        <c:ser>
          <c:idx val="0"/>
          <c:order val="0"/>
          <c:tx>
            <c:v>Camembert</c:v>
          </c:tx>
          <c:dPt>
            <c:idx val="0"/>
            <c:bubble3D val="0"/>
            <c:spPr>
              <a:gradFill flip="none" rotWithShape="1">
                <a:gsLst>
                  <a:gs pos="0">
                    <a:srgbClr val="C00000">
                      <a:shade val="30000"/>
                      <a:satMod val="115000"/>
                    </a:srgbClr>
                  </a:gs>
                  <a:gs pos="50000">
                    <a:srgbClr val="C00000">
                      <a:shade val="67500"/>
                      <a:satMod val="115000"/>
                    </a:srgbClr>
                  </a:gs>
                  <a:gs pos="100000">
                    <a:srgbClr val="C00000">
                      <a:shade val="100000"/>
                      <a:satMod val="115000"/>
                    </a:srgbClr>
                  </a:gs>
                </a:gsLst>
                <a:lin ang="2700000" scaled="1"/>
                <a:tileRect/>
              </a:gradFill>
            </c:spPr>
            <c:extLst>
              <c:ext xmlns:c16="http://schemas.microsoft.com/office/drawing/2014/chart" uri="{C3380CC4-5D6E-409C-BE32-E72D297353CC}">
                <c16:uniqueId val="{00000001-FC05-4E5D-878A-784BD362F2D2}"/>
              </c:ext>
            </c:extLst>
          </c:dPt>
          <c:dPt>
            <c:idx val="1"/>
            <c:bubble3D val="0"/>
            <c:spPr>
              <a:gradFill flip="none" rotWithShape="1">
                <a:gsLst>
                  <a:gs pos="0">
                    <a:srgbClr val="F79646">
                      <a:lumMod val="75000"/>
                      <a:shade val="30000"/>
                      <a:satMod val="115000"/>
                    </a:srgbClr>
                  </a:gs>
                  <a:gs pos="50000">
                    <a:srgbClr val="F79646">
                      <a:lumMod val="75000"/>
                      <a:shade val="67500"/>
                      <a:satMod val="115000"/>
                    </a:srgbClr>
                  </a:gs>
                  <a:gs pos="100000">
                    <a:srgbClr val="F79646">
                      <a:lumMod val="75000"/>
                      <a:shade val="100000"/>
                      <a:satMod val="115000"/>
                    </a:srgbClr>
                  </a:gs>
                </a:gsLst>
                <a:lin ang="2700000" scaled="1"/>
                <a:tileRect/>
              </a:gradFill>
            </c:spPr>
            <c:extLst>
              <c:ext xmlns:c16="http://schemas.microsoft.com/office/drawing/2014/chart" uri="{C3380CC4-5D6E-409C-BE32-E72D297353CC}">
                <c16:uniqueId val="{00000003-FC05-4E5D-878A-784BD362F2D2}"/>
              </c:ext>
            </c:extLst>
          </c:dPt>
          <c:dPt>
            <c:idx val="2"/>
            <c:bubble3D val="0"/>
            <c:spPr>
              <a:gradFill flip="none" rotWithShape="1">
                <a:gsLst>
                  <a:gs pos="0">
                    <a:srgbClr val="64AB0D">
                      <a:shade val="30000"/>
                      <a:satMod val="115000"/>
                    </a:srgbClr>
                  </a:gs>
                  <a:gs pos="50000">
                    <a:srgbClr val="64AB0D">
                      <a:shade val="67500"/>
                      <a:satMod val="115000"/>
                    </a:srgbClr>
                  </a:gs>
                  <a:gs pos="100000">
                    <a:srgbClr val="64AB0D">
                      <a:shade val="100000"/>
                      <a:satMod val="115000"/>
                    </a:srgbClr>
                  </a:gs>
                </a:gsLst>
                <a:lin ang="2700000" scaled="1"/>
                <a:tileRect/>
              </a:gradFill>
            </c:spPr>
            <c:extLst>
              <c:ext xmlns:c16="http://schemas.microsoft.com/office/drawing/2014/chart" uri="{C3380CC4-5D6E-409C-BE32-E72D297353CC}">
                <c16:uniqueId val="{00000005-FC05-4E5D-878A-784BD362F2D2}"/>
              </c:ext>
            </c:extLst>
          </c:dPt>
          <c:dPt>
            <c:idx val="3"/>
            <c:bubble3D val="0"/>
            <c:spPr>
              <a:gradFill flip="none" rotWithShape="1">
                <a:gsLst>
                  <a:gs pos="0">
                    <a:srgbClr val="00B050">
                      <a:shade val="30000"/>
                      <a:satMod val="115000"/>
                    </a:srgbClr>
                  </a:gs>
                  <a:gs pos="50000">
                    <a:srgbClr val="00B050">
                      <a:shade val="67500"/>
                      <a:satMod val="115000"/>
                    </a:srgbClr>
                  </a:gs>
                  <a:gs pos="100000">
                    <a:srgbClr val="00B050">
                      <a:shade val="100000"/>
                      <a:satMod val="115000"/>
                    </a:srgbClr>
                  </a:gs>
                </a:gsLst>
                <a:lin ang="2700000" scaled="1"/>
                <a:tileRect/>
              </a:gradFill>
            </c:spPr>
            <c:extLst>
              <c:ext xmlns:c16="http://schemas.microsoft.com/office/drawing/2014/chart" uri="{C3380CC4-5D6E-409C-BE32-E72D297353CC}">
                <c16:uniqueId val="{00000007-FC05-4E5D-878A-784BD362F2D2}"/>
              </c:ext>
            </c:extLst>
          </c:dPt>
          <c:dPt>
            <c:idx val="4"/>
            <c:bubble3D val="0"/>
            <c:spPr>
              <a:noFill/>
            </c:spPr>
            <c:extLst>
              <c:ext xmlns:c16="http://schemas.microsoft.com/office/drawing/2014/chart" uri="{C3380CC4-5D6E-409C-BE32-E72D297353CC}">
                <c16:uniqueId val="{00000009-FC05-4E5D-878A-784BD362F2D2}"/>
              </c:ext>
            </c:extLst>
          </c:dPt>
          <c:val>
            <c:numRef>
              <c:f>'Leçon 6'!$N$38:$N$42</c:f>
              <c:numCache>
                <c:formatCode>General</c:formatCode>
                <c:ptCount val="5"/>
                <c:pt idx="0">
                  <c:v>10</c:v>
                </c:pt>
                <c:pt idx="1">
                  <c:v>10</c:v>
                </c:pt>
                <c:pt idx="2">
                  <c:v>10</c:v>
                </c:pt>
                <c:pt idx="3">
                  <c:v>10</c:v>
                </c:pt>
                <c:pt idx="4">
                  <c:v>40</c:v>
                </c:pt>
              </c:numCache>
            </c:numRef>
          </c:val>
          <c:extLst>
            <c:ext xmlns:c16="http://schemas.microsoft.com/office/drawing/2014/chart" uri="{C3380CC4-5D6E-409C-BE32-E72D297353CC}">
              <c16:uniqueId val="{0000000A-FC05-4E5D-878A-784BD362F2D2}"/>
            </c:ext>
          </c:extLst>
        </c:ser>
        <c:dLbls>
          <c:showLegendKey val="0"/>
          <c:showVal val="0"/>
          <c:showCatName val="0"/>
          <c:showSerName val="0"/>
          <c:showPercent val="0"/>
          <c:showBubbleSize val="0"/>
          <c:showLeaderLines val="1"/>
        </c:dLbls>
        <c:firstSliceAng val="270"/>
        <c:holeSize val="50"/>
      </c:doughnutChart>
      <c:pieChart>
        <c:varyColors val="1"/>
        <c:ser>
          <c:idx val="1"/>
          <c:order val="1"/>
          <c:spPr>
            <a:noFill/>
          </c:spPr>
          <c:dPt>
            <c:idx val="1"/>
            <c:bubble3D val="0"/>
            <c:spPr>
              <a:solidFill>
                <a:schemeClr val="tx1"/>
              </a:solidFill>
            </c:spPr>
            <c:extLst>
              <c:ext xmlns:c16="http://schemas.microsoft.com/office/drawing/2014/chart" uri="{C3380CC4-5D6E-409C-BE32-E72D297353CC}">
                <c16:uniqueId val="{0000000C-FC05-4E5D-878A-784BD362F2D2}"/>
              </c:ext>
            </c:extLst>
          </c:dPt>
          <c:val>
            <c:numRef>
              <c:f>'Leçon 6'!$O$38:$O$40</c:f>
              <c:numCache>
                <c:formatCode>General</c:formatCode>
                <c:ptCount val="3"/>
                <c:pt idx="0">
                  <c:v>0</c:v>
                </c:pt>
                <c:pt idx="1">
                  <c:v>2</c:v>
                </c:pt>
                <c:pt idx="2">
                  <c:v>78</c:v>
                </c:pt>
              </c:numCache>
            </c:numRef>
          </c:val>
          <c:extLst>
            <c:ext xmlns:c16="http://schemas.microsoft.com/office/drawing/2014/chart" uri="{C3380CC4-5D6E-409C-BE32-E72D297353CC}">
              <c16:uniqueId val="{0000000D-FC05-4E5D-878A-784BD362F2D2}"/>
            </c:ext>
          </c:extLst>
        </c:ser>
        <c:dLbls>
          <c:showLegendKey val="0"/>
          <c:showVal val="0"/>
          <c:showCatName val="0"/>
          <c:showSerName val="0"/>
          <c:showPercent val="0"/>
          <c:showBubbleSize val="0"/>
          <c:showLeaderLines val="1"/>
        </c:dLbls>
        <c:firstSliceAng val="270"/>
      </c:pieChart>
    </c:plotArea>
    <c:plotVisOnly val="0"/>
    <c:dispBlanksAs val="gap"/>
    <c:showDLblsOverMax val="0"/>
  </c:chart>
  <c:spPr>
    <a:noFill/>
    <a:ln>
      <a:noFill/>
    </a:ln>
  </c:spPr>
  <c:printSettings>
    <c:headerFooter/>
    <c:pageMargins b="0.750000000000003" l="0.70000000000000062" r="0.70000000000000062" t="0.750000000000003" header="0.30000000000000032" footer="0.30000000000000032"/>
    <c:pageSetup/>
  </c:printSettings>
</c:chartSpace>
</file>

<file path=xl/charts/chart1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3187714043526789E-2"/>
          <c:y val="2.160694885387645E-3"/>
          <c:w val="0.97578810865280474"/>
          <c:h val="0.99783930511461238"/>
        </c:manualLayout>
      </c:layout>
      <c:doughnutChart>
        <c:varyColors val="1"/>
        <c:ser>
          <c:idx val="0"/>
          <c:order val="0"/>
          <c:tx>
            <c:v>Camembert</c:v>
          </c:tx>
          <c:dPt>
            <c:idx val="0"/>
            <c:bubble3D val="0"/>
            <c:spPr>
              <a:gradFill flip="none" rotWithShape="1">
                <a:gsLst>
                  <a:gs pos="0">
                    <a:srgbClr val="C00000">
                      <a:shade val="30000"/>
                      <a:satMod val="115000"/>
                    </a:srgbClr>
                  </a:gs>
                  <a:gs pos="50000">
                    <a:srgbClr val="C00000">
                      <a:shade val="67500"/>
                      <a:satMod val="115000"/>
                    </a:srgbClr>
                  </a:gs>
                  <a:gs pos="100000">
                    <a:srgbClr val="C00000">
                      <a:shade val="100000"/>
                      <a:satMod val="115000"/>
                    </a:srgbClr>
                  </a:gs>
                </a:gsLst>
                <a:lin ang="2700000" scaled="1"/>
                <a:tileRect/>
              </a:gradFill>
            </c:spPr>
            <c:extLst>
              <c:ext xmlns:c16="http://schemas.microsoft.com/office/drawing/2014/chart" uri="{C3380CC4-5D6E-409C-BE32-E72D297353CC}">
                <c16:uniqueId val="{00000001-406D-44F1-8A80-8389E7C8B149}"/>
              </c:ext>
            </c:extLst>
          </c:dPt>
          <c:dPt>
            <c:idx val="1"/>
            <c:bubble3D val="0"/>
            <c:spPr>
              <a:gradFill flip="none" rotWithShape="1">
                <a:gsLst>
                  <a:gs pos="0">
                    <a:srgbClr val="F79646">
                      <a:lumMod val="75000"/>
                      <a:shade val="30000"/>
                      <a:satMod val="115000"/>
                    </a:srgbClr>
                  </a:gs>
                  <a:gs pos="50000">
                    <a:srgbClr val="F79646">
                      <a:lumMod val="75000"/>
                      <a:shade val="67500"/>
                      <a:satMod val="115000"/>
                    </a:srgbClr>
                  </a:gs>
                  <a:gs pos="100000">
                    <a:srgbClr val="F79646">
                      <a:lumMod val="75000"/>
                      <a:shade val="100000"/>
                      <a:satMod val="115000"/>
                    </a:srgbClr>
                  </a:gs>
                </a:gsLst>
                <a:lin ang="2700000" scaled="1"/>
                <a:tileRect/>
              </a:gradFill>
            </c:spPr>
            <c:extLst>
              <c:ext xmlns:c16="http://schemas.microsoft.com/office/drawing/2014/chart" uri="{C3380CC4-5D6E-409C-BE32-E72D297353CC}">
                <c16:uniqueId val="{00000003-406D-44F1-8A80-8389E7C8B149}"/>
              </c:ext>
            </c:extLst>
          </c:dPt>
          <c:dPt>
            <c:idx val="2"/>
            <c:bubble3D val="0"/>
            <c:spPr>
              <a:gradFill flip="none" rotWithShape="1">
                <a:gsLst>
                  <a:gs pos="0">
                    <a:srgbClr val="64AB0D">
                      <a:shade val="30000"/>
                      <a:satMod val="115000"/>
                    </a:srgbClr>
                  </a:gs>
                  <a:gs pos="50000">
                    <a:srgbClr val="64AB0D">
                      <a:shade val="67500"/>
                      <a:satMod val="115000"/>
                    </a:srgbClr>
                  </a:gs>
                  <a:gs pos="100000">
                    <a:srgbClr val="64AB0D">
                      <a:shade val="100000"/>
                      <a:satMod val="115000"/>
                    </a:srgbClr>
                  </a:gs>
                </a:gsLst>
                <a:lin ang="2700000" scaled="1"/>
                <a:tileRect/>
              </a:gradFill>
            </c:spPr>
            <c:extLst>
              <c:ext xmlns:c16="http://schemas.microsoft.com/office/drawing/2014/chart" uri="{C3380CC4-5D6E-409C-BE32-E72D297353CC}">
                <c16:uniqueId val="{00000005-406D-44F1-8A80-8389E7C8B149}"/>
              </c:ext>
            </c:extLst>
          </c:dPt>
          <c:dPt>
            <c:idx val="3"/>
            <c:bubble3D val="0"/>
            <c:spPr>
              <a:gradFill flip="none" rotWithShape="1">
                <a:gsLst>
                  <a:gs pos="0">
                    <a:srgbClr val="00B050">
                      <a:shade val="30000"/>
                      <a:satMod val="115000"/>
                    </a:srgbClr>
                  </a:gs>
                  <a:gs pos="50000">
                    <a:srgbClr val="00B050">
                      <a:shade val="67500"/>
                      <a:satMod val="115000"/>
                    </a:srgbClr>
                  </a:gs>
                  <a:gs pos="100000">
                    <a:srgbClr val="00B050">
                      <a:shade val="100000"/>
                      <a:satMod val="115000"/>
                    </a:srgbClr>
                  </a:gs>
                </a:gsLst>
                <a:lin ang="2700000" scaled="1"/>
                <a:tileRect/>
              </a:gradFill>
            </c:spPr>
            <c:extLst>
              <c:ext xmlns:c16="http://schemas.microsoft.com/office/drawing/2014/chart" uri="{C3380CC4-5D6E-409C-BE32-E72D297353CC}">
                <c16:uniqueId val="{00000007-406D-44F1-8A80-8389E7C8B149}"/>
              </c:ext>
            </c:extLst>
          </c:dPt>
          <c:dPt>
            <c:idx val="4"/>
            <c:bubble3D val="0"/>
            <c:spPr>
              <a:noFill/>
            </c:spPr>
            <c:extLst>
              <c:ext xmlns:c16="http://schemas.microsoft.com/office/drawing/2014/chart" uri="{C3380CC4-5D6E-409C-BE32-E72D297353CC}">
                <c16:uniqueId val="{00000009-406D-44F1-8A80-8389E7C8B149}"/>
              </c:ext>
            </c:extLst>
          </c:dPt>
          <c:val>
            <c:numRef>
              <c:f>'Leçon 6'!$N$43:$N$47</c:f>
              <c:numCache>
                <c:formatCode>General</c:formatCode>
                <c:ptCount val="5"/>
                <c:pt idx="0">
                  <c:v>10</c:v>
                </c:pt>
                <c:pt idx="1">
                  <c:v>10</c:v>
                </c:pt>
                <c:pt idx="2">
                  <c:v>10</c:v>
                </c:pt>
                <c:pt idx="3">
                  <c:v>10</c:v>
                </c:pt>
                <c:pt idx="4">
                  <c:v>40</c:v>
                </c:pt>
              </c:numCache>
            </c:numRef>
          </c:val>
          <c:extLst>
            <c:ext xmlns:c16="http://schemas.microsoft.com/office/drawing/2014/chart" uri="{C3380CC4-5D6E-409C-BE32-E72D297353CC}">
              <c16:uniqueId val="{0000000A-406D-44F1-8A80-8389E7C8B149}"/>
            </c:ext>
          </c:extLst>
        </c:ser>
        <c:dLbls>
          <c:showLegendKey val="0"/>
          <c:showVal val="0"/>
          <c:showCatName val="0"/>
          <c:showSerName val="0"/>
          <c:showPercent val="0"/>
          <c:showBubbleSize val="0"/>
          <c:showLeaderLines val="1"/>
        </c:dLbls>
        <c:firstSliceAng val="270"/>
        <c:holeSize val="50"/>
      </c:doughnutChart>
      <c:pieChart>
        <c:varyColors val="1"/>
        <c:ser>
          <c:idx val="1"/>
          <c:order val="1"/>
          <c:spPr>
            <a:noFill/>
          </c:spPr>
          <c:dPt>
            <c:idx val="1"/>
            <c:bubble3D val="0"/>
            <c:spPr>
              <a:solidFill>
                <a:schemeClr val="tx1"/>
              </a:solidFill>
            </c:spPr>
            <c:extLst>
              <c:ext xmlns:c16="http://schemas.microsoft.com/office/drawing/2014/chart" uri="{C3380CC4-5D6E-409C-BE32-E72D297353CC}">
                <c16:uniqueId val="{0000000C-406D-44F1-8A80-8389E7C8B149}"/>
              </c:ext>
            </c:extLst>
          </c:dPt>
          <c:val>
            <c:numRef>
              <c:f>'Leçon 6'!$O$43:$O$45</c:f>
              <c:numCache>
                <c:formatCode>General</c:formatCode>
                <c:ptCount val="3"/>
                <c:pt idx="0">
                  <c:v>0</c:v>
                </c:pt>
                <c:pt idx="1">
                  <c:v>2</c:v>
                </c:pt>
                <c:pt idx="2">
                  <c:v>78</c:v>
                </c:pt>
              </c:numCache>
            </c:numRef>
          </c:val>
          <c:extLst>
            <c:ext xmlns:c16="http://schemas.microsoft.com/office/drawing/2014/chart" uri="{C3380CC4-5D6E-409C-BE32-E72D297353CC}">
              <c16:uniqueId val="{0000000D-406D-44F1-8A80-8389E7C8B149}"/>
            </c:ext>
          </c:extLst>
        </c:ser>
        <c:dLbls>
          <c:showLegendKey val="0"/>
          <c:showVal val="0"/>
          <c:showCatName val="0"/>
          <c:showSerName val="0"/>
          <c:showPercent val="0"/>
          <c:showBubbleSize val="0"/>
          <c:showLeaderLines val="1"/>
        </c:dLbls>
        <c:firstSliceAng val="270"/>
      </c:pieChart>
    </c:plotArea>
    <c:plotVisOnly val="0"/>
    <c:dispBlanksAs val="gap"/>
    <c:showDLblsOverMax val="0"/>
  </c:chart>
  <c:spPr>
    <a:noFill/>
    <a:ln>
      <a:noFill/>
    </a:ln>
  </c:spPr>
  <c:printSettings>
    <c:headerFooter/>
    <c:pageMargins b="0.750000000000003" l="0.70000000000000062" r="0.70000000000000062" t="0.750000000000003" header="0.30000000000000032" footer="0.30000000000000032"/>
    <c:pageSetup/>
  </c:printSettings>
</c:chartSpace>
</file>

<file path=xl/charts/chart1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3187714043526789E-2"/>
          <c:y val="2.160694885387645E-3"/>
          <c:w val="0.97578810865280474"/>
          <c:h val="0.99783930511461238"/>
        </c:manualLayout>
      </c:layout>
      <c:doughnutChart>
        <c:varyColors val="1"/>
        <c:ser>
          <c:idx val="0"/>
          <c:order val="0"/>
          <c:tx>
            <c:v>Camembert</c:v>
          </c:tx>
          <c:dPt>
            <c:idx val="0"/>
            <c:bubble3D val="0"/>
            <c:spPr>
              <a:gradFill flip="none" rotWithShape="1">
                <a:gsLst>
                  <a:gs pos="0">
                    <a:srgbClr val="C00000">
                      <a:shade val="30000"/>
                      <a:satMod val="115000"/>
                    </a:srgbClr>
                  </a:gs>
                  <a:gs pos="50000">
                    <a:srgbClr val="C00000">
                      <a:shade val="67500"/>
                      <a:satMod val="115000"/>
                    </a:srgbClr>
                  </a:gs>
                  <a:gs pos="100000">
                    <a:srgbClr val="C00000">
                      <a:shade val="100000"/>
                      <a:satMod val="115000"/>
                    </a:srgbClr>
                  </a:gs>
                </a:gsLst>
                <a:lin ang="2700000" scaled="1"/>
                <a:tileRect/>
              </a:gradFill>
            </c:spPr>
            <c:extLst>
              <c:ext xmlns:c16="http://schemas.microsoft.com/office/drawing/2014/chart" uri="{C3380CC4-5D6E-409C-BE32-E72D297353CC}">
                <c16:uniqueId val="{00000001-A5D6-4199-A4F2-90A4B9A3514F}"/>
              </c:ext>
            </c:extLst>
          </c:dPt>
          <c:dPt>
            <c:idx val="1"/>
            <c:bubble3D val="0"/>
            <c:spPr>
              <a:gradFill flip="none" rotWithShape="1">
                <a:gsLst>
                  <a:gs pos="0">
                    <a:srgbClr val="F79646">
                      <a:lumMod val="75000"/>
                      <a:shade val="30000"/>
                      <a:satMod val="115000"/>
                    </a:srgbClr>
                  </a:gs>
                  <a:gs pos="50000">
                    <a:srgbClr val="F79646">
                      <a:lumMod val="75000"/>
                      <a:shade val="67500"/>
                      <a:satMod val="115000"/>
                    </a:srgbClr>
                  </a:gs>
                  <a:gs pos="100000">
                    <a:srgbClr val="F79646">
                      <a:lumMod val="75000"/>
                      <a:shade val="100000"/>
                      <a:satMod val="115000"/>
                    </a:srgbClr>
                  </a:gs>
                </a:gsLst>
                <a:lin ang="2700000" scaled="1"/>
                <a:tileRect/>
              </a:gradFill>
            </c:spPr>
            <c:extLst>
              <c:ext xmlns:c16="http://schemas.microsoft.com/office/drawing/2014/chart" uri="{C3380CC4-5D6E-409C-BE32-E72D297353CC}">
                <c16:uniqueId val="{00000003-A5D6-4199-A4F2-90A4B9A3514F}"/>
              </c:ext>
            </c:extLst>
          </c:dPt>
          <c:dPt>
            <c:idx val="2"/>
            <c:bubble3D val="0"/>
            <c:spPr>
              <a:gradFill flip="none" rotWithShape="1">
                <a:gsLst>
                  <a:gs pos="0">
                    <a:srgbClr val="64AB0D">
                      <a:shade val="30000"/>
                      <a:satMod val="115000"/>
                    </a:srgbClr>
                  </a:gs>
                  <a:gs pos="50000">
                    <a:srgbClr val="64AB0D">
                      <a:shade val="67500"/>
                      <a:satMod val="115000"/>
                    </a:srgbClr>
                  </a:gs>
                  <a:gs pos="100000">
                    <a:srgbClr val="64AB0D">
                      <a:shade val="100000"/>
                      <a:satMod val="115000"/>
                    </a:srgbClr>
                  </a:gs>
                </a:gsLst>
                <a:lin ang="2700000" scaled="1"/>
                <a:tileRect/>
              </a:gradFill>
            </c:spPr>
            <c:extLst>
              <c:ext xmlns:c16="http://schemas.microsoft.com/office/drawing/2014/chart" uri="{C3380CC4-5D6E-409C-BE32-E72D297353CC}">
                <c16:uniqueId val="{00000005-A5D6-4199-A4F2-90A4B9A3514F}"/>
              </c:ext>
            </c:extLst>
          </c:dPt>
          <c:dPt>
            <c:idx val="3"/>
            <c:bubble3D val="0"/>
            <c:spPr>
              <a:gradFill flip="none" rotWithShape="1">
                <a:gsLst>
                  <a:gs pos="0">
                    <a:srgbClr val="00B050">
                      <a:shade val="30000"/>
                      <a:satMod val="115000"/>
                    </a:srgbClr>
                  </a:gs>
                  <a:gs pos="50000">
                    <a:srgbClr val="00B050">
                      <a:shade val="67500"/>
                      <a:satMod val="115000"/>
                    </a:srgbClr>
                  </a:gs>
                  <a:gs pos="100000">
                    <a:srgbClr val="00B050">
                      <a:shade val="100000"/>
                      <a:satMod val="115000"/>
                    </a:srgbClr>
                  </a:gs>
                </a:gsLst>
                <a:lin ang="2700000" scaled="1"/>
                <a:tileRect/>
              </a:gradFill>
            </c:spPr>
            <c:extLst>
              <c:ext xmlns:c16="http://schemas.microsoft.com/office/drawing/2014/chart" uri="{C3380CC4-5D6E-409C-BE32-E72D297353CC}">
                <c16:uniqueId val="{00000007-A5D6-4199-A4F2-90A4B9A3514F}"/>
              </c:ext>
            </c:extLst>
          </c:dPt>
          <c:dPt>
            <c:idx val="4"/>
            <c:bubble3D val="0"/>
            <c:spPr>
              <a:noFill/>
            </c:spPr>
            <c:extLst>
              <c:ext xmlns:c16="http://schemas.microsoft.com/office/drawing/2014/chart" uri="{C3380CC4-5D6E-409C-BE32-E72D297353CC}">
                <c16:uniqueId val="{00000009-A5D6-4199-A4F2-90A4B9A3514F}"/>
              </c:ext>
            </c:extLst>
          </c:dPt>
          <c:val>
            <c:numRef>
              <c:f>'Leçon 6'!$N$48:$N$52</c:f>
              <c:numCache>
                <c:formatCode>General</c:formatCode>
                <c:ptCount val="5"/>
                <c:pt idx="0">
                  <c:v>10</c:v>
                </c:pt>
                <c:pt idx="1">
                  <c:v>10</c:v>
                </c:pt>
                <c:pt idx="2">
                  <c:v>10</c:v>
                </c:pt>
                <c:pt idx="3">
                  <c:v>10</c:v>
                </c:pt>
                <c:pt idx="4">
                  <c:v>40</c:v>
                </c:pt>
              </c:numCache>
            </c:numRef>
          </c:val>
          <c:extLst>
            <c:ext xmlns:c16="http://schemas.microsoft.com/office/drawing/2014/chart" uri="{C3380CC4-5D6E-409C-BE32-E72D297353CC}">
              <c16:uniqueId val="{0000000A-A5D6-4199-A4F2-90A4B9A3514F}"/>
            </c:ext>
          </c:extLst>
        </c:ser>
        <c:dLbls>
          <c:showLegendKey val="0"/>
          <c:showVal val="0"/>
          <c:showCatName val="0"/>
          <c:showSerName val="0"/>
          <c:showPercent val="0"/>
          <c:showBubbleSize val="0"/>
          <c:showLeaderLines val="1"/>
        </c:dLbls>
        <c:firstSliceAng val="270"/>
        <c:holeSize val="50"/>
      </c:doughnutChart>
      <c:pieChart>
        <c:varyColors val="1"/>
        <c:ser>
          <c:idx val="1"/>
          <c:order val="1"/>
          <c:spPr>
            <a:noFill/>
          </c:spPr>
          <c:dPt>
            <c:idx val="1"/>
            <c:bubble3D val="0"/>
            <c:spPr>
              <a:solidFill>
                <a:schemeClr val="tx1"/>
              </a:solidFill>
            </c:spPr>
            <c:extLst>
              <c:ext xmlns:c16="http://schemas.microsoft.com/office/drawing/2014/chart" uri="{C3380CC4-5D6E-409C-BE32-E72D297353CC}">
                <c16:uniqueId val="{0000000C-A5D6-4199-A4F2-90A4B9A3514F}"/>
              </c:ext>
            </c:extLst>
          </c:dPt>
          <c:val>
            <c:numRef>
              <c:f>'Leçon 6'!$O$48:$O$50</c:f>
              <c:numCache>
                <c:formatCode>General</c:formatCode>
                <c:ptCount val="3"/>
                <c:pt idx="0">
                  <c:v>0</c:v>
                </c:pt>
                <c:pt idx="1">
                  <c:v>2</c:v>
                </c:pt>
                <c:pt idx="2">
                  <c:v>78</c:v>
                </c:pt>
              </c:numCache>
            </c:numRef>
          </c:val>
          <c:extLst>
            <c:ext xmlns:c16="http://schemas.microsoft.com/office/drawing/2014/chart" uri="{C3380CC4-5D6E-409C-BE32-E72D297353CC}">
              <c16:uniqueId val="{0000000D-A5D6-4199-A4F2-90A4B9A3514F}"/>
            </c:ext>
          </c:extLst>
        </c:ser>
        <c:dLbls>
          <c:showLegendKey val="0"/>
          <c:showVal val="0"/>
          <c:showCatName val="0"/>
          <c:showSerName val="0"/>
          <c:showPercent val="0"/>
          <c:showBubbleSize val="0"/>
          <c:showLeaderLines val="1"/>
        </c:dLbls>
        <c:firstSliceAng val="270"/>
      </c:pieChart>
    </c:plotArea>
    <c:plotVisOnly val="0"/>
    <c:dispBlanksAs val="gap"/>
    <c:showDLblsOverMax val="0"/>
  </c:chart>
  <c:spPr>
    <a:noFill/>
    <a:ln>
      <a:noFill/>
    </a:ln>
  </c:spPr>
  <c:printSettings>
    <c:headerFooter/>
    <c:pageMargins b="0.750000000000003" l="0.70000000000000062" r="0.70000000000000062" t="0.750000000000003" header="0.30000000000000032" footer="0.30000000000000032"/>
    <c:pageSetup/>
  </c:printSettings>
</c:chartSpace>
</file>

<file path=xl/charts/chart1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3187714043526789E-2"/>
          <c:y val="2.160694885387645E-3"/>
          <c:w val="0.97578810865280474"/>
          <c:h val="0.99783930511461238"/>
        </c:manualLayout>
      </c:layout>
      <c:doughnutChart>
        <c:varyColors val="1"/>
        <c:ser>
          <c:idx val="0"/>
          <c:order val="0"/>
          <c:tx>
            <c:v>Camembert</c:v>
          </c:tx>
          <c:dPt>
            <c:idx val="0"/>
            <c:bubble3D val="0"/>
            <c:spPr>
              <a:gradFill flip="none" rotWithShape="1">
                <a:gsLst>
                  <a:gs pos="0">
                    <a:srgbClr val="C00000">
                      <a:shade val="30000"/>
                      <a:satMod val="115000"/>
                    </a:srgbClr>
                  </a:gs>
                  <a:gs pos="50000">
                    <a:srgbClr val="C00000">
                      <a:shade val="67500"/>
                      <a:satMod val="115000"/>
                    </a:srgbClr>
                  </a:gs>
                  <a:gs pos="100000">
                    <a:srgbClr val="C00000">
                      <a:shade val="100000"/>
                      <a:satMod val="115000"/>
                    </a:srgbClr>
                  </a:gs>
                </a:gsLst>
                <a:lin ang="2700000" scaled="1"/>
                <a:tileRect/>
              </a:gradFill>
            </c:spPr>
            <c:extLst>
              <c:ext xmlns:c16="http://schemas.microsoft.com/office/drawing/2014/chart" uri="{C3380CC4-5D6E-409C-BE32-E72D297353CC}">
                <c16:uniqueId val="{00000001-2128-4639-B383-7A596E19A562}"/>
              </c:ext>
            </c:extLst>
          </c:dPt>
          <c:dPt>
            <c:idx val="1"/>
            <c:bubble3D val="0"/>
            <c:spPr>
              <a:gradFill flip="none" rotWithShape="1">
                <a:gsLst>
                  <a:gs pos="0">
                    <a:srgbClr val="F79646">
                      <a:lumMod val="75000"/>
                      <a:shade val="30000"/>
                      <a:satMod val="115000"/>
                    </a:srgbClr>
                  </a:gs>
                  <a:gs pos="50000">
                    <a:srgbClr val="F79646">
                      <a:lumMod val="75000"/>
                      <a:shade val="67500"/>
                      <a:satMod val="115000"/>
                    </a:srgbClr>
                  </a:gs>
                  <a:gs pos="100000">
                    <a:srgbClr val="F79646">
                      <a:lumMod val="75000"/>
                      <a:shade val="100000"/>
                      <a:satMod val="115000"/>
                    </a:srgbClr>
                  </a:gs>
                </a:gsLst>
                <a:lin ang="2700000" scaled="1"/>
                <a:tileRect/>
              </a:gradFill>
            </c:spPr>
            <c:extLst>
              <c:ext xmlns:c16="http://schemas.microsoft.com/office/drawing/2014/chart" uri="{C3380CC4-5D6E-409C-BE32-E72D297353CC}">
                <c16:uniqueId val="{00000003-2128-4639-B383-7A596E19A562}"/>
              </c:ext>
            </c:extLst>
          </c:dPt>
          <c:dPt>
            <c:idx val="2"/>
            <c:bubble3D val="0"/>
            <c:spPr>
              <a:gradFill flip="none" rotWithShape="1">
                <a:gsLst>
                  <a:gs pos="0">
                    <a:srgbClr val="64AB0D">
                      <a:shade val="30000"/>
                      <a:satMod val="115000"/>
                    </a:srgbClr>
                  </a:gs>
                  <a:gs pos="50000">
                    <a:srgbClr val="64AB0D">
                      <a:shade val="67500"/>
                      <a:satMod val="115000"/>
                    </a:srgbClr>
                  </a:gs>
                  <a:gs pos="100000">
                    <a:srgbClr val="64AB0D">
                      <a:shade val="100000"/>
                      <a:satMod val="115000"/>
                    </a:srgbClr>
                  </a:gs>
                </a:gsLst>
                <a:lin ang="2700000" scaled="1"/>
                <a:tileRect/>
              </a:gradFill>
            </c:spPr>
            <c:extLst>
              <c:ext xmlns:c16="http://schemas.microsoft.com/office/drawing/2014/chart" uri="{C3380CC4-5D6E-409C-BE32-E72D297353CC}">
                <c16:uniqueId val="{00000005-2128-4639-B383-7A596E19A562}"/>
              </c:ext>
            </c:extLst>
          </c:dPt>
          <c:dPt>
            <c:idx val="3"/>
            <c:bubble3D val="0"/>
            <c:spPr>
              <a:gradFill flip="none" rotWithShape="1">
                <a:gsLst>
                  <a:gs pos="0">
                    <a:srgbClr val="00B050">
                      <a:shade val="30000"/>
                      <a:satMod val="115000"/>
                    </a:srgbClr>
                  </a:gs>
                  <a:gs pos="50000">
                    <a:srgbClr val="00B050">
                      <a:shade val="67500"/>
                      <a:satMod val="115000"/>
                    </a:srgbClr>
                  </a:gs>
                  <a:gs pos="100000">
                    <a:srgbClr val="00B050">
                      <a:shade val="100000"/>
                      <a:satMod val="115000"/>
                    </a:srgbClr>
                  </a:gs>
                </a:gsLst>
                <a:lin ang="2700000" scaled="1"/>
                <a:tileRect/>
              </a:gradFill>
            </c:spPr>
            <c:extLst>
              <c:ext xmlns:c16="http://schemas.microsoft.com/office/drawing/2014/chart" uri="{C3380CC4-5D6E-409C-BE32-E72D297353CC}">
                <c16:uniqueId val="{00000007-2128-4639-B383-7A596E19A562}"/>
              </c:ext>
            </c:extLst>
          </c:dPt>
          <c:dPt>
            <c:idx val="4"/>
            <c:bubble3D val="0"/>
            <c:spPr>
              <a:noFill/>
            </c:spPr>
            <c:extLst>
              <c:ext xmlns:c16="http://schemas.microsoft.com/office/drawing/2014/chart" uri="{C3380CC4-5D6E-409C-BE32-E72D297353CC}">
                <c16:uniqueId val="{00000009-2128-4639-B383-7A596E19A562}"/>
              </c:ext>
            </c:extLst>
          </c:dPt>
          <c:val>
            <c:numRef>
              <c:f>'Leçon 6'!$N$53:$N$57</c:f>
              <c:numCache>
                <c:formatCode>General</c:formatCode>
                <c:ptCount val="5"/>
                <c:pt idx="0">
                  <c:v>10</c:v>
                </c:pt>
                <c:pt idx="1">
                  <c:v>10</c:v>
                </c:pt>
                <c:pt idx="2">
                  <c:v>10</c:v>
                </c:pt>
                <c:pt idx="3">
                  <c:v>10</c:v>
                </c:pt>
                <c:pt idx="4">
                  <c:v>40</c:v>
                </c:pt>
              </c:numCache>
            </c:numRef>
          </c:val>
          <c:extLst>
            <c:ext xmlns:c16="http://schemas.microsoft.com/office/drawing/2014/chart" uri="{C3380CC4-5D6E-409C-BE32-E72D297353CC}">
              <c16:uniqueId val="{0000000A-2128-4639-B383-7A596E19A562}"/>
            </c:ext>
          </c:extLst>
        </c:ser>
        <c:dLbls>
          <c:showLegendKey val="0"/>
          <c:showVal val="0"/>
          <c:showCatName val="0"/>
          <c:showSerName val="0"/>
          <c:showPercent val="0"/>
          <c:showBubbleSize val="0"/>
          <c:showLeaderLines val="1"/>
        </c:dLbls>
        <c:firstSliceAng val="270"/>
        <c:holeSize val="50"/>
      </c:doughnutChart>
      <c:pieChart>
        <c:varyColors val="1"/>
        <c:ser>
          <c:idx val="1"/>
          <c:order val="1"/>
          <c:spPr>
            <a:noFill/>
          </c:spPr>
          <c:dPt>
            <c:idx val="1"/>
            <c:bubble3D val="0"/>
            <c:spPr>
              <a:solidFill>
                <a:schemeClr val="tx1"/>
              </a:solidFill>
            </c:spPr>
            <c:extLst>
              <c:ext xmlns:c16="http://schemas.microsoft.com/office/drawing/2014/chart" uri="{C3380CC4-5D6E-409C-BE32-E72D297353CC}">
                <c16:uniqueId val="{0000000C-2128-4639-B383-7A596E19A562}"/>
              </c:ext>
            </c:extLst>
          </c:dPt>
          <c:val>
            <c:numRef>
              <c:f>'Leçon 6'!$O$53:$O$55</c:f>
              <c:numCache>
                <c:formatCode>General</c:formatCode>
                <c:ptCount val="3"/>
                <c:pt idx="0">
                  <c:v>0</c:v>
                </c:pt>
                <c:pt idx="1">
                  <c:v>2</c:v>
                </c:pt>
                <c:pt idx="2">
                  <c:v>78</c:v>
                </c:pt>
              </c:numCache>
            </c:numRef>
          </c:val>
          <c:extLst>
            <c:ext xmlns:c16="http://schemas.microsoft.com/office/drawing/2014/chart" uri="{C3380CC4-5D6E-409C-BE32-E72D297353CC}">
              <c16:uniqueId val="{0000000D-2128-4639-B383-7A596E19A562}"/>
            </c:ext>
          </c:extLst>
        </c:ser>
        <c:dLbls>
          <c:showLegendKey val="0"/>
          <c:showVal val="0"/>
          <c:showCatName val="0"/>
          <c:showSerName val="0"/>
          <c:showPercent val="0"/>
          <c:showBubbleSize val="0"/>
          <c:showLeaderLines val="1"/>
        </c:dLbls>
        <c:firstSliceAng val="270"/>
      </c:pieChart>
    </c:plotArea>
    <c:plotVisOnly val="0"/>
    <c:dispBlanksAs val="gap"/>
    <c:showDLblsOverMax val="0"/>
  </c:chart>
  <c:spPr>
    <a:noFill/>
    <a:ln>
      <a:noFill/>
    </a:ln>
  </c:spPr>
  <c:printSettings>
    <c:headerFooter/>
    <c:pageMargins b="0.750000000000003" l="0.70000000000000062" r="0.70000000000000062" t="0.750000000000003"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097801793442588E-2"/>
          <c:y val="2.1606742249078142E-3"/>
          <c:w val="0.97578810865280474"/>
          <c:h val="0.99783930511461238"/>
        </c:manualLayout>
      </c:layout>
      <c:doughnutChart>
        <c:varyColors val="1"/>
        <c:ser>
          <c:idx val="0"/>
          <c:order val="0"/>
          <c:tx>
            <c:v>Camembert</c:v>
          </c:tx>
          <c:dPt>
            <c:idx val="0"/>
            <c:bubble3D val="0"/>
            <c:spPr>
              <a:gradFill flip="none" rotWithShape="1">
                <a:gsLst>
                  <a:gs pos="0">
                    <a:srgbClr val="C00000">
                      <a:shade val="30000"/>
                      <a:satMod val="115000"/>
                    </a:srgbClr>
                  </a:gs>
                  <a:gs pos="50000">
                    <a:srgbClr val="C00000">
                      <a:shade val="67500"/>
                      <a:satMod val="115000"/>
                    </a:srgbClr>
                  </a:gs>
                  <a:gs pos="100000">
                    <a:srgbClr val="C00000">
                      <a:shade val="100000"/>
                      <a:satMod val="115000"/>
                    </a:srgbClr>
                  </a:gs>
                </a:gsLst>
                <a:lin ang="2700000" scaled="1"/>
                <a:tileRect/>
              </a:gradFill>
            </c:spPr>
            <c:extLst>
              <c:ext xmlns:c16="http://schemas.microsoft.com/office/drawing/2014/chart" uri="{C3380CC4-5D6E-409C-BE32-E72D297353CC}">
                <c16:uniqueId val="{00000001-A05F-4769-9DB3-285FE3735C08}"/>
              </c:ext>
            </c:extLst>
          </c:dPt>
          <c:dPt>
            <c:idx val="1"/>
            <c:bubble3D val="0"/>
            <c:spPr>
              <a:gradFill flip="none" rotWithShape="1">
                <a:gsLst>
                  <a:gs pos="0">
                    <a:srgbClr val="F79646">
                      <a:lumMod val="75000"/>
                      <a:shade val="30000"/>
                      <a:satMod val="115000"/>
                    </a:srgbClr>
                  </a:gs>
                  <a:gs pos="50000">
                    <a:srgbClr val="F79646">
                      <a:lumMod val="75000"/>
                      <a:shade val="67500"/>
                      <a:satMod val="115000"/>
                    </a:srgbClr>
                  </a:gs>
                  <a:gs pos="100000">
                    <a:srgbClr val="F79646">
                      <a:lumMod val="75000"/>
                      <a:shade val="100000"/>
                      <a:satMod val="115000"/>
                    </a:srgbClr>
                  </a:gs>
                </a:gsLst>
                <a:lin ang="2700000" scaled="1"/>
                <a:tileRect/>
              </a:gradFill>
            </c:spPr>
            <c:extLst>
              <c:ext xmlns:c16="http://schemas.microsoft.com/office/drawing/2014/chart" uri="{C3380CC4-5D6E-409C-BE32-E72D297353CC}">
                <c16:uniqueId val="{00000003-A05F-4769-9DB3-285FE3735C08}"/>
              </c:ext>
            </c:extLst>
          </c:dPt>
          <c:dPt>
            <c:idx val="2"/>
            <c:bubble3D val="0"/>
            <c:spPr>
              <a:gradFill flip="none" rotWithShape="1">
                <a:gsLst>
                  <a:gs pos="0">
                    <a:srgbClr val="64AB0D">
                      <a:shade val="30000"/>
                      <a:satMod val="115000"/>
                    </a:srgbClr>
                  </a:gs>
                  <a:gs pos="50000">
                    <a:srgbClr val="64AB0D">
                      <a:shade val="67500"/>
                      <a:satMod val="115000"/>
                    </a:srgbClr>
                  </a:gs>
                  <a:gs pos="100000">
                    <a:srgbClr val="64AB0D">
                      <a:shade val="100000"/>
                      <a:satMod val="115000"/>
                    </a:srgbClr>
                  </a:gs>
                </a:gsLst>
                <a:lin ang="2700000" scaled="1"/>
                <a:tileRect/>
              </a:gradFill>
            </c:spPr>
            <c:extLst>
              <c:ext xmlns:c16="http://schemas.microsoft.com/office/drawing/2014/chart" uri="{C3380CC4-5D6E-409C-BE32-E72D297353CC}">
                <c16:uniqueId val="{00000005-A05F-4769-9DB3-285FE3735C08}"/>
              </c:ext>
            </c:extLst>
          </c:dPt>
          <c:dPt>
            <c:idx val="3"/>
            <c:bubble3D val="0"/>
            <c:spPr>
              <a:gradFill flip="none" rotWithShape="1">
                <a:gsLst>
                  <a:gs pos="0">
                    <a:srgbClr val="00B050">
                      <a:shade val="30000"/>
                      <a:satMod val="115000"/>
                    </a:srgbClr>
                  </a:gs>
                  <a:gs pos="50000">
                    <a:srgbClr val="00B050">
                      <a:shade val="67500"/>
                      <a:satMod val="115000"/>
                    </a:srgbClr>
                  </a:gs>
                  <a:gs pos="100000">
                    <a:srgbClr val="00B050">
                      <a:shade val="100000"/>
                      <a:satMod val="115000"/>
                    </a:srgbClr>
                  </a:gs>
                </a:gsLst>
                <a:lin ang="2700000" scaled="1"/>
                <a:tileRect/>
              </a:gradFill>
            </c:spPr>
            <c:extLst>
              <c:ext xmlns:c16="http://schemas.microsoft.com/office/drawing/2014/chart" uri="{C3380CC4-5D6E-409C-BE32-E72D297353CC}">
                <c16:uniqueId val="{00000007-A05F-4769-9DB3-285FE3735C08}"/>
              </c:ext>
            </c:extLst>
          </c:dPt>
          <c:dPt>
            <c:idx val="4"/>
            <c:bubble3D val="0"/>
            <c:spPr>
              <a:noFill/>
            </c:spPr>
            <c:extLst>
              <c:ext xmlns:c16="http://schemas.microsoft.com/office/drawing/2014/chart" uri="{C3380CC4-5D6E-409C-BE32-E72D297353CC}">
                <c16:uniqueId val="{00000009-A05F-4769-9DB3-285FE3735C08}"/>
              </c:ext>
            </c:extLst>
          </c:dPt>
          <c:val>
            <c:numRef>
              <c:f>Paramètres!$AC$4:$AC$8</c:f>
              <c:numCache>
                <c:formatCode>General</c:formatCode>
                <c:ptCount val="5"/>
                <c:pt idx="0">
                  <c:v>20</c:v>
                </c:pt>
                <c:pt idx="1">
                  <c:v>20</c:v>
                </c:pt>
                <c:pt idx="2">
                  <c:v>20</c:v>
                </c:pt>
                <c:pt idx="3">
                  <c:v>20</c:v>
                </c:pt>
                <c:pt idx="4">
                  <c:v>80</c:v>
                </c:pt>
              </c:numCache>
            </c:numRef>
          </c:val>
          <c:extLst>
            <c:ext xmlns:c16="http://schemas.microsoft.com/office/drawing/2014/chart" uri="{C3380CC4-5D6E-409C-BE32-E72D297353CC}">
              <c16:uniqueId val="{0000000A-A05F-4769-9DB3-285FE3735C08}"/>
            </c:ext>
          </c:extLst>
        </c:ser>
        <c:dLbls>
          <c:showLegendKey val="0"/>
          <c:showVal val="0"/>
          <c:showCatName val="0"/>
          <c:showSerName val="0"/>
          <c:showPercent val="0"/>
          <c:showBubbleSize val="0"/>
          <c:showLeaderLines val="1"/>
        </c:dLbls>
        <c:firstSliceAng val="270"/>
        <c:holeSize val="50"/>
      </c:doughnutChart>
      <c:pieChart>
        <c:varyColors val="1"/>
        <c:ser>
          <c:idx val="1"/>
          <c:order val="1"/>
          <c:spPr>
            <a:noFill/>
          </c:spPr>
          <c:dPt>
            <c:idx val="1"/>
            <c:bubble3D val="0"/>
            <c:spPr>
              <a:solidFill>
                <a:schemeClr val="tx1"/>
              </a:solidFill>
            </c:spPr>
            <c:extLst>
              <c:ext xmlns:c16="http://schemas.microsoft.com/office/drawing/2014/chart" uri="{C3380CC4-5D6E-409C-BE32-E72D297353CC}">
                <c16:uniqueId val="{0000000C-A05F-4769-9DB3-285FE3735C08}"/>
              </c:ext>
            </c:extLst>
          </c:dPt>
          <c:dPt>
            <c:idx val="2"/>
            <c:bubble3D val="0"/>
            <c:extLst>
              <c:ext xmlns:c16="http://schemas.microsoft.com/office/drawing/2014/chart" uri="{C3380CC4-5D6E-409C-BE32-E72D297353CC}">
                <c16:uniqueId val="{0000000E-A05F-4769-9DB3-285FE3735C08}"/>
              </c:ext>
            </c:extLst>
          </c:dPt>
          <c:val>
            <c:numRef>
              <c:f>'Leçon 4'!$O$13:$O$15</c:f>
              <c:numCache>
                <c:formatCode>General</c:formatCode>
                <c:ptCount val="3"/>
                <c:pt idx="0">
                  <c:v>0</c:v>
                </c:pt>
                <c:pt idx="1">
                  <c:v>2</c:v>
                </c:pt>
                <c:pt idx="2">
                  <c:v>78</c:v>
                </c:pt>
              </c:numCache>
            </c:numRef>
          </c:val>
          <c:extLst>
            <c:ext xmlns:c16="http://schemas.microsoft.com/office/drawing/2014/chart" uri="{C3380CC4-5D6E-409C-BE32-E72D297353CC}">
              <c16:uniqueId val="{0000000F-A05F-4769-9DB3-285FE3735C08}"/>
            </c:ext>
          </c:extLst>
        </c:ser>
        <c:dLbls>
          <c:showLegendKey val="0"/>
          <c:showVal val="0"/>
          <c:showCatName val="0"/>
          <c:showSerName val="0"/>
          <c:showPercent val="0"/>
          <c:showBubbleSize val="0"/>
          <c:showLeaderLines val="1"/>
        </c:dLbls>
        <c:firstSliceAng val="270"/>
      </c:pieChart>
    </c:plotArea>
    <c:plotVisOnly val="0"/>
    <c:dispBlanksAs val="gap"/>
    <c:showDLblsOverMax val="0"/>
  </c:chart>
  <c:spPr>
    <a:noFill/>
    <a:ln>
      <a:noFill/>
    </a:ln>
  </c:spPr>
  <c:printSettings>
    <c:headerFooter/>
    <c:pageMargins b="0.750000000000003" l="0.70000000000000062" r="0.70000000000000062" t="0.750000000000003" header="0.30000000000000032" footer="0.30000000000000032"/>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3187714043526789E-2"/>
          <c:y val="2.160694885387645E-3"/>
          <c:w val="0.97578810865280474"/>
          <c:h val="0.99783930511461238"/>
        </c:manualLayout>
      </c:layout>
      <c:doughnutChart>
        <c:varyColors val="1"/>
        <c:ser>
          <c:idx val="0"/>
          <c:order val="0"/>
          <c:tx>
            <c:v>Camembert</c:v>
          </c:tx>
          <c:dPt>
            <c:idx val="0"/>
            <c:bubble3D val="0"/>
            <c:spPr>
              <a:gradFill flip="none" rotWithShape="1">
                <a:gsLst>
                  <a:gs pos="0">
                    <a:srgbClr val="C00000">
                      <a:shade val="30000"/>
                      <a:satMod val="115000"/>
                    </a:srgbClr>
                  </a:gs>
                  <a:gs pos="50000">
                    <a:srgbClr val="C00000">
                      <a:shade val="67500"/>
                      <a:satMod val="115000"/>
                    </a:srgbClr>
                  </a:gs>
                  <a:gs pos="100000">
                    <a:srgbClr val="C00000">
                      <a:shade val="100000"/>
                      <a:satMod val="115000"/>
                    </a:srgbClr>
                  </a:gs>
                </a:gsLst>
                <a:lin ang="2700000" scaled="1"/>
                <a:tileRect/>
              </a:gradFill>
            </c:spPr>
            <c:extLst>
              <c:ext xmlns:c16="http://schemas.microsoft.com/office/drawing/2014/chart" uri="{C3380CC4-5D6E-409C-BE32-E72D297353CC}">
                <c16:uniqueId val="{00000001-2444-4564-A2F7-C7B23BD2D53A}"/>
              </c:ext>
            </c:extLst>
          </c:dPt>
          <c:dPt>
            <c:idx val="1"/>
            <c:bubble3D val="0"/>
            <c:spPr>
              <a:gradFill flip="none" rotWithShape="1">
                <a:gsLst>
                  <a:gs pos="0">
                    <a:srgbClr val="F79646">
                      <a:lumMod val="75000"/>
                      <a:shade val="30000"/>
                      <a:satMod val="115000"/>
                    </a:srgbClr>
                  </a:gs>
                  <a:gs pos="50000">
                    <a:srgbClr val="F79646">
                      <a:lumMod val="75000"/>
                      <a:shade val="67500"/>
                      <a:satMod val="115000"/>
                    </a:srgbClr>
                  </a:gs>
                  <a:gs pos="100000">
                    <a:srgbClr val="F79646">
                      <a:lumMod val="75000"/>
                      <a:shade val="100000"/>
                      <a:satMod val="115000"/>
                    </a:srgbClr>
                  </a:gs>
                </a:gsLst>
                <a:lin ang="2700000" scaled="1"/>
                <a:tileRect/>
              </a:gradFill>
            </c:spPr>
            <c:extLst>
              <c:ext xmlns:c16="http://schemas.microsoft.com/office/drawing/2014/chart" uri="{C3380CC4-5D6E-409C-BE32-E72D297353CC}">
                <c16:uniqueId val="{00000003-2444-4564-A2F7-C7B23BD2D53A}"/>
              </c:ext>
            </c:extLst>
          </c:dPt>
          <c:dPt>
            <c:idx val="2"/>
            <c:bubble3D val="0"/>
            <c:spPr>
              <a:gradFill flip="none" rotWithShape="1">
                <a:gsLst>
                  <a:gs pos="0">
                    <a:srgbClr val="64AB0D">
                      <a:shade val="30000"/>
                      <a:satMod val="115000"/>
                    </a:srgbClr>
                  </a:gs>
                  <a:gs pos="50000">
                    <a:srgbClr val="64AB0D">
                      <a:shade val="67500"/>
                      <a:satMod val="115000"/>
                    </a:srgbClr>
                  </a:gs>
                  <a:gs pos="100000">
                    <a:srgbClr val="64AB0D">
                      <a:shade val="100000"/>
                      <a:satMod val="115000"/>
                    </a:srgbClr>
                  </a:gs>
                </a:gsLst>
                <a:lin ang="2700000" scaled="1"/>
                <a:tileRect/>
              </a:gradFill>
            </c:spPr>
            <c:extLst>
              <c:ext xmlns:c16="http://schemas.microsoft.com/office/drawing/2014/chart" uri="{C3380CC4-5D6E-409C-BE32-E72D297353CC}">
                <c16:uniqueId val="{00000005-2444-4564-A2F7-C7B23BD2D53A}"/>
              </c:ext>
            </c:extLst>
          </c:dPt>
          <c:dPt>
            <c:idx val="3"/>
            <c:bubble3D val="0"/>
            <c:spPr>
              <a:gradFill flip="none" rotWithShape="1">
                <a:gsLst>
                  <a:gs pos="0">
                    <a:srgbClr val="00B050">
                      <a:shade val="30000"/>
                      <a:satMod val="115000"/>
                    </a:srgbClr>
                  </a:gs>
                  <a:gs pos="50000">
                    <a:srgbClr val="00B050">
                      <a:shade val="67500"/>
                      <a:satMod val="115000"/>
                    </a:srgbClr>
                  </a:gs>
                  <a:gs pos="100000">
                    <a:srgbClr val="00B050">
                      <a:shade val="100000"/>
                      <a:satMod val="115000"/>
                    </a:srgbClr>
                  </a:gs>
                </a:gsLst>
                <a:lin ang="2700000" scaled="1"/>
                <a:tileRect/>
              </a:gradFill>
            </c:spPr>
            <c:extLst>
              <c:ext xmlns:c16="http://schemas.microsoft.com/office/drawing/2014/chart" uri="{C3380CC4-5D6E-409C-BE32-E72D297353CC}">
                <c16:uniqueId val="{00000007-2444-4564-A2F7-C7B23BD2D53A}"/>
              </c:ext>
            </c:extLst>
          </c:dPt>
          <c:dPt>
            <c:idx val="4"/>
            <c:bubble3D val="0"/>
            <c:spPr>
              <a:noFill/>
            </c:spPr>
            <c:extLst>
              <c:ext xmlns:c16="http://schemas.microsoft.com/office/drawing/2014/chart" uri="{C3380CC4-5D6E-409C-BE32-E72D297353CC}">
                <c16:uniqueId val="{00000009-2444-4564-A2F7-C7B23BD2D53A}"/>
              </c:ext>
            </c:extLst>
          </c:dPt>
          <c:val>
            <c:numRef>
              <c:f>'Leçon 1'!$N$83:$N$87</c:f>
              <c:numCache>
                <c:formatCode>General</c:formatCode>
                <c:ptCount val="5"/>
                <c:pt idx="0">
                  <c:v>10</c:v>
                </c:pt>
                <c:pt idx="1">
                  <c:v>10</c:v>
                </c:pt>
                <c:pt idx="2">
                  <c:v>10</c:v>
                </c:pt>
                <c:pt idx="3">
                  <c:v>10</c:v>
                </c:pt>
                <c:pt idx="4">
                  <c:v>40</c:v>
                </c:pt>
              </c:numCache>
            </c:numRef>
          </c:val>
          <c:extLst>
            <c:ext xmlns:c16="http://schemas.microsoft.com/office/drawing/2014/chart" uri="{C3380CC4-5D6E-409C-BE32-E72D297353CC}">
              <c16:uniqueId val="{0000000A-2444-4564-A2F7-C7B23BD2D53A}"/>
            </c:ext>
          </c:extLst>
        </c:ser>
        <c:dLbls>
          <c:showLegendKey val="0"/>
          <c:showVal val="0"/>
          <c:showCatName val="0"/>
          <c:showSerName val="0"/>
          <c:showPercent val="0"/>
          <c:showBubbleSize val="0"/>
          <c:showLeaderLines val="1"/>
        </c:dLbls>
        <c:firstSliceAng val="270"/>
        <c:holeSize val="50"/>
      </c:doughnutChart>
      <c:pieChart>
        <c:varyColors val="1"/>
        <c:ser>
          <c:idx val="1"/>
          <c:order val="1"/>
          <c:spPr>
            <a:noFill/>
          </c:spPr>
          <c:dPt>
            <c:idx val="1"/>
            <c:bubble3D val="0"/>
            <c:spPr>
              <a:solidFill>
                <a:schemeClr val="tx1"/>
              </a:solidFill>
            </c:spPr>
            <c:extLst>
              <c:ext xmlns:c16="http://schemas.microsoft.com/office/drawing/2014/chart" uri="{C3380CC4-5D6E-409C-BE32-E72D297353CC}">
                <c16:uniqueId val="{0000000C-2444-4564-A2F7-C7B23BD2D53A}"/>
              </c:ext>
            </c:extLst>
          </c:dPt>
          <c:val>
            <c:numRef>
              <c:f>'Leçon 1'!$O$83:$O$85</c:f>
              <c:numCache>
                <c:formatCode>General</c:formatCode>
                <c:ptCount val="3"/>
                <c:pt idx="0">
                  <c:v>0</c:v>
                </c:pt>
                <c:pt idx="1">
                  <c:v>2</c:v>
                </c:pt>
                <c:pt idx="2">
                  <c:v>78</c:v>
                </c:pt>
              </c:numCache>
            </c:numRef>
          </c:val>
          <c:extLst>
            <c:ext xmlns:c16="http://schemas.microsoft.com/office/drawing/2014/chart" uri="{C3380CC4-5D6E-409C-BE32-E72D297353CC}">
              <c16:uniqueId val="{0000000D-2444-4564-A2F7-C7B23BD2D53A}"/>
            </c:ext>
          </c:extLst>
        </c:ser>
        <c:dLbls>
          <c:showLegendKey val="0"/>
          <c:showVal val="0"/>
          <c:showCatName val="0"/>
          <c:showSerName val="0"/>
          <c:showPercent val="0"/>
          <c:showBubbleSize val="0"/>
          <c:showLeaderLines val="1"/>
        </c:dLbls>
        <c:firstSliceAng val="270"/>
      </c:pieChart>
    </c:plotArea>
    <c:plotVisOnly val="0"/>
    <c:dispBlanksAs val="gap"/>
    <c:showDLblsOverMax val="0"/>
  </c:chart>
  <c:spPr>
    <a:noFill/>
    <a:ln>
      <a:noFill/>
    </a:ln>
  </c:spPr>
  <c:printSettings>
    <c:headerFooter/>
    <c:pageMargins b="0.750000000000003" l="0.70000000000000062" r="0.70000000000000062" t="0.750000000000003" header="0.30000000000000032" footer="0.30000000000000032"/>
    <c:pageSetup/>
  </c:printSettings>
</c:chartSpace>
</file>

<file path=xl/charts/chart2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3187714043526789E-2"/>
          <c:y val="2.160694885387645E-3"/>
          <c:w val="0.97578810865280474"/>
          <c:h val="0.99783930511461238"/>
        </c:manualLayout>
      </c:layout>
      <c:doughnutChart>
        <c:varyColors val="1"/>
        <c:ser>
          <c:idx val="0"/>
          <c:order val="0"/>
          <c:tx>
            <c:v>Camembert</c:v>
          </c:tx>
          <c:dPt>
            <c:idx val="0"/>
            <c:bubble3D val="0"/>
            <c:spPr>
              <a:gradFill flip="none" rotWithShape="1">
                <a:gsLst>
                  <a:gs pos="0">
                    <a:srgbClr val="C00000">
                      <a:shade val="30000"/>
                      <a:satMod val="115000"/>
                    </a:srgbClr>
                  </a:gs>
                  <a:gs pos="50000">
                    <a:srgbClr val="C00000">
                      <a:shade val="67500"/>
                      <a:satMod val="115000"/>
                    </a:srgbClr>
                  </a:gs>
                  <a:gs pos="100000">
                    <a:srgbClr val="C00000">
                      <a:shade val="100000"/>
                      <a:satMod val="115000"/>
                    </a:srgbClr>
                  </a:gs>
                </a:gsLst>
                <a:lin ang="2700000" scaled="1"/>
                <a:tileRect/>
              </a:gradFill>
            </c:spPr>
            <c:extLst>
              <c:ext xmlns:c16="http://schemas.microsoft.com/office/drawing/2014/chart" uri="{C3380CC4-5D6E-409C-BE32-E72D297353CC}">
                <c16:uniqueId val="{00000001-C7B2-4F1C-846E-45AAD0CF4048}"/>
              </c:ext>
            </c:extLst>
          </c:dPt>
          <c:dPt>
            <c:idx val="1"/>
            <c:bubble3D val="0"/>
            <c:spPr>
              <a:gradFill flip="none" rotWithShape="1">
                <a:gsLst>
                  <a:gs pos="0">
                    <a:srgbClr val="F79646">
                      <a:lumMod val="75000"/>
                      <a:shade val="30000"/>
                      <a:satMod val="115000"/>
                    </a:srgbClr>
                  </a:gs>
                  <a:gs pos="50000">
                    <a:srgbClr val="F79646">
                      <a:lumMod val="75000"/>
                      <a:shade val="67500"/>
                      <a:satMod val="115000"/>
                    </a:srgbClr>
                  </a:gs>
                  <a:gs pos="100000">
                    <a:srgbClr val="F79646">
                      <a:lumMod val="75000"/>
                      <a:shade val="100000"/>
                      <a:satMod val="115000"/>
                    </a:srgbClr>
                  </a:gs>
                </a:gsLst>
                <a:lin ang="2700000" scaled="1"/>
                <a:tileRect/>
              </a:gradFill>
            </c:spPr>
            <c:extLst>
              <c:ext xmlns:c16="http://schemas.microsoft.com/office/drawing/2014/chart" uri="{C3380CC4-5D6E-409C-BE32-E72D297353CC}">
                <c16:uniqueId val="{00000003-C7B2-4F1C-846E-45AAD0CF4048}"/>
              </c:ext>
            </c:extLst>
          </c:dPt>
          <c:dPt>
            <c:idx val="2"/>
            <c:bubble3D val="0"/>
            <c:spPr>
              <a:gradFill flip="none" rotWithShape="1">
                <a:gsLst>
                  <a:gs pos="0">
                    <a:srgbClr val="64AB0D">
                      <a:shade val="30000"/>
                      <a:satMod val="115000"/>
                    </a:srgbClr>
                  </a:gs>
                  <a:gs pos="50000">
                    <a:srgbClr val="64AB0D">
                      <a:shade val="67500"/>
                      <a:satMod val="115000"/>
                    </a:srgbClr>
                  </a:gs>
                  <a:gs pos="100000">
                    <a:srgbClr val="64AB0D">
                      <a:shade val="100000"/>
                      <a:satMod val="115000"/>
                    </a:srgbClr>
                  </a:gs>
                </a:gsLst>
                <a:lin ang="2700000" scaled="1"/>
                <a:tileRect/>
              </a:gradFill>
            </c:spPr>
            <c:extLst>
              <c:ext xmlns:c16="http://schemas.microsoft.com/office/drawing/2014/chart" uri="{C3380CC4-5D6E-409C-BE32-E72D297353CC}">
                <c16:uniqueId val="{00000005-C7B2-4F1C-846E-45AAD0CF4048}"/>
              </c:ext>
            </c:extLst>
          </c:dPt>
          <c:dPt>
            <c:idx val="3"/>
            <c:bubble3D val="0"/>
            <c:spPr>
              <a:gradFill flip="none" rotWithShape="1">
                <a:gsLst>
                  <a:gs pos="0">
                    <a:srgbClr val="00B050">
                      <a:shade val="30000"/>
                      <a:satMod val="115000"/>
                    </a:srgbClr>
                  </a:gs>
                  <a:gs pos="50000">
                    <a:srgbClr val="00B050">
                      <a:shade val="67500"/>
                      <a:satMod val="115000"/>
                    </a:srgbClr>
                  </a:gs>
                  <a:gs pos="100000">
                    <a:srgbClr val="00B050">
                      <a:shade val="100000"/>
                      <a:satMod val="115000"/>
                    </a:srgbClr>
                  </a:gs>
                </a:gsLst>
                <a:lin ang="2700000" scaled="1"/>
                <a:tileRect/>
              </a:gradFill>
            </c:spPr>
            <c:extLst>
              <c:ext xmlns:c16="http://schemas.microsoft.com/office/drawing/2014/chart" uri="{C3380CC4-5D6E-409C-BE32-E72D297353CC}">
                <c16:uniqueId val="{00000007-C7B2-4F1C-846E-45AAD0CF4048}"/>
              </c:ext>
            </c:extLst>
          </c:dPt>
          <c:dPt>
            <c:idx val="4"/>
            <c:bubble3D val="0"/>
            <c:spPr>
              <a:noFill/>
            </c:spPr>
            <c:extLst>
              <c:ext xmlns:c16="http://schemas.microsoft.com/office/drawing/2014/chart" uri="{C3380CC4-5D6E-409C-BE32-E72D297353CC}">
                <c16:uniqueId val="{00000009-C7B2-4F1C-846E-45AAD0CF4048}"/>
              </c:ext>
            </c:extLst>
          </c:dPt>
          <c:val>
            <c:numRef>
              <c:f>'Leçon 6'!$N$58:$N$62</c:f>
              <c:numCache>
                <c:formatCode>General</c:formatCode>
                <c:ptCount val="5"/>
                <c:pt idx="0">
                  <c:v>10</c:v>
                </c:pt>
                <c:pt idx="1">
                  <c:v>10</c:v>
                </c:pt>
                <c:pt idx="2">
                  <c:v>10</c:v>
                </c:pt>
                <c:pt idx="3">
                  <c:v>10</c:v>
                </c:pt>
                <c:pt idx="4">
                  <c:v>40</c:v>
                </c:pt>
              </c:numCache>
            </c:numRef>
          </c:val>
          <c:extLst>
            <c:ext xmlns:c16="http://schemas.microsoft.com/office/drawing/2014/chart" uri="{C3380CC4-5D6E-409C-BE32-E72D297353CC}">
              <c16:uniqueId val="{0000000A-C7B2-4F1C-846E-45AAD0CF4048}"/>
            </c:ext>
          </c:extLst>
        </c:ser>
        <c:dLbls>
          <c:showLegendKey val="0"/>
          <c:showVal val="0"/>
          <c:showCatName val="0"/>
          <c:showSerName val="0"/>
          <c:showPercent val="0"/>
          <c:showBubbleSize val="0"/>
          <c:showLeaderLines val="1"/>
        </c:dLbls>
        <c:firstSliceAng val="270"/>
        <c:holeSize val="50"/>
      </c:doughnutChart>
      <c:pieChart>
        <c:varyColors val="1"/>
        <c:ser>
          <c:idx val="1"/>
          <c:order val="1"/>
          <c:spPr>
            <a:noFill/>
          </c:spPr>
          <c:dPt>
            <c:idx val="1"/>
            <c:bubble3D val="0"/>
            <c:spPr>
              <a:solidFill>
                <a:schemeClr val="tx1"/>
              </a:solidFill>
            </c:spPr>
            <c:extLst>
              <c:ext xmlns:c16="http://schemas.microsoft.com/office/drawing/2014/chart" uri="{C3380CC4-5D6E-409C-BE32-E72D297353CC}">
                <c16:uniqueId val="{0000000C-C7B2-4F1C-846E-45AAD0CF4048}"/>
              </c:ext>
            </c:extLst>
          </c:dPt>
          <c:val>
            <c:numRef>
              <c:f>'Leçon 6'!$O$58:$O$60</c:f>
              <c:numCache>
                <c:formatCode>General</c:formatCode>
                <c:ptCount val="3"/>
                <c:pt idx="0">
                  <c:v>0</c:v>
                </c:pt>
                <c:pt idx="1">
                  <c:v>2</c:v>
                </c:pt>
                <c:pt idx="2">
                  <c:v>78</c:v>
                </c:pt>
              </c:numCache>
            </c:numRef>
          </c:val>
          <c:extLst>
            <c:ext xmlns:c16="http://schemas.microsoft.com/office/drawing/2014/chart" uri="{C3380CC4-5D6E-409C-BE32-E72D297353CC}">
              <c16:uniqueId val="{0000000D-C7B2-4F1C-846E-45AAD0CF4048}"/>
            </c:ext>
          </c:extLst>
        </c:ser>
        <c:dLbls>
          <c:showLegendKey val="0"/>
          <c:showVal val="0"/>
          <c:showCatName val="0"/>
          <c:showSerName val="0"/>
          <c:showPercent val="0"/>
          <c:showBubbleSize val="0"/>
          <c:showLeaderLines val="1"/>
        </c:dLbls>
        <c:firstSliceAng val="270"/>
      </c:pieChart>
    </c:plotArea>
    <c:plotVisOnly val="0"/>
    <c:dispBlanksAs val="gap"/>
    <c:showDLblsOverMax val="0"/>
  </c:chart>
  <c:spPr>
    <a:noFill/>
    <a:ln>
      <a:noFill/>
    </a:ln>
  </c:spPr>
  <c:printSettings>
    <c:headerFooter/>
    <c:pageMargins b="0.750000000000003" l="0.70000000000000062" r="0.70000000000000062" t="0.750000000000003" header="0.30000000000000032" footer="0.30000000000000032"/>
    <c:pageSetup/>
  </c:printSettings>
</c:chartSpace>
</file>

<file path=xl/charts/chart2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3187714043526789E-2"/>
          <c:y val="2.160694885387645E-3"/>
          <c:w val="0.97578810865280474"/>
          <c:h val="0.99783930511461238"/>
        </c:manualLayout>
      </c:layout>
      <c:doughnutChart>
        <c:varyColors val="1"/>
        <c:ser>
          <c:idx val="0"/>
          <c:order val="0"/>
          <c:tx>
            <c:v>Camembert</c:v>
          </c:tx>
          <c:dPt>
            <c:idx val="0"/>
            <c:bubble3D val="0"/>
            <c:spPr>
              <a:gradFill flip="none" rotWithShape="1">
                <a:gsLst>
                  <a:gs pos="0">
                    <a:srgbClr val="C00000">
                      <a:shade val="30000"/>
                      <a:satMod val="115000"/>
                    </a:srgbClr>
                  </a:gs>
                  <a:gs pos="50000">
                    <a:srgbClr val="C00000">
                      <a:shade val="67500"/>
                      <a:satMod val="115000"/>
                    </a:srgbClr>
                  </a:gs>
                  <a:gs pos="100000">
                    <a:srgbClr val="C00000">
                      <a:shade val="100000"/>
                      <a:satMod val="115000"/>
                    </a:srgbClr>
                  </a:gs>
                </a:gsLst>
                <a:lin ang="2700000" scaled="1"/>
                <a:tileRect/>
              </a:gradFill>
            </c:spPr>
            <c:extLst>
              <c:ext xmlns:c16="http://schemas.microsoft.com/office/drawing/2014/chart" uri="{C3380CC4-5D6E-409C-BE32-E72D297353CC}">
                <c16:uniqueId val="{00000001-41E5-416B-A50C-C03CAABF1641}"/>
              </c:ext>
            </c:extLst>
          </c:dPt>
          <c:dPt>
            <c:idx val="1"/>
            <c:bubble3D val="0"/>
            <c:spPr>
              <a:gradFill flip="none" rotWithShape="1">
                <a:gsLst>
                  <a:gs pos="0">
                    <a:srgbClr val="F79646">
                      <a:lumMod val="75000"/>
                      <a:shade val="30000"/>
                      <a:satMod val="115000"/>
                    </a:srgbClr>
                  </a:gs>
                  <a:gs pos="50000">
                    <a:srgbClr val="F79646">
                      <a:lumMod val="75000"/>
                      <a:shade val="67500"/>
                      <a:satMod val="115000"/>
                    </a:srgbClr>
                  </a:gs>
                  <a:gs pos="100000">
                    <a:srgbClr val="F79646">
                      <a:lumMod val="75000"/>
                      <a:shade val="100000"/>
                      <a:satMod val="115000"/>
                    </a:srgbClr>
                  </a:gs>
                </a:gsLst>
                <a:lin ang="2700000" scaled="1"/>
                <a:tileRect/>
              </a:gradFill>
            </c:spPr>
            <c:extLst>
              <c:ext xmlns:c16="http://schemas.microsoft.com/office/drawing/2014/chart" uri="{C3380CC4-5D6E-409C-BE32-E72D297353CC}">
                <c16:uniqueId val="{00000003-41E5-416B-A50C-C03CAABF1641}"/>
              </c:ext>
            </c:extLst>
          </c:dPt>
          <c:dPt>
            <c:idx val="2"/>
            <c:bubble3D val="0"/>
            <c:spPr>
              <a:gradFill flip="none" rotWithShape="1">
                <a:gsLst>
                  <a:gs pos="0">
                    <a:srgbClr val="64AB0D">
                      <a:shade val="30000"/>
                      <a:satMod val="115000"/>
                    </a:srgbClr>
                  </a:gs>
                  <a:gs pos="50000">
                    <a:srgbClr val="64AB0D">
                      <a:shade val="67500"/>
                      <a:satMod val="115000"/>
                    </a:srgbClr>
                  </a:gs>
                  <a:gs pos="100000">
                    <a:srgbClr val="64AB0D">
                      <a:shade val="100000"/>
                      <a:satMod val="115000"/>
                    </a:srgbClr>
                  </a:gs>
                </a:gsLst>
                <a:lin ang="2700000" scaled="1"/>
                <a:tileRect/>
              </a:gradFill>
            </c:spPr>
            <c:extLst>
              <c:ext xmlns:c16="http://schemas.microsoft.com/office/drawing/2014/chart" uri="{C3380CC4-5D6E-409C-BE32-E72D297353CC}">
                <c16:uniqueId val="{00000005-41E5-416B-A50C-C03CAABF1641}"/>
              </c:ext>
            </c:extLst>
          </c:dPt>
          <c:dPt>
            <c:idx val="3"/>
            <c:bubble3D val="0"/>
            <c:spPr>
              <a:gradFill flip="none" rotWithShape="1">
                <a:gsLst>
                  <a:gs pos="0">
                    <a:srgbClr val="00B050">
                      <a:shade val="30000"/>
                      <a:satMod val="115000"/>
                    </a:srgbClr>
                  </a:gs>
                  <a:gs pos="50000">
                    <a:srgbClr val="00B050">
                      <a:shade val="67500"/>
                      <a:satMod val="115000"/>
                    </a:srgbClr>
                  </a:gs>
                  <a:gs pos="100000">
                    <a:srgbClr val="00B050">
                      <a:shade val="100000"/>
                      <a:satMod val="115000"/>
                    </a:srgbClr>
                  </a:gs>
                </a:gsLst>
                <a:lin ang="2700000" scaled="1"/>
                <a:tileRect/>
              </a:gradFill>
            </c:spPr>
            <c:extLst>
              <c:ext xmlns:c16="http://schemas.microsoft.com/office/drawing/2014/chart" uri="{C3380CC4-5D6E-409C-BE32-E72D297353CC}">
                <c16:uniqueId val="{00000007-41E5-416B-A50C-C03CAABF1641}"/>
              </c:ext>
            </c:extLst>
          </c:dPt>
          <c:dPt>
            <c:idx val="4"/>
            <c:bubble3D val="0"/>
            <c:spPr>
              <a:noFill/>
            </c:spPr>
            <c:extLst>
              <c:ext xmlns:c16="http://schemas.microsoft.com/office/drawing/2014/chart" uri="{C3380CC4-5D6E-409C-BE32-E72D297353CC}">
                <c16:uniqueId val="{00000009-41E5-416B-A50C-C03CAABF1641}"/>
              </c:ext>
            </c:extLst>
          </c:dPt>
          <c:val>
            <c:numRef>
              <c:f>'Leçon 6'!$N$63:$N$67</c:f>
              <c:numCache>
                <c:formatCode>General</c:formatCode>
                <c:ptCount val="5"/>
                <c:pt idx="0">
                  <c:v>10</c:v>
                </c:pt>
                <c:pt idx="1">
                  <c:v>10</c:v>
                </c:pt>
                <c:pt idx="2">
                  <c:v>10</c:v>
                </c:pt>
                <c:pt idx="3">
                  <c:v>10</c:v>
                </c:pt>
                <c:pt idx="4">
                  <c:v>40</c:v>
                </c:pt>
              </c:numCache>
            </c:numRef>
          </c:val>
          <c:extLst>
            <c:ext xmlns:c16="http://schemas.microsoft.com/office/drawing/2014/chart" uri="{C3380CC4-5D6E-409C-BE32-E72D297353CC}">
              <c16:uniqueId val="{0000000A-41E5-416B-A50C-C03CAABF1641}"/>
            </c:ext>
          </c:extLst>
        </c:ser>
        <c:dLbls>
          <c:showLegendKey val="0"/>
          <c:showVal val="0"/>
          <c:showCatName val="0"/>
          <c:showSerName val="0"/>
          <c:showPercent val="0"/>
          <c:showBubbleSize val="0"/>
          <c:showLeaderLines val="1"/>
        </c:dLbls>
        <c:firstSliceAng val="270"/>
        <c:holeSize val="50"/>
      </c:doughnutChart>
      <c:pieChart>
        <c:varyColors val="1"/>
        <c:ser>
          <c:idx val="1"/>
          <c:order val="1"/>
          <c:spPr>
            <a:noFill/>
          </c:spPr>
          <c:dPt>
            <c:idx val="1"/>
            <c:bubble3D val="0"/>
            <c:spPr>
              <a:solidFill>
                <a:schemeClr val="tx1"/>
              </a:solidFill>
            </c:spPr>
            <c:extLst>
              <c:ext xmlns:c16="http://schemas.microsoft.com/office/drawing/2014/chart" uri="{C3380CC4-5D6E-409C-BE32-E72D297353CC}">
                <c16:uniqueId val="{0000000C-41E5-416B-A50C-C03CAABF1641}"/>
              </c:ext>
            </c:extLst>
          </c:dPt>
          <c:val>
            <c:numRef>
              <c:f>'Leçon 6'!$O$63:$O$65</c:f>
              <c:numCache>
                <c:formatCode>General</c:formatCode>
                <c:ptCount val="3"/>
                <c:pt idx="0">
                  <c:v>0</c:v>
                </c:pt>
                <c:pt idx="1">
                  <c:v>2</c:v>
                </c:pt>
                <c:pt idx="2">
                  <c:v>78</c:v>
                </c:pt>
              </c:numCache>
            </c:numRef>
          </c:val>
          <c:extLst>
            <c:ext xmlns:c16="http://schemas.microsoft.com/office/drawing/2014/chart" uri="{C3380CC4-5D6E-409C-BE32-E72D297353CC}">
              <c16:uniqueId val="{0000000D-41E5-416B-A50C-C03CAABF1641}"/>
            </c:ext>
          </c:extLst>
        </c:ser>
        <c:dLbls>
          <c:showLegendKey val="0"/>
          <c:showVal val="0"/>
          <c:showCatName val="0"/>
          <c:showSerName val="0"/>
          <c:showPercent val="0"/>
          <c:showBubbleSize val="0"/>
          <c:showLeaderLines val="1"/>
        </c:dLbls>
        <c:firstSliceAng val="270"/>
      </c:pieChart>
    </c:plotArea>
    <c:plotVisOnly val="0"/>
    <c:dispBlanksAs val="gap"/>
    <c:showDLblsOverMax val="0"/>
  </c:chart>
  <c:spPr>
    <a:noFill/>
    <a:ln>
      <a:noFill/>
    </a:ln>
  </c:spPr>
  <c:printSettings>
    <c:headerFooter/>
    <c:pageMargins b="0.750000000000003" l="0.70000000000000062" r="0.70000000000000062" t="0.750000000000003" header="0.30000000000000032" footer="0.30000000000000032"/>
    <c:pageSetup/>
  </c:printSettings>
</c:chartSpace>
</file>

<file path=xl/charts/chart2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3187714043526789E-2"/>
          <c:y val="2.160694885387645E-3"/>
          <c:w val="0.97578810865280474"/>
          <c:h val="0.99783930511461238"/>
        </c:manualLayout>
      </c:layout>
      <c:doughnutChart>
        <c:varyColors val="1"/>
        <c:ser>
          <c:idx val="0"/>
          <c:order val="0"/>
          <c:tx>
            <c:v>Camembert</c:v>
          </c:tx>
          <c:dPt>
            <c:idx val="0"/>
            <c:bubble3D val="0"/>
            <c:spPr>
              <a:gradFill flip="none" rotWithShape="1">
                <a:gsLst>
                  <a:gs pos="0">
                    <a:srgbClr val="C00000">
                      <a:shade val="30000"/>
                      <a:satMod val="115000"/>
                    </a:srgbClr>
                  </a:gs>
                  <a:gs pos="50000">
                    <a:srgbClr val="C00000">
                      <a:shade val="67500"/>
                      <a:satMod val="115000"/>
                    </a:srgbClr>
                  </a:gs>
                  <a:gs pos="100000">
                    <a:srgbClr val="C00000">
                      <a:shade val="100000"/>
                      <a:satMod val="115000"/>
                    </a:srgbClr>
                  </a:gs>
                </a:gsLst>
                <a:lin ang="2700000" scaled="1"/>
                <a:tileRect/>
              </a:gradFill>
            </c:spPr>
            <c:extLst>
              <c:ext xmlns:c16="http://schemas.microsoft.com/office/drawing/2014/chart" uri="{C3380CC4-5D6E-409C-BE32-E72D297353CC}">
                <c16:uniqueId val="{00000001-46B2-4EE5-8CE7-34900D6D1E19}"/>
              </c:ext>
            </c:extLst>
          </c:dPt>
          <c:dPt>
            <c:idx val="1"/>
            <c:bubble3D val="0"/>
            <c:spPr>
              <a:gradFill flip="none" rotWithShape="1">
                <a:gsLst>
                  <a:gs pos="0">
                    <a:srgbClr val="F79646">
                      <a:lumMod val="75000"/>
                      <a:shade val="30000"/>
                      <a:satMod val="115000"/>
                    </a:srgbClr>
                  </a:gs>
                  <a:gs pos="50000">
                    <a:srgbClr val="F79646">
                      <a:lumMod val="75000"/>
                      <a:shade val="67500"/>
                      <a:satMod val="115000"/>
                    </a:srgbClr>
                  </a:gs>
                  <a:gs pos="100000">
                    <a:srgbClr val="F79646">
                      <a:lumMod val="75000"/>
                      <a:shade val="100000"/>
                      <a:satMod val="115000"/>
                    </a:srgbClr>
                  </a:gs>
                </a:gsLst>
                <a:lin ang="2700000" scaled="1"/>
                <a:tileRect/>
              </a:gradFill>
            </c:spPr>
            <c:extLst>
              <c:ext xmlns:c16="http://schemas.microsoft.com/office/drawing/2014/chart" uri="{C3380CC4-5D6E-409C-BE32-E72D297353CC}">
                <c16:uniqueId val="{00000003-46B2-4EE5-8CE7-34900D6D1E19}"/>
              </c:ext>
            </c:extLst>
          </c:dPt>
          <c:dPt>
            <c:idx val="2"/>
            <c:bubble3D val="0"/>
            <c:spPr>
              <a:gradFill flip="none" rotWithShape="1">
                <a:gsLst>
                  <a:gs pos="0">
                    <a:srgbClr val="64AB0D">
                      <a:shade val="30000"/>
                      <a:satMod val="115000"/>
                    </a:srgbClr>
                  </a:gs>
                  <a:gs pos="50000">
                    <a:srgbClr val="64AB0D">
                      <a:shade val="67500"/>
                      <a:satMod val="115000"/>
                    </a:srgbClr>
                  </a:gs>
                  <a:gs pos="100000">
                    <a:srgbClr val="64AB0D">
                      <a:shade val="100000"/>
                      <a:satMod val="115000"/>
                    </a:srgbClr>
                  </a:gs>
                </a:gsLst>
                <a:lin ang="2700000" scaled="1"/>
                <a:tileRect/>
              </a:gradFill>
            </c:spPr>
            <c:extLst>
              <c:ext xmlns:c16="http://schemas.microsoft.com/office/drawing/2014/chart" uri="{C3380CC4-5D6E-409C-BE32-E72D297353CC}">
                <c16:uniqueId val="{00000005-46B2-4EE5-8CE7-34900D6D1E19}"/>
              </c:ext>
            </c:extLst>
          </c:dPt>
          <c:dPt>
            <c:idx val="3"/>
            <c:bubble3D val="0"/>
            <c:spPr>
              <a:gradFill flip="none" rotWithShape="1">
                <a:gsLst>
                  <a:gs pos="0">
                    <a:srgbClr val="00B050">
                      <a:shade val="30000"/>
                      <a:satMod val="115000"/>
                    </a:srgbClr>
                  </a:gs>
                  <a:gs pos="50000">
                    <a:srgbClr val="00B050">
                      <a:shade val="67500"/>
                      <a:satMod val="115000"/>
                    </a:srgbClr>
                  </a:gs>
                  <a:gs pos="100000">
                    <a:srgbClr val="00B050">
                      <a:shade val="100000"/>
                      <a:satMod val="115000"/>
                    </a:srgbClr>
                  </a:gs>
                </a:gsLst>
                <a:lin ang="2700000" scaled="1"/>
                <a:tileRect/>
              </a:gradFill>
            </c:spPr>
            <c:extLst>
              <c:ext xmlns:c16="http://schemas.microsoft.com/office/drawing/2014/chart" uri="{C3380CC4-5D6E-409C-BE32-E72D297353CC}">
                <c16:uniqueId val="{00000007-46B2-4EE5-8CE7-34900D6D1E19}"/>
              </c:ext>
            </c:extLst>
          </c:dPt>
          <c:dPt>
            <c:idx val="4"/>
            <c:bubble3D val="0"/>
            <c:spPr>
              <a:noFill/>
            </c:spPr>
            <c:extLst>
              <c:ext xmlns:c16="http://schemas.microsoft.com/office/drawing/2014/chart" uri="{C3380CC4-5D6E-409C-BE32-E72D297353CC}">
                <c16:uniqueId val="{00000009-46B2-4EE5-8CE7-34900D6D1E19}"/>
              </c:ext>
            </c:extLst>
          </c:dPt>
          <c:val>
            <c:numRef>
              <c:f>'Leçon 6'!$N$68:$N$72</c:f>
              <c:numCache>
                <c:formatCode>General</c:formatCode>
                <c:ptCount val="5"/>
                <c:pt idx="0">
                  <c:v>10</c:v>
                </c:pt>
                <c:pt idx="1">
                  <c:v>10</c:v>
                </c:pt>
                <c:pt idx="2">
                  <c:v>10</c:v>
                </c:pt>
                <c:pt idx="3">
                  <c:v>10</c:v>
                </c:pt>
                <c:pt idx="4">
                  <c:v>40</c:v>
                </c:pt>
              </c:numCache>
            </c:numRef>
          </c:val>
          <c:extLst>
            <c:ext xmlns:c16="http://schemas.microsoft.com/office/drawing/2014/chart" uri="{C3380CC4-5D6E-409C-BE32-E72D297353CC}">
              <c16:uniqueId val="{0000000A-46B2-4EE5-8CE7-34900D6D1E19}"/>
            </c:ext>
          </c:extLst>
        </c:ser>
        <c:dLbls>
          <c:showLegendKey val="0"/>
          <c:showVal val="0"/>
          <c:showCatName val="0"/>
          <c:showSerName val="0"/>
          <c:showPercent val="0"/>
          <c:showBubbleSize val="0"/>
          <c:showLeaderLines val="1"/>
        </c:dLbls>
        <c:firstSliceAng val="270"/>
        <c:holeSize val="50"/>
      </c:doughnutChart>
      <c:pieChart>
        <c:varyColors val="1"/>
        <c:ser>
          <c:idx val="1"/>
          <c:order val="1"/>
          <c:spPr>
            <a:noFill/>
          </c:spPr>
          <c:dPt>
            <c:idx val="1"/>
            <c:bubble3D val="0"/>
            <c:spPr>
              <a:solidFill>
                <a:schemeClr val="tx1"/>
              </a:solidFill>
            </c:spPr>
            <c:extLst>
              <c:ext xmlns:c16="http://schemas.microsoft.com/office/drawing/2014/chart" uri="{C3380CC4-5D6E-409C-BE32-E72D297353CC}">
                <c16:uniqueId val="{0000000C-46B2-4EE5-8CE7-34900D6D1E19}"/>
              </c:ext>
            </c:extLst>
          </c:dPt>
          <c:val>
            <c:numRef>
              <c:f>'Leçon 6'!$O$68:$O$70</c:f>
              <c:numCache>
                <c:formatCode>General</c:formatCode>
                <c:ptCount val="3"/>
                <c:pt idx="0">
                  <c:v>0</c:v>
                </c:pt>
                <c:pt idx="1">
                  <c:v>2</c:v>
                </c:pt>
                <c:pt idx="2">
                  <c:v>78</c:v>
                </c:pt>
              </c:numCache>
            </c:numRef>
          </c:val>
          <c:extLst>
            <c:ext xmlns:c16="http://schemas.microsoft.com/office/drawing/2014/chart" uri="{C3380CC4-5D6E-409C-BE32-E72D297353CC}">
              <c16:uniqueId val="{0000000D-46B2-4EE5-8CE7-34900D6D1E19}"/>
            </c:ext>
          </c:extLst>
        </c:ser>
        <c:dLbls>
          <c:showLegendKey val="0"/>
          <c:showVal val="0"/>
          <c:showCatName val="0"/>
          <c:showSerName val="0"/>
          <c:showPercent val="0"/>
          <c:showBubbleSize val="0"/>
          <c:showLeaderLines val="1"/>
        </c:dLbls>
        <c:firstSliceAng val="270"/>
      </c:pieChart>
    </c:plotArea>
    <c:plotVisOnly val="0"/>
    <c:dispBlanksAs val="gap"/>
    <c:showDLblsOverMax val="0"/>
  </c:chart>
  <c:spPr>
    <a:noFill/>
    <a:ln>
      <a:noFill/>
    </a:ln>
  </c:spPr>
  <c:printSettings>
    <c:headerFooter/>
    <c:pageMargins b="0.750000000000003" l="0.70000000000000062" r="0.70000000000000062" t="0.750000000000003" header="0.30000000000000032" footer="0.30000000000000032"/>
    <c:pageSetup/>
  </c:printSettings>
</c:chartSpace>
</file>

<file path=xl/charts/chart2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3187714043526789E-2"/>
          <c:y val="2.160694885387645E-3"/>
          <c:w val="0.97578810865280474"/>
          <c:h val="0.99783930511461238"/>
        </c:manualLayout>
      </c:layout>
      <c:doughnutChart>
        <c:varyColors val="1"/>
        <c:ser>
          <c:idx val="0"/>
          <c:order val="0"/>
          <c:tx>
            <c:v>Camembert</c:v>
          </c:tx>
          <c:dPt>
            <c:idx val="0"/>
            <c:bubble3D val="0"/>
            <c:spPr>
              <a:gradFill flip="none" rotWithShape="1">
                <a:gsLst>
                  <a:gs pos="0">
                    <a:srgbClr val="C00000">
                      <a:shade val="30000"/>
                      <a:satMod val="115000"/>
                    </a:srgbClr>
                  </a:gs>
                  <a:gs pos="50000">
                    <a:srgbClr val="C00000">
                      <a:shade val="67500"/>
                      <a:satMod val="115000"/>
                    </a:srgbClr>
                  </a:gs>
                  <a:gs pos="100000">
                    <a:srgbClr val="C00000">
                      <a:shade val="100000"/>
                      <a:satMod val="115000"/>
                    </a:srgbClr>
                  </a:gs>
                </a:gsLst>
                <a:lin ang="2700000" scaled="1"/>
                <a:tileRect/>
              </a:gradFill>
            </c:spPr>
            <c:extLst>
              <c:ext xmlns:c16="http://schemas.microsoft.com/office/drawing/2014/chart" uri="{C3380CC4-5D6E-409C-BE32-E72D297353CC}">
                <c16:uniqueId val="{00000001-C3CC-4F85-8C8A-E65F3F489FEC}"/>
              </c:ext>
            </c:extLst>
          </c:dPt>
          <c:dPt>
            <c:idx val="1"/>
            <c:bubble3D val="0"/>
            <c:spPr>
              <a:gradFill flip="none" rotWithShape="1">
                <a:gsLst>
                  <a:gs pos="0">
                    <a:srgbClr val="F79646">
                      <a:lumMod val="75000"/>
                      <a:shade val="30000"/>
                      <a:satMod val="115000"/>
                    </a:srgbClr>
                  </a:gs>
                  <a:gs pos="50000">
                    <a:srgbClr val="F79646">
                      <a:lumMod val="75000"/>
                      <a:shade val="67500"/>
                      <a:satMod val="115000"/>
                    </a:srgbClr>
                  </a:gs>
                  <a:gs pos="100000">
                    <a:srgbClr val="F79646">
                      <a:lumMod val="75000"/>
                      <a:shade val="100000"/>
                      <a:satMod val="115000"/>
                    </a:srgbClr>
                  </a:gs>
                </a:gsLst>
                <a:lin ang="2700000" scaled="1"/>
                <a:tileRect/>
              </a:gradFill>
            </c:spPr>
            <c:extLst>
              <c:ext xmlns:c16="http://schemas.microsoft.com/office/drawing/2014/chart" uri="{C3380CC4-5D6E-409C-BE32-E72D297353CC}">
                <c16:uniqueId val="{00000003-C3CC-4F85-8C8A-E65F3F489FEC}"/>
              </c:ext>
            </c:extLst>
          </c:dPt>
          <c:dPt>
            <c:idx val="2"/>
            <c:bubble3D val="0"/>
            <c:spPr>
              <a:gradFill flip="none" rotWithShape="1">
                <a:gsLst>
                  <a:gs pos="0">
                    <a:srgbClr val="64AB0D">
                      <a:shade val="30000"/>
                      <a:satMod val="115000"/>
                    </a:srgbClr>
                  </a:gs>
                  <a:gs pos="50000">
                    <a:srgbClr val="64AB0D">
                      <a:shade val="67500"/>
                      <a:satMod val="115000"/>
                    </a:srgbClr>
                  </a:gs>
                  <a:gs pos="100000">
                    <a:srgbClr val="64AB0D">
                      <a:shade val="100000"/>
                      <a:satMod val="115000"/>
                    </a:srgbClr>
                  </a:gs>
                </a:gsLst>
                <a:lin ang="2700000" scaled="1"/>
                <a:tileRect/>
              </a:gradFill>
            </c:spPr>
            <c:extLst>
              <c:ext xmlns:c16="http://schemas.microsoft.com/office/drawing/2014/chart" uri="{C3380CC4-5D6E-409C-BE32-E72D297353CC}">
                <c16:uniqueId val="{00000005-C3CC-4F85-8C8A-E65F3F489FEC}"/>
              </c:ext>
            </c:extLst>
          </c:dPt>
          <c:dPt>
            <c:idx val="3"/>
            <c:bubble3D val="0"/>
            <c:spPr>
              <a:gradFill flip="none" rotWithShape="1">
                <a:gsLst>
                  <a:gs pos="0">
                    <a:srgbClr val="00B050">
                      <a:shade val="30000"/>
                      <a:satMod val="115000"/>
                    </a:srgbClr>
                  </a:gs>
                  <a:gs pos="50000">
                    <a:srgbClr val="00B050">
                      <a:shade val="67500"/>
                      <a:satMod val="115000"/>
                    </a:srgbClr>
                  </a:gs>
                  <a:gs pos="100000">
                    <a:srgbClr val="00B050">
                      <a:shade val="100000"/>
                      <a:satMod val="115000"/>
                    </a:srgbClr>
                  </a:gs>
                </a:gsLst>
                <a:lin ang="2700000" scaled="1"/>
                <a:tileRect/>
              </a:gradFill>
            </c:spPr>
            <c:extLst>
              <c:ext xmlns:c16="http://schemas.microsoft.com/office/drawing/2014/chart" uri="{C3380CC4-5D6E-409C-BE32-E72D297353CC}">
                <c16:uniqueId val="{00000007-C3CC-4F85-8C8A-E65F3F489FEC}"/>
              </c:ext>
            </c:extLst>
          </c:dPt>
          <c:dPt>
            <c:idx val="4"/>
            <c:bubble3D val="0"/>
            <c:spPr>
              <a:noFill/>
            </c:spPr>
            <c:extLst>
              <c:ext xmlns:c16="http://schemas.microsoft.com/office/drawing/2014/chart" uri="{C3380CC4-5D6E-409C-BE32-E72D297353CC}">
                <c16:uniqueId val="{00000009-C3CC-4F85-8C8A-E65F3F489FEC}"/>
              </c:ext>
            </c:extLst>
          </c:dPt>
          <c:val>
            <c:numRef>
              <c:f>'Leçon 6'!$N$73:$N$77</c:f>
              <c:numCache>
                <c:formatCode>General</c:formatCode>
                <c:ptCount val="5"/>
                <c:pt idx="0">
                  <c:v>10</c:v>
                </c:pt>
                <c:pt idx="1">
                  <c:v>10</c:v>
                </c:pt>
                <c:pt idx="2">
                  <c:v>10</c:v>
                </c:pt>
                <c:pt idx="3">
                  <c:v>10</c:v>
                </c:pt>
                <c:pt idx="4">
                  <c:v>40</c:v>
                </c:pt>
              </c:numCache>
            </c:numRef>
          </c:val>
          <c:extLst>
            <c:ext xmlns:c16="http://schemas.microsoft.com/office/drawing/2014/chart" uri="{C3380CC4-5D6E-409C-BE32-E72D297353CC}">
              <c16:uniqueId val="{0000000A-C3CC-4F85-8C8A-E65F3F489FEC}"/>
            </c:ext>
          </c:extLst>
        </c:ser>
        <c:dLbls>
          <c:showLegendKey val="0"/>
          <c:showVal val="0"/>
          <c:showCatName val="0"/>
          <c:showSerName val="0"/>
          <c:showPercent val="0"/>
          <c:showBubbleSize val="0"/>
          <c:showLeaderLines val="1"/>
        </c:dLbls>
        <c:firstSliceAng val="270"/>
        <c:holeSize val="50"/>
      </c:doughnutChart>
      <c:pieChart>
        <c:varyColors val="1"/>
        <c:ser>
          <c:idx val="1"/>
          <c:order val="1"/>
          <c:spPr>
            <a:noFill/>
          </c:spPr>
          <c:dPt>
            <c:idx val="1"/>
            <c:bubble3D val="0"/>
            <c:spPr>
              <a:solidFill>
                <a:schemeClr val="tx1"/>
              </a:solidFill>
            </c:spPr>
            <c:extLst>
              <c:ext xmlns:c16="http://schemas.microsoft.com/office/drawing/2014/chart" uri="{C3380CC4-5D6E-409C-BE32-E72D297353CC}">
                <c16:uniqueId val="{0000000C-C3CC-4F85-8C8A-E65F3F489FEC}"/>
              </c:ext>
            </c:extLst>
          </c:dPt>
          <c:val>
            <c:numRef>
              <c:f>'Leçon 6'!$O$73:$O$75</c:f>
              <c:numCache>
                <c:formatCode>General</c:formatCode>
                <c:ptCount val="3"/>
                <c:pt idx="0">
                  <c:v>0</c:v>
                </c:pt>
                <c:pt idx="1">
                  <c:v>2</c:v>
                </c:pt>
                <c:pt idx="2">
                  <c:v>78</c:v>
                </c:pt>
              </c:numCache>
            </c:numRef>
          </c:val>
          <c:extLst>
            <c:ext xmlns:c16="http://schemas.microsoft.com/office/drawing/2014/chart" uri="{C3380CC4-5D6E-409C-BE32-E72D297353CC}">
              <c16:uniqueId val="{0000000D-C3CC-4F85-8C8A-E65F3F489FEC}"/>
            </c:ext>
          </c:extLst>
        </c:ser>
        <c:dLbls>
          <c:showLegendKey val="0"/>
          <c:showVal val="0"/>
          <c:showCatName val="0"/>
          <c:showSerName val="0"/>
          <c:showPercent val="0"/>
          <c:showBubbleSize val="0"/>
          <c:showLeaderLines val="1"/>
        </c:dLbls>
        <c:firstSliceAng val="270"/>
      </c:pieChart>
    </c:plotArea>
    <c:plotVisOnly val="0"/>
    <c:dispBlanksAs val="gap"/>
    <c:showDLblsOverMax val="0"/>
  </c:chart>
  <c:spPr>
    <a:noFill/>
    <a:ln>
      <a:noFill/>
    </a:ln>
  </c:spPr>
  <c:printSettings>
    <c:headerFooter/>
    <c:pageMargins b="0.750000000000003" l="0.70000000000000062" r="0.70000000000000062" t="0.750000000000003" header="0.30000000000000032" footer="0.30000000000000032"/>
    <c:pageSetup/>
  </c:printSettings>
</c:chartSpace>
</file>

<file path=xl/charts/chart2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3187714043526789E-2"/>
          <c:y val="2.160694885387645E-3"/>
          <c:w val="0.97578810865280474"/>
          <c:h val="0.99783930511461238"/>
        </c:manualLayout>
      </c:layout>
      <c:doughnutChart>
        <c:varyColors val="1"/>
        <c:ser>
          <c:idx val="0"/>
          <c:order val="0"/>
          <c:tx>
            <c:v>Camembert</c:v>
          </c:tx>
          <c:dPt>
            <c:idx val="0"/>
            <c:bubble3D val="0"/>
            <c:spPr>
              <a:gradFill flip="none" rotWithShape="1">
                <a:gsLst>
                  <a:gs pos="0">
                    <a:srgbClr val="C00000">
                      <a:shade val="30000"/>
                      <a:satMod val="115000"/>
                    </a:srgbClr>
                  </a:gs>
                  <a:gs pos="50000">
                    <a:srgbClr val="C00000">
                      <a:shade val="67500"/>
                      <a:satMod val="115000"/>
                    </a:srgbClr>
                  </a:gs>
                  <a:gs pos="100000">
                    <a:srgbClr val="C00000">
                      <a:shade val="100000"/>
                      <a:satMod val="115000"/>
                    </a:srgbClr>
                  </a:gs>
                </a:gsLst>
                <a:lin ang="2700000" scaled="1"/>
                <a:tileRect/>
              </a:gradFill>
            </c:spPr>
            <c:extLst>
              <c:ext xmlns:c16="http://schemas.microsoft.com/office/drawing/2014/chart" uri="{C3380CC4-5D6E-409C-BE32-E72D297353CC}">
                <c16:uniqueId val="{00000001-1459-49E3-9C57-29159D71AB56}"/>
              </c:ext>
            </c:extLst>
          </c:dPt>
          <c:dPt>
            <c:idx val="1"/>
            <c:bubble3D val="0"/>
            <c:spPr>
              <a:gradFill flip="none" rotWithShape="1">
                <a:gsLst>
                  <a:gs pos="0">
                    <a:srgbClr val="F79646">
                      <a:lumMod val="75000"/>
                      <a:shade val="30000"/>
                      <a:satMod val="115000"/>
                    </a:srgbClr>
                  </a:gs>
                  <a:gs pos="50000">
                    <a:srgbClr val="F79646">
                      <a:lumMod val="75000"/>
                      <a:shade val="67500"/>
                      <a:satMod val="115000"/>
                    </a:srgbClr>
                  </a:gs>
                  <a:gs pos="100000">
                    <a:srgbClr val="F79646">
                      <a:lumMod val="75000"/>
                      <a:shade val="100000"/>
                      <a:satMod val="115000"/>
                    </a:srgbClr>
                  </a:gs>
                </a:gsLst>
                <a:lin ang="2700000" scaled="1"/>
                <a:tileRect/>
              </a:gradFill>
            </c:spPr>
            <c:extLst>
              <c:ext xmlns:c16="http://schemas.microsoft.com/office/drawing/2014/chart" uri="{C3380CC4-5D6E-409C-BE32-E72D297353CC}">
                <c16:uniqueId val="{00000003-1459-49E3-9C57-29159D71AB56}"/>
              </c:ext>
            </c:extLst>
          </c:dPt>
          <c:dPt>
            <c:idx val="2"/>
            <c:bubble3D val="0"/>
            <c:spPr>
              <a:gradFill flip="none" rotWithShape="1">
                <a:gsLst>
                  <a:gs pos="0">
                    <a:srgbClr val="64AB0D">
                      <a:shade val="30000"/>
                      <a:satMod val="115000"/>
                    </a:srgbClr>
                  </a:gs>
                  <a:gs pos="50000">
                    <a:srgbClr val="64AB0D">
                      <a:shade val="67500"/>
                      <a:satMod val="115000"/>
                    </a:srgbClr>
                  </a:gs>
                  <a:gs pos="100000">
                    <a:srgbClr val="64AB0D">
                      <a:shade val="100000"/>
                      <a:satMod val="115000"/>
                    </a:srgbClr>
                  </a:gs>
                </a:gsLst>
                <a:lin ang="2700000" scaled="1"/>
                <a:tileRect/>
              </a:gradFill>
            </c:spPr>
            <c:extLst>
              <c:ext xmlns:c16="http://schemas.microsoft.com/office/drawing/2014/chart" uri="{C3380CC4-5D6E-409C-BE32-E72D297353CC}">
                <c16:uniqueId val="{00000005-1459-49E3-9C57-29159D71AB56}"/>
              </c:ext>
            </c:extLst>
          </c:dPt>
          <c:dPt>
            <c:idx val="3"/>
            <c:bubble3D val="0"/>
            <c:spPr>
              <a:gradFill flip="none" rotWithShape="1">
                <a:gsLst>
                  <a:gs pos="0">
                    <a:srgbClr val="00B050">
                      <a:shade val="30000"/>
                      <a:satMod val="115000"/>
                    </a:srgbClr>
                  </a:gs>
                  <a:gs pos="50000">
                    <a:srgbClr val="00B050">
                      <a:shade val="67500"/>
                      <a:satMod val="115000"/>
                    </a:srgbClr>
                  </a:gs>
                  <a:gs pos="100000">
                    <a:srgbClr val="00B050">
                      <a:shade val="100000"/>
                      <a:satMod val="115000"/>
                    </a:srgbClr>
                  </a:gs>
                </a:gsLst>
                <a:lin ang="2700000" scaled="1"/>
                <a:tileRect/>
              </a:gradFill>
            </c:spPr>
            <c:extLst>
              <c:ext xmlns:c16="http://schemas.microsoft.com/office/drawing/2014/chart" uri="{C3380CC4-5D6E-409C-BE32-E72D297353CC}">
                <c16:uniqueId val="{00000007-1459-49E3-9C57-29159D71AB56}"/>
              </c:ext>
            </c:extLst>
          </c:dPt>
          <c:dPt>
            <c:idx val="4"/>
            <c:bubble3D val="0"/>
            <c:spPr>
              <a:noFill/>
            </c:spPr>
            <c:extLst>
              <c:ext xmlns:c16="http://schemas.microsoft.com/office/drawing/2014/chart" uri="{C3380CC4-5D6E-409C-BE32-E72D297353CC}">
                <c16:uniqueId val="{00000009-1459-49E3-9C57-29159D71AB56}"/>
              </c:ext>
            </c:extLst>
          </c:dPt>
          <c:val>
            <c:numRef>
              <c:f>'Leçon 6'!$N$78:$N$82</c:f>
              <c:numCache>
                <c:formatCode>General</c:formatCode>
                <c:ptCount val="5"/>
                <c:pt idx="0">
                  <c:v>10</c:v>
                </c:pt>
                <c:pt idx="1">
                  <c:v>10</c:v>
                </c:pt>
                <c:pt idx="2">
                  <c:v>10</c:v>
                </c:pt>
                <c:pt idx="3">
                  <c:v>10</c:v>
                </c:pt>
                <c:pt idx="4">
                  <c:v>40</c:v>
                </c:pt>
              </c:numCache>
            </c:numRef>
          </c:val>
          <c:extLst>
            <c:ext xmlns:c16="http://schemas.microsoft.com/office/drawing/2014/chart" uri="{C3380CC4-5D6E-409C-BE32-E72D297353CC}">
              <c16:uniqueId val="{0000000A-1459-49E3-9C57-29159D71AB56}"/>
            </c:ext>
          </c:extLst>
        </c:ser>
        <c:dLbls>
          <c:showLegendKey val="0"/>
          <c:showVal val="0"/>
          <c:showCatName val="0"/>
          <c:showSerName val="0"/>
          <c:showPercent val="0"/>
          <c:showBubbleSize val="0"/>
          <c:showLeaderLines val="1"/>
        </c:dLbls>
        <c:firstSliceAng val="270"/>
        <c:holeSize val="50"/>
      </c:doughnutChart>
      <c:pieChart>
        <c:varyColors val="1"/>
        <c:ser>
          <c:idx val="1"/>
          <c:order val="1"/>
          <c:spPr>
            <a:noFill/>
          </c:spPr>
          <c:dPt>
            <c:idx val="1"/>
            <c:bubble3D val="0"/>
            <c:spPr>
              <a:solidFill>
                <a:schemeClr val="tx1"/>
              </a:solidFill>
            </c:spPr>
            <c:extLst>
              <c:ext xmlns:c16="http://schemas.microsoft.com/office/drawing/2014/chart" uri="{C3380CC4-5D6E-409C-BE32-E72D297353CC}">
                <c16:uniqueId val="{0000000C-1459-49E3-9C57-29159D71AB56}"/>
              </c:ext>
            </c:extLst>
          </c:dPt>
          <c:val>
            <c:numRef>
              <c:f>'Leçon 6'!$O$78:$O$80</c:f>
              <c:numCache>
                <c:formatCode>General</c:formatCode>
                <c:ptCount val="3"/>
                <c:pt idx="0">
                  <c:v>0</c:v>
                </c:pt>
                <c:pt idx="1">
                  <c:v>2</c:v>
                </c:pt>
                <c:pt idx="2">
                  <c:v>78</c:v>
                </c:pt>
              </c:numCache>
            </c:numRef>
          </c:val>
          <c:extLst>
            <c:ext xmlns:c16="http://schemas.microsoft.com/office/drawing/2014/chart" uri="{C3380CC4-5D6E-409C-BE32-E72D297353CC}">
              <c16:uniqueId val="{0000000D-1459-49E3-9C57-29159D71AB56}"/>
            </c:ext>
          </c:extLst>
        </c:ser>
        <c:dLbls>
          <c:showLegendKey val="0"/>
          <c:showVal val="0"/>
          <c:showCatName val="0"/>
          <c:showSerName val="0"/>
          <c:showPercent val="0"/>
          <c:showBubbleSize val="0"/>
          <c:showLeaderLines val="1"/>
        </c:dLbls>
        <c:firstSliceAng val="270"/>
      </c:pieChart>
    </c:plotArea>
    <c:plotVisOnly val="0"/>
    <c:dispBlanksAs val="gap"/>
    <c:showDLblsOverMax val="0"/>
  </c:chart>
  <c:spPr>
    <a:noFill/>
    <a:ln>
      <a:noFill/>
    </a:ln>
  </c:spPr>
  <c:printSettings>
    <c:headerFooter/>
    <c:pageMargins b="0.750000000000003" l="0.70000000000000062" r="0.70000000000000062" t="0.750000000000003" header="0.30000000000000032" footer="0.30000000000000032"/>
    <c:pageSetup/>
  </c:printSettings>
</c:chartSpace>
</file>

<file path=xl/charts/chart2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3187714043526789E-2"/>
          <c:y val="2.160694885387645E-3"/>
          <c:w val="0.97578810865280474"/>
          <c:h val="0.99783930511461238"/>
        </c:manualLayout>
      </c:layout>
      <c:doughnutChart>
        <c:varyColors val="1"/>
        <c:ser>
          <c:idx val="0"/>
          <c:order val="0"/>
          <c:tx>
            <c:v>Camembert</c:v>
          </c:tx>
          <c:dPt>
            <c:idx val="0"/>
            <c:bubble3D val="0"/>
            <c:spPr>
              <a:gradFill flip="none" rotWithShape="1">
                <a:gsLst>
                  <a:gs pos="0">
                    <a:srgbClr val="C00000">
                      <a:shade val="30000"/>
                      <a:satMod val="115000"/>
                    </a:srgbClr>
                  </a:gs>
                  <a:gs pos="50000">
                    <a:srgbClr val="C00000">
                      <a:shade val="67500"/>
                      <a:satMod val="115000"/>
                    </a:srgbClr>
                  </a:gs>
                  <a:gs pos="100000">
                    <a:srgbClr val="C00000">
                      <a:shade val="100000"/>
                      <a:satMod val="115000"/>
                    </a:srgbClr>
                  </a:gs>
                </a:gsLst>
                <a:lin ang="2700000" scaled="1"/>
                <a:tileRect/>
              </a:gradFill>
            </c:spPr>
            <c:extLst>
              <c:ext xmlns:c16="http://schemas.microsoft.com/office/drawing/2014/chart" uri="{C3380CC4-5D6E-409C-BE32-E72D297353CC}">
                <c16:uniqueId val="{00000001-E961-4485-850B-AE5FCB586E23}"/>
              </c:ext>
            </c:extLst>
          </c:dPt>
          <c:dPt>
            <c:idx val="1"/>
            <c:bubble3D val="0"/>
            <c:spPr>
              <a:gradFill flip="none" rotWithShape="1">
                <a:gsLst>
                  <a:gs pos="0">
                    <a:srgbClr val="F79646">
                      <a:lumMod val="75000"/>
                      <a:shade val="30000"/>
                      <a:satMod val="115000"/>
                    </a:srgbClr>
                  </a:gs>
                  <a:gs pos="50000">
                    <a:srgbClr val="F79646">
                      <a:lumMod val="75000"/>
                      <a:shade val="67500"/>
                      <a:satMod val="115000"/>
                    </a:srgbClr>
                  </a:gs>
                  <a:gs pos="100000">
                    <a:srgbClr val="F79646">
                      <a:lumMod val="75000"/>
                      <a:shade val="100000"/>
                      <a:satMod val="115000"/>
                    </a:srgbClr>
                  </a:gs>
                </a:gsLst>
                <a:lin ang="2700000" scaled="1"/>
                <a:tileRect/>
              </a:gradFill>
            </c:spPr>
            <c:extLst>
              <c:ext xmlns:c16="http://schemas.microsoft.com/office/drawing/2014/chart" uri="{C3380CC4-5D6E-409C-BE32-E72D297353CC}">
                <c16:uniqueId val="{00000003-E961-4485-850B-AE5FCB586E23}"/>
              </c:ext>
            </c:extLst>
          </c:dPt>
          <c:dPt>
            <c:idx val="2"/>
            <c:bubble3D val="0"/>
            <c:spPr>
              <a:gradFill flip="none" rotWithShape="1">
                <a:gsLst>
                  <a:gs pos="0">
                    <a:srgbClr val="64AB0D">
                      <a:shade val="30000"/>
                      <a:satMod val="115000"/>
                    </a:srgbClr>
                  </a:gs>
                  <a:gs pos="50000">
                    <a:srgbClr val="64AB0D">
                      <a:shade val="67500"/>
                      <a:satMod val="115000"/>
                    </a:srgbClr>
                  </a:gs>
                  <a:gs pos="100000">
                    <a:srgbClr val="64AB0D">
                      <a:shade val="100000"/>
                      <a:satMod val="115000"/>
                    </a:srgbClr>
                  </a:gs>
                </a:gsLst>
                <a:lin ang="2700000" scaled="1"/>
                <a:tileRect/>
              </a:gradFill>
            </c:spPr>
            <c:extLst>
              <c:ext xmlns:c16="http://schemas.microsoft.com/office/drawing/2014/chart" uri="{C3380CC4-5D6E-409C-BE32-E72D297353CC}">
                <c16:uniqueId val="{00000005-E961-4485-850B-AE5FCB586E23}"/>
              </c:ext>
            </c:extLst>
          </c:dPt>
          <c:dPt>
            <c:idx val="3"/>
            <c:bubble3D val="0"/>
            <c:spPr>
              <a:gradFill flip="none" rotWithShape="1">
                <a:gsLst>
                  <a:gs pos="0">
                    <a:srgbClr val="00B050">
                      <a:shade val="30000"/>
                      <a:satMod val="115000"/>
                    </a:srgbClr>
                  </a:gs>
                  <a:gs pos="50000">
                    <a:srgbClr val="00B050">
                      <a:shade val="67500"/>
                      <a:satMod val="115000"/>
                    </a:srgbClr>
                  </a:gs>
                  <a:gs pos="100000">
                    <a:srgbClr val="00B050">
                      <a:shade val="100000"/>
                      <a:satMod val="115000"/>
                    </a:srgbClr>
                  </a:gs>
                </a:gsLst>
                <a:lin ang="2700000" scaled="1"/>
                <a:tileRect/>
              </a:gradFill>
            </c:spPr>
            <c:extLst>
              <c:ext xmlns:c16="http://schemas.microsoft.com/office/drawing/2014/chart" uri="{C3380CC4-5D6E-409C-BE32-E72D297353CC}">
                <c16:uniqueId val="{00000007-E961-4485-850B-AE5FCB586E23}"/>
              </c:ext>
            </c:extLst>
          </c:dPt>
          <c:dPt>
            <c:idx val="4"/>
            <c:bubble3D val="0"/>
            <c:spPr>
              <a:noFill/>
            </c:spPr>
            <c:extLst>
              <c:ext xmlns:c16="http://schemas.microsoft.com/office/drawing/2014/chart" uri="{C3380CC4-5D6E-409C-BE32-E72D297353CC}">
                <c16:uniqueId val="{00000009-E961-4485-850B-AE5FCB586E23}"/>
              </c:ext>
            </c:extLst>
          </c:dPt>
          <c:val>
            <c:numRef>
              <c:f>'Leçon 6'!$N$83:$N$87</c:f>
              <c:numCache>
                <c:formatCode>General</c:formatCode>
                <c:ptCount val="5"/>
                <c:pt idx="0">
                  <c:v>10</c:v>
                </c:pt>
                <c:pt idx="1">
                  <c:v>10</c:v>
                </c:pt>
                <c:pt idx="2">
                  <c:v>10</c:v>
                </c:pt>
                <c:pt idx="3">
                  <c:v>10</c:v>
                </c:pt>
                <c:pt idx="4">
                  <c:v>40</c:v>
                </c:pt>
              </c:numCache>
            </c:numRef>
          </c:val>
          <c:extLst>
            <c:ext xmlns:c16="http://schemas.microsoft.com/office/drawing/2014/chart" uri="{C3380CC4-5D6E-409C-BE32-E72D297353CC}">
              <c16:uniqueId val="{0000000A-E961-4485-850B-AE5FCB586E23}"/>
            </c:ext>
          </c:extLst>
        </c:ser>
        <c:dLbls>
          <c:showLegendKey val="0"/>
          <c:showVal val="0"/>
          <c:showCatName val="0"/>
          <c:showSerName val="0"/>
          <c:showPercent val="0"/>
          <c:showBubbleSize val="0"/>
          <c:showLeaderLines val="1"/>
        </c:dLbls>
        <c:firstSliceAng val="270"/>
        <c:holeSize val="50"/>
      </c:doughnutChart>
      <c:pieChart>
        <c:varyColors val="1"/>
        <c:ser>
          <c:idx val="1"/>
          <c:order val="1"/>
          <c:spPr>
            <a:noFill/>
          </c:spPr>
          <c:dPt>
            <c:idx val="1"/>
            <c:bubble3D val="0"/>
            <c:spPr>
              <a:solidFill>
                <a:schemeClr val="tx1"/>
              </a:solidFill>
            </c:spPr>
            <c:extLst>
              <c:ext xmlns:c16="http://schemas.microsoft.com/office/drawing/2014/chart" uri="{C3380CC4-5D6E-409C-BE32-E72D297353CC}">
                <c16:uniqueId val="{0000000C-E961-4485-850B-AE5FCB586E23}"/>
              </c:ext>
            </c:extLst>
          </c:dPt>
          <c:val>
            <c:numRef>
              <c:f>'Leçon 6'!$O$83:$O$85</c:f>
              <c:numCache>
                <c:formatCode>General</c:formatCode>
                <c:ptCount val="3"/>
                <c:pt idx="0">
                  <c:v>0</c:v>
                </c:pt>
                <c:pt idx="1">
                  <c:v>2</c:v>
                </c:pt>
                <c:pt idx="2">
                  <c:v>78</c:v>
                </c:pt>
              </c:numCache>
            </c:numRef>
          </c:val>
          <c:extLst>
            <c:ext xmlns:c16="http://schemas.microsoft.com/office/drawing/2014/chart" uri="{C3380CC4-5D6E-409C-BE32-E72D297353CC}">
              <c16:uniqueId val="{0000000D-E961-4485-850B-AE5FCB586E23}"/>
            </c:ext>
          </c:extLst>
        </c:ser>
        <c:dLbls>
          <c:showLegendKey val="0"/>
          <c:showVal val="0"/>
          <c:showCatName val="0"/>
          <c:showSerName val="0"/>
          <c:showPercent val="0"/>
          <c:showBubbleSize val="0"/>
          <c:showLeaderLines val="1"/>
        </c:dLbls>
        <c:firstSliceAng val="270"/>
      </c:pieChart>
    </c:plotArea>
    <c:plotVisOnly val="0"/>
    <c:dispBlanksAs val="gap"/>
    <c:showDLblsOverMax val="0"/>
  </c:chart>
  <c:spPr>
    <a:noFill/>
    <a:ln>
      <a:noFill/>
    </a:ln>
  </c:spPr>
  <c:printSettings>
    <c:headerFooter/>
    <c:pageMargins b="0.750000000000003" l="0.70000000000000062" r="0.70000000000000062" t="0.750000000000003" header="0.30000000000000032" footer="0.30000000000000032"/>
    <c:pageSetup/>
  </c:printSettings>
</c:chartSpace>
</file>

<file path=xl/charts/chart2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3187714043526789E-2"/>
          <c:y val="2.160694885387645E-3"/>
          <c:w val="0.97578810865280474"/>
          <c:h val="0.99783930511461238"/>
        </c:manualLayout>
      </c:layout>
      <c:doughnutChart>
        <c:varyColors val="1"/>
        <c:ser>
          <c:idx val="0"/>
          <c:order val="0"/>
          <c:tx>
            <c:v>Camembert</c:v>
          </c:tx>
          <c:dPt>
            <c:idx val="0"/>
            <c:bubble3D val="0"/>
            <c:spPr>
              <a:gradFill flip="none" rotWithShape="1">
                <a:gsLst>
                  <a:gs pos="0">
                    <a:srgbClr val="C00000">
                      <a:shade val="30000"/>
                      <a:satMod val="115000"/>
                    </a:srgbClr>
                  </a:gs>
                  <a:gs pos="50000">
                    <a:srgbClr val="C00000">
                      <a:shade val="67500"/>
                      <a:satMod val="115000"/>
                    </a:srgbClr>
                  </a:gs>
                  <a:gs pos="100000">
                    <a:srgbClr val="C00000">
                      <a:shade val="100000"/>
                      <a:satMod val="115000"/>
                    </a:srgbClr>
                  </a:gs>
                </a:gsLst>
                <a:lin ang="2700000" scaled="1"/>
                <a:tileRect/>
              </a:gradFill>
            </c:spPr>
            <c:extLst>
              <c:ext xmlns:c16="http://schemas.microsoft.com/office/drawing/2014/chart" uri="{C3380CC4-5D6E-409C-BE32-E72D297353CC}">
                <c16:uniqueId val="{00000001-A58D-448A-BAE5-575FEFF6BB35}"/>
              </c:ext>
            </c:extLst>
          </c:dPt>
          <c:dPt>
            <c:idx val="1"/>
            <c:bubble3D val="0"/>
            <c:spPr>
              <a:gradFill flip="none" rotWithShape="1">
                <a:gsLst>
                  <a:gs pos="0">
                    <a:srgbClr val="F79646">
                      <a:lumMod val="75000"/>
                      <a:shade val="30000"/>
                      <a:satMod val="115000"/>
                    </a:srgbClr>
                  </a:gs>
                  <a:gs pos="50000">
                    <a:srgbClr val="F79646">
                      <a:lumMod val="75000"/>
                      <a:shade val="67500"/>
                      <a:satMod val="115000"/>
                    </a:srgbClr>
                  </a:gs>
                  <a:gs pos="100000">
                    <a:srgbClr val="F79646">
                      <a:lumMod val="75000"/>
                      <a:shade val="100000"/>
                      <a:satMod val="115000"/>
                    </a:srgbClr>
                  </a:gs>
                </a:gsLst>
                <a:lin ang="2700000" scaled="1"/>
                <a:tileRect/>
              </a:gradFill>
            </c:spPr>
            <c:extLst>
              <c:ext xmlns:c16="http://schemas.microsoft.com/office/drawing/2014/chart" uri="{C3380CC4-5D6E-409C-BE32-E72D297353CC}">
                <c16:uniqueId val="{00000003-A58D-448A-BAE5-575FEFF6BB35}"/>
              </c:ext>
            </c:extLst>
          </c:dPt>
          <c:dPt>
            <c:idx val="2"/>
            <c:bubble3D val="0"/>
            <c:spPr>
              <a:gradFill flip="none" rotWithShape="1">
                <a:gsLst>
                  <a:gs pos="0">
                    <a:srgbClr val="64AB0D">
                      <a:shade val="30000"/>
                      <a:satMod val="115000"/>
                    </a:srgbClr>
                  </a:gs>
                  <a:gs pos="50000">
                    <a:srgbClr val="64AB0D">
                      <a:shade val="67500"/>
                      <a:satMod val="115000"/>
                    </a:srgbClr>
                  </a:gs>
                  <a:gs pos="100000">
                    <a:srgbClr val="64AB0D">
                      <a:shade val="100000"/>
                      <a:satMod val="115000"/>
                    </a:srgbClr>
                  </a:gs>
                </a:gsLst>
                <a:lin ang="2700000" scaled="1"/>
                <a:tileRect/>
              </a:gradFill>
            </c:spPr>
            <c:extLst>
              <c:ext xmlns:c16="http://schemas.microsoft.com/office/drawing/2014/chart" uri="{C3380CC4-5D6E-409C-BE32-E72D297353CC}">
                <c16:uniqueId val="{00000005-A58D-448A-BAE5-575FEFF6BB35}"/>
              </c:ext>
            </c:extLst>
          </c:dPt>
          <c:dPt>
            <c:idx val="3"/>
            <c:bubble3D val="0"/>
            <c:spPr>
              <a:gradFill flip="none" rotWithShape="1">
                <a:gsLst>
                  <a:gs pos="0">
                    <a:srgbClr val="00B050">
                      <a:shade val="30000"/>
                      <a:satMod val="115000"/>
                    </a:srgbClr>
                  </a:gs>
                  <a:gs pos="50000">
                    <a:srgbClr val="00B050">
                      <a:shade val="67500"/>
                      <a:satMod val="115000"/>
                    </a:srgbClr>
                  </a:gs>
                  <a:gs pos="100000">
                    <a:srgbClr val="00B050">
                      <a:shade val="100000"/>
                      <a:satMod val="115000"/>
                    </a:srgbClr>
                  </a:gs>
                </a:gsLst>
                <a:lin ang="2700000" scaled="1"/>
                <a:tileRect/>
              </a:gradFill>
            </c:spPr>
            <c:extLst>
              <c:ext xmlns:c16="http://schemas.microsoft.com/office/drawing/2014/chart" uri="{C3380CC4-5D6E-409C-BE32-E72D297353CC}">
                <c16:uniqueId val="{00000007-A58D-448A-BAE5-575FEFF6BB35}"/>
              </c:ext>
            </c:extLst>
          </c:dPt>
          <c:dPt>
            <c:idx val="4"/>
            <c:bubble3D val="0"/>
            <c:spPr>
              <a:noFill/>
            </c:spPr>
            <c:extLst>
              <c:ext xmlns:c16="http://schemas.microsoft.com/office/drawing/2014/chart" uri="{C3380CC4-5D6E-409C-BE32-E72D297353CC}">
                <c16:uniqueId val="{00000009-A58D-448A-BAE5-575FEFF6BB35}"/>
              </c:ext>
            </c:extLst>
          </c:dPt>
          <c:val>
            <c:numRef>
              <c:f>'Leçon 6'!$N$88:$N$92</c:f>
              <c:numCache>
                <c:formatCode>General</c:formatCode>
                <c:ptCount val="5"/>
                <c:pt idx="0">
                  <c:v>10</c:v>
                </c:pt>
                <c:pt idx="1">
                  <c:v>10</c:v>
                </c:pt>
                <c:pt idx="2">
                  <c:v>10</c:v>
                </c:pt>
                <c:pt idx="3">
                  <c:v>10</c:v>
                </c:pt>
                <c:pt idx="4">
                  <c:v>40</c:v>
                </c:pt>
              </c:numCache>
            </c:numRef>
          </c:val>
          <c:extLst>
            <c:ext xmlns:c16="http://schemas.microsoft.com/office/drawing/2014/chart" uri="{C3380CC4-5D6E-409C-BE32-E72D297353CC}">
              <c16:uniqueId val="{0000000A-A58D-448A-BAE5-575FEFF6BB35}"/>
            </c:ext>
          </c:extLst>
        </c:ser>
        <c:dLbls>
          <c:showLegendKey val="0"/>
          <c:showVal val="0"/>
          <c:showCatName val="0"/>
          <c:showSerName val="0"/>
          <c:showPercent val="0"/>
          <c:showBubbleSize val="0"/>
          <c:showLeaderLines val="1"/>
        </c:dLbls>
        <c:firstSliceAng val="270"/>
        <c:holeSize val="50"/>
      </c:doughnutChart>
      <c:pieChart>
        <c:varyColors val="1"/>
        <c:ser>
          <c:idx val="1"/>
          <c:order val="1"/>
          <c:spPr>
            <a:noFill/>
          </c:spPr>
          <c:dPt>
            <c:idx val="1"/>
            <c:bubble3D val="0"/>
            <c:spPr>
              <a:solidFill>
                <a:schemeClr val="tx1"/>
              </a:solidFill>
            </c:spPr>
            <c:extLst>
              <c:ext xmlns:c16="http://schemas.microsoft.com/office/drawing/2014/chart" uri="{C3380CC4-5D6E-409C-BE32-E72D297353CC}">
                <c16:uniqueId val="{0000000C-A58D-448A-BAE5-575FEFF6BB35}"/>
              </c:ext>
            </c:extLst>
          </c:dPt>
          <c:val>
            <c:numRef>
              <c:f>'Leçon 6'!$O$88:$O$90</c:f>
              <c:numCache>
                <c:formatCode>General</c:formatCode>
                <c:ptCount val="3"/>
                <c:pt idx="0">
                  <c:v>0</c:v>
                </c:pt>
                <c:pt idx="1">
                  <c:v>2</c:v>
                </c:pt>
                <c:pt idx="2">
                  <c:v>78</c:v>
                </c:pt>
              </c:numCache>
            </c:numRef>
          </c:val>
          <c:extLst>
            <c:ext xmlns:c16="http://schemas.microsoft.com/office/drawing/2014/chart" uri="{C3380CC4-5D6E-409C-BE32-E72D297353CC}">
              <c16:uniqueId val="{0000000D-A58D-448A-BAE5-575FEFF6BB35}"/>
            </c:ext>
          </c:extLst>
        </c:ser>
        <c:dLbls>
          <c:showLegendKey val="0"/>
          <c:showVal val="0"/>
          <c:showCatName val="0"/>
          <c:showSerName val="0"/>
          <c:showPercent val="0"/>
          <c:showBubbleSize val="0"/>
          <c:showLeaderLines val="1"/>
        </c:dLbls>
        <c:firstSliceAng val="270"/>
      </c:pieChart>
    </c:plotArea>
    <c:plotVisOnly val="0"/>
    <c:dispBlanksAs val="gap"/>
    <c:showDLblsOverMax val="0"/>
  </c:chart>
  <c:spPr>
    <a:noFill/>
    <a:ln>
      <a:noFill/>
    </a:ln>
  </c:spPr>
  <c:printSettings>
    <c:headerFooter/>
    <c:pageMargins b="0.750000000000003" l="0.70000000000000062" r="0.70000000000000062" t="0.750000000000003" header="0.30000000000000032" footer="0.30000000000000032"/>
    <c:pageSetup/>
  </c:printSettings>
</c:chartSpace>
</file>

<file path=xl/charts/chart2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3187714043526789E-2"/>
          <c:y val="2.160694885387645E-3"/>
          <c:w val="0.97578810865280474"/>
          <c:h val="0.99783930511461238"/>
        </c:manualLayout>
      </c:layout>
      <c:doughnutChart>
        <c:varyColors val="1"/>
        <c:ser>
          <c:idx val="0"/>
          <c:order val="0"/>
          <c:tx>
            <c:v>Camembert</c:v>
          </c:tx>
          <c:dPt>
            <c:idx val="0"/>
            <c:bubble3D val="0"/>
            <c:spPr>
              <a:gradFill flip="none" rotWithShape="1">
                <a:gsLst>
                  <a:gs pos="0">
                    <a:srgbClr val="C00000">
                      <a:shade val="30000"/>
                      <a:satMod val="115000"/>
                    </a:srgbClr>
                  </a:gs>
                  <a:gs pos="50000">
                    <a:srgbClr val="C00000">
                      <a:shade val="67500"/>
                      <a:satMod val="115000"/>
                    </a:srgbClr>
                  </a:gs>
                  <a:gs pos="100000">
                    <a:srgbClr val="C00000">
                      <a:shade val="100000"/>
                      <a:satMod val="115000"/>
                    </a:srgbClr>
                  </a:gs>
                </a:gsLst>
                <a:lin ang="2700000" scaled="1"/>
                <a:tileRect/>
              </a:gradFill>
            </c:spPr>
            <c:extLst>
              <c:ext xmlns:c16="http://schemas.microsoft.com/office/drawing/2014/chart" uri="{C3380CC4-5D6E-409C-BE32-E72D297353CC}">
                <c16:uniqueId val="{00000001-E244-4996-94BB-F71CD78BF99C}"/>
              </c:ext>
            </c:extLst>
          </c:dPt>
          <c:dPt>
            <c:idx val="1"/>
            <c:bubble3D val="0"/>
            <c:spPr>
              <a:gradFill flip="none" rotWithShape="1">
                <a:gsLst>
                  <a:gs pos="0">
                    <a:srgbClr val="F79646">
                      <a:lumMod val="75000"/>
                      <a:shade val="30000"/>
                      <a:satMod val="115000"/>
                    </a:srgbClr>
                  </a:gs>
                  <a:gs pos="50000">
                    <a:srgbClr val="F79646">
                      <a:lumMod val="75000"/>
                      <a:shade val="67500"/>
                      <a:satMod val="115000"/>
                    </a:srgbClr>
                  </a:gs>
                  <a:gs pos="100000">
                    <a:srgbClr val="F79646">
                      <a:lumMod val="75000"/>
                      <a:shade val="100000"/>
                      <a:satMod val="115000"/>
                    </a:srgbClr>
                  </a:gs>
                </a:gsLst>
                <a:lin ang="2700000" scaled="1"/>
                <a:tileRect/>
              </a:gradFill>
            </c:spPr>
            <c:extLst>
              <c:ext xmlns:c16="http://schemas.microsoft.com/office/drawing/2014/chart" uri="{C3380CC4-5D6E-409C-BE32-E72D297353CC}">
                <c16:uniqueId val="{00000003-E244-4996-94BB-F71CD78BF99C}"/>
              </c:ext>
            </c:extLst>
          </c:dPt>
          <c:dPt>
            <c:idx val="2"/>
            <c:bubble3D val="0"/>
            <c:spPr>
              <a:gradFill flip="none" rotWithShape="1">
                <a:gsLst>
                  <a:gs pos="0">
                    <a:srgbClr val="64AB0D">
                      <a:shade val="30000"/>
                      <a:satMod val="115000"/>
                    </a:srgbClr>
                  </a:gs>
                  <a:gs pos="50000">
                    <a:srgbClr val="64AB0D">
                      <a:shade val="67500"/>
                      <a:satMod val="115000"/>
                    </a:srgbClr>
                  </a:gs>
                  <a:gs pos="100000">
                    <a:srgbClr val="64AB0D">
                      <a:shade val="100000"/>
                      <a:satMod val="115000"/>
                    </a:srgbClr>
                  </a:gs>
                </a:gsLst>
                <a:lin ang="2700000" scaled="1"/>
                <a:tileRect/>
              </a:gradFill>
            </c:spPr>
            <c:extLst>
              <c:ext xmlns:c16="http://schemas.microsoft.com/office/drawing/2014/chart" uri="{C3380CC4-5D6E-409C-BE32-E72D297353CC}">
                <c16:uniqueId val="{00000005-E244-4996-94BB-F71CD78BF99C}"/>
              </c:ext>
            </c:extLst>
          </c:dPt>
          <c:dPt>
            <c:idx val="3"/>
            <c:bubble3D val="0"/>
            <c:spPr>
              <a:gradFill flip="none" rotWithShape="1">
                <a:gsLst>
                  <a:gs pos="0">
                    <a:srgbClr val="00B050">
                      <a:shade val="30000"/>
                      <a:satMod val="115000"/>
                    </a:srgbClr>
                  </a:gs>
                  <a:gs pos="50000">
                    <a:srgbClr val="00B050">
                      <a:shade val="67500"/>
                      <a:satMod val="115000"/>
                    </a:srgbClr>
                  </a:gs>
                  <a:gs pos="100000">
                    <a:srgbClr val="00B050">
                      <a:shade val="100000"/>
                      <a:satMod val="115000"/>
                    </a:srgbClr>
                  </a:gs>
                </a:gsLst>
                <a:lin ang="2700000" scaled="1"/>
                <a:tileRect/>
              </a:gradFill>
            </c:spPr>
            <c:extLst>
              <c:ext xmlns:c16="http://schemas.microsoft.com/office/drawing/2014/chart" uri="{C3380CC4-5D6E-409C-BE32-E72D297353CC}">
                <c16:uniqueId val="{00000007-E244-4996-94BB-F71CD78BF99C}"/>
              </c:ext>
            </c:extLst>
          </c:dPt>
          <c:dPt>
            <c:idx val="4"/>
            <c:bubble3D val="0"/>
            <c:spPr>
              <a:noFill/>
            </c:spPr>
            <c:extLst>
              <c:ext xmlns:c16="http://schemas.microsoft.com/office/drawing/2014/chart" uri="{C3380CC4-5D6E-409C-BE32-E72D297353CC}">
                <c16:uniqueId val="{00000009-E244-4996-94BB-F71CD78BF99C}"/>
              </c:ext>
            </c:extLst>
          </c:dPt>
          <c:val>
            <c:numRef>
              <c:f>'Leçon 6'!$N$93:$N$97</c:f>
              <c:numCache>
                <c:formatCode>General</c:formatCode>
                <c:ptCount val="5"/>
                <c:pt idx="0">
                  <c:v>10</c:v>
                </c:pt>
                <c:pt idx="1">
                  <c:v>10</c:v>
                </c:pt>
                <c:pt idx="2">
                  <c:v>10</c:v>
                </c:pt>
                <c:pt idx="3">
                  <c:v>10</c:v>
                </c:pt>
                <c:pt idx="4">
                  <c:v>40</c:v>
                </c:pt>
              </c:numCache>
            </c:numRef>
          </c:val>
          <c:extLst>
            <c:ext xmlns:c16="http://schemas.microsoft.com/office/drawing/2014/chart" uri="{C3380CC4-5D6E-409C-BE32-E72D297353CC}">
              <c16:uniqueId val="{0000000A-E244-4996-94BB-F71CD78BF99C}"/>
            </c:ext>
          </c:extLst>
        </c:ser>
        <c:dLbls>
          <c:showLegendKey val="0"/>
          <c:showVal val="0"/>
          <c:showCatName val="0"/>
          <c:showSerName val="0"/>
          <c:showPercent val="0"/>
          <c:showBubbleSize val="0"/>
          <c:showLeaderLines val="1"/>
        </c:dLbls>
        <c:firstSliceAng val="270"/>
        <c:holeSize val="50"/>
      </c:doughnutChart>
      <c:pieChart>
        <c:varyColors val="1"/>
        <c:ser>
          <c:idx val="1"/>
          <c:order val="1"/>
          <c:spPr>
            <a:noFill/>
          </c:spPr>
          <c:dPt>
            <c:idx val="1"/>
            <c:bubble3D val="0"/>
            <c:spPr>
              <a:solidFill>
                <a:schemeClr val="tx1"/>
              </a:solidFill>
            </c:spPr>
            <c:extLst>
              <c:ext xmlns:c16="http://schemas.microsoft.com/office/drawing/2014/chart" uri="{C3380CC4-5D6E-409C-BE32-E72D297353CC}">
                <c16:uniqueId val="{0000000C-E244-4996-94BB-F71CD78BF99C}"/>
              </c:ext>
            </c:extLst>
          </c:dPt>
          <c:val>
            <c:numRef>
              <c:f>'Leçon 6'!$O$93:$O$95</c:f>
              <c:numCache>
                <c:formatCode>General</c:formatCode>
                <c:ptCount val="3"/>
                <c:pt idx="0">
                  <c:v>0</c:v>
                </c:pt>
                <c:pt idx="1">
                  <c:v>2</c:v>
                </c:pt>
                <c:pt idx="2">
                  <c:v>78</c:v>
                </c:pt>
              </c:numCache>
            </c:numRef>
          </c:val>
          <c:extLst>
            <c:ext xmlns:c16="http://schemas.microsoft.com/office/drawing/2014/chart" uri="{C3380CC4-5D6E-409C-BE32-E72D297353CC}">
              <c16:uniqueId val="{0000000D-E244-4996-94BB-F71CD78BF99C}"/>
            </c:ext>
          </c:extLst>
        </c:ser>
        <c:dLbls>
          <c:showLegendKey val="0"/>
          <c:showVal val="0"/>
          <c:showCatName val="0"/>
          <c:showSerName val="0"/>
          <c:showPercent val="0"/>
          <c:showBubbleSize val="0"/>
          <c:showLeaderLines val="1"/>
        </c:dLbls>
        <c:firstSliceAng val="270"/>
      </c:pieChart>
    </c:plotArea>
    <c:plotVisOnly val="0"/>
    <c:dispBlanksAs val="gap"/>
    <c:showDLblsOverMax val="0"/>
  </c:chart>
  <c:spPr>
    <a:noFill/>
    <a:ln>
      <a:noFill/>
    </a:ln>
  </c:spPr>
  <c:printSettings>
    <c:headerFooter/>
    <c:pageMargins b="0.750000000000003" l="0.70000000000000062" r="0.70000000000000062" t="0.750000000000003" header="0.30000000000000032" footer="0.30000000000000032"/>
    <c:pageSetup/>
  </c:printSettings>
</c:chartSpace>
</file>

<file path=xl/charts/chart2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3187714043526789E-2"/>
          <c:y val="2.160694885387645E-3"/>
          <c:w val="0.97578810865280474"/>
          <c:h val="0.99783930511461238"/>
        </c:manualLayout>
      </c:layout>
      <c:doughnutChart>
        <c:varyColors val="1"/>
        <c:ser>
          <c:idx val="0"/>
          <c:order val="0"/>
          <c:tx>
            <c:v>Camembert</c:v>
          </c:tx>
          <c:dPt>
            <c:idx val="0"/>
            <c:bubble3D val="0"/>
            <c:spPr>
              <a:gradFill flip="none" rotWithShape="1">
                <a:gsLst>
                  <a:gs pos="0">
                    <a:srgbClr val="C00000">
                      <a:shade val="30000"/>
                      <a:satMod val="115000"/>
                    </a:srgbClr>
                  </a:gs>
                  <a:gs pos="50000">
                    <a:srgbClr val="C00000">
                      <a:shade val="67500"/>
                      <a:satMod val="115000"/>
                    </a:srgbClr>
                  </a:gs>
                  <a:gs pos="100000">
                    <a:srgbClr val="C00000">
                      <a:shade val="100000"/>
                      <a:satMod val="115000"/>
                    </a:srgbClr>
                  </a:gs>
                </a:gsLst>
                <a:lin ang="2700000" scaled="1"/>
                <a:tileRect/>
              </a:gradFill>
            </c:spPr>
            <c:extLst>
              <c:ext xmlns:c16="http://schemas.microsoft.com/office/drawing/2014/chart" uri="{C3380CC4-5D6E-409C-BE32-E72D297353CC}">
                <c16:uniqueId val="{00000001-4BCC-443B-9905-92787D223A17}"/>
              </c:ext>
            </c:extLst>
          </c:dPt>
          <c:dPt>
            <c:idx val="1"/>
            <c:bubble3D val="0"/>
            <c:spPr>
              <a:gradFill flip="none" rotWithShape="1">
                <a:gsLst>
                  <a:gs pos="0">
                    <a:srgbClr val="F79646">
                      <a:lumMod val="75000"/>
                      <a:shade val="30000"/>
                      <a:satMod val="115000"/>
                    </a:srgbClr>
                  </a:gs>
                  <a:gs pos="50000">
                    <a:srgbClr val="F79646">
                      <a:lumMod val="75000"/>
                      <a:shade val="67500"/>
                      <a:satMod val="115000"/>
                    </a:srgbClr>
                  </a:gs>
                  <a:gs pos="100000">
                    <a:srgbClr val="F79646">
                      <a:lumMod val="75000"/>
                      <a:shade val="100000"/>
                      <a:satMod val="115000"/>
                    </a:srgbClr>
                  </a:gs>
                </a:gsLst>
                <a:lin ang="2700000" scaled="1"/>
                <a:tileRect/>
              </a:gradFill>
            </c:spPr>
            <c:extLst>
              <c:ext xmlns:c16="http://schemas.microsoft.com/office/drawing/2014/chart" uri="{C3380CC4-5D6E-409C-BE32-E72D297353CC}">
                <c16:uniqueId val="{00000003-4BCC-443B-9905-92787D223A17}"/>
              </c:ext>
            </c:extLst>
          </c:dPt>
          <c:dPt>
            <c:idx val="2"/>
            <c:bubble3D val="0"/>
            <c:spPr>
              <a:gradFill flip="none" rotWithShape="1">
                <a:gsLst>
                  <a:gs pos="0">
                    <a:srgbClr val="64AB0D">
                      <a:shade val="30000"/>
                      <a:satMod val="115000"/>
                    </a:srgbClr>
                  </a:gs>
                  <a:gs pos="50000">
                    <a:srgbClr val="64AB0D">
                      <a:shade val="67500"/>
                      <a:satMod val="115000"/>
                    </a:srgbClr>
                  </a:gs>
                  <a:gs pos="100000">
                    <a:srgbClr val="64AB0D">
                      <a:shade val="100000"/>
                      <a:satMod val="115000"/>
                    </a:srgbClr>
                  </a:gs>
                </a:gsLst>
                <a:lin ang="2700000" scaled="1"/>
                <a:tileRect/>
              </a:gradFill>
            </c:spPr>
            <c:extLst>
              <c:ext xmlns:c16="http://schemas.microsoft.com/office/drawing/2014/chart" uri="{C3380CC4-5D6E-409C-BE32-E72D297353CC}">
                <c16:uniqueId val="{00000005-4BCC-443B-9905-92787D223A17}"/>
              </c:ext>
            </c:extLst>
          </c:dPt>
          <c:dPt>
            <c:idx val="3"/>
            <c:bubble3D val="0"/>
            <c:spPr>
              <a:gradFill flip="none" rotWithShape="1">
                <a:gsLst>
                  <a:gs pos="0">
                    <a:srgbClr val="00B050">
                      <a:shade val="30000"/>
                      <a:satMod val="115000"/>
                    </a:srgbClr>
                  </a:gs>
                  <a:gs pos="50000">
                    <a:srgbClr val="00B050">
                      <a:shade val="67500"/>
                      <a:satMod val="115000"/>
                    </a:srgbClr>
                  </a:gs>
                  <a:gs pos="100000">
                    <a:srgbClr val="00B050">
                      <a:shade val="100000"/>
                      <a:satMod val="115000"/>
                    </a:srgbClr>
                  </a:gs>
                </a:gsLst>
                <a:lin ang="2700000" scaled="1"/>
                <a:tileRect/>
              </a:gradFill>
            </c:spPr>
            <c:extLst>
              <c:ext xmlns:c16="http://schemas.microsoft.com/office/drawing/2014/chart" uri="{C3380CC4-5D6E-409C-BE32-E72D297353CC}">
                <c16:uniqueId val="{00000007-4BCC-443B-9905-92787D223A17}"/>
              </c:ext>
            </c:extLst>
          </c:dPt>
          <c:dPt>
            <c:idx val="4"/>
            <c:bubble3D val="0"/>
            <c:spPr>
              <a:noFill/>
            </c:spPr>
            <c:extLst>
              <c:ext xmlns:c16="http://schemas.microsoft.com/office/drawing/2014/chart" uri="{C3380CC4-5D6E-409C-BE32-E72D297353CC}">
                <c16:uniqueId val="{00000009-4BCC-443B-9905-92787D223A17}"/>
              </c:ext>
            </c:extLst>
          </c:dPt>
          <c:val>
            <c:numRef>
              <c:f>'Leçon 6'!$N$98:$N$102</c:f>
              <c:numCache>
                <c:formatCode>General</c:formatCode>
                <c:ptCount val="5"/>
                <c:pt idx="0">
                  <c:v>10</c:v>
                </c:pt>
                <c:pt idx="1">
                  <c:v>10</c:v>
                </c:pt>
                <c:pt idx="2">
                  <c:v>10</c:v>
                </c:pt>
                <c:pt idx="3">
                  <c:v>10</c:v>
                </c:pt>
                <c:pt idx="4">
                  <c:v>40</c:v>
                </c:pt>
              </c:numCache>
            </c:numRef>
          </c:val>
          <c:extLst>
            <c:ext xmlns:c16="http://schemas.microsoft.com/office/drawing/2014/chart" uri="{C3380CC4-5D6E-409C-BE32-E72D297353CC}">
              <c16:uniqueId val="{0000000A-4BCC-443B-9905-92787D223A17}"/>
            </c:ext>
          </c:extLst>
        </c:ser>
        <c:dLbls>
          <c:showLegendKey val="0"/>
          <c:showVal val="0"/>
          <c:showCatName val="0"/>
          <c:showSerName val="0"/>
          <c:showPercent val="0"/>
          <c:showBubbleSize val="0"/>
          <c:showLeaderLines val="1"/>
        </c:dLbls>
        <c:firstSliceAng val="270"/>
        <c:holeSize val="50"/>
      </c:doughnutChart>
      <c:pieChart>
        <c:varyColors val="1"/>
        <c:ser>
          <c:idx val="1"/>
          <c:order val="1"/>
          <c:spPr>
            <a:noFill/>
          </c:spPr>
          <c:dPt>
            <c:idx val="1"/>
            <c:bubble3D val="0"/>
            <c:spPr>
              <a:solidFill>
                <a:schemeClr val="tx1"/>
              </a:solidFill>
            </c:spPr>
            <c:extLst>
              <c:ext xmlns:c16="http://schemas.microsoft.com/office/drawing/2014/chart" uri="{C3380CC4-5D6E-409C-BE32-E72D297353CC}">
                <c16:uniqueId val="{0000000C-4BCC-443B-9905-92787D223A17}"/>
              </c:ext>
            </c:extLst>
          </c:dPt>
          <c:val>
            <c:numRef>
              <c:f>'Leçon 6'!$O$98:$O$100</c:f>
              <c:numCache>
                <c:formatCode>General</c:formatCode>
                <c:ptCount val="3"/>
                <c:pt idx="0">
                  <c:v>0</c:v>
                </c:pt>
                <c:pt idx="1">
                  <c:v>2</c:v>
                </c:pt>
                <c:pt idx="2">
                  <c:v>78</c:v>
                </c:pt>
              </c:numCache>
            </c:numRef>
          </c:val>
          <c:extLst>
            <c:ext xmlns:c16="http://schemas.microsoft.com/office/drawing/2014/chart" uri="{C3380CC4-5D6E-409C-BE32-E72D297353CC}">
              <c16:uniqueId val="{0000000D-4BCC-443B-9905-92787D223A17}"/>
            </c:ext>
          </c:extLst>
        </c:ser>
        <c:dLbls>
          <c:showLegendKey val="0"/>
          <c:showVal val="0"/>
          <c:showCatName val="0"/>
          <c:showSerName val="0"/>
          <c:showPercent val="0"/>
          <c:showBubbleSize val="0"/>
          <c:showLeaderLines val="1"/>
        </c:dLbls>
        <c:firstSliceAng val="270"/>
      </c:pieChart>
    </c:plotArea>
    <c:plotVisOnly val="0"/>
    <c:dispBlanksAs val="gap"/>
    <c:showDLblsOverMax val="0"/>
  </c:chart>
  <c:spPr>
    <a:noFill/>
    <a:ln>
      <a:noFill/>
    </a:ln>
  </c:spPr>
  <c:printSettings>
    <c:headerFooter/>
    <c:pageMargins b="0.750000000000003" l="0.70000000000000062" r="0.70000000000000062" t="0.750000000000003" header="0.30000000000000032" footer="0.30000000000000032"/>
    <c:pageSetup/>
  </c:printSettings>
</c:chartSpace>
</file>

<file path=xl/charts/chart2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3187714043526789E-2"/>
          <c:y val="2.160694885387645E-3"/>
          <c:w val="0.97578810865280474"/>
          <c:h val="0.99783930511461238"/>
        </c:manualLayout>
      </c:layout>
      <c:doughnutChart>
        <c:varyColors val="1"/>
        <c:ser>
          <c:idx val="0"/>
          <c:order val="0"/>
          <c:tx>
            <c:v>Camembert</c:v>
          </c:tx>
          <c:dPt>
            <c:idx val="0"/>
            <c:bubble3D val="0"/>
            <c:spPr>
              <a:gradFill flip="none" rotWithShape="1">
                <a:gsLst>
                  <a:gs pos="0">
                    <a:srgbClr val="C00000">
                      <a:shade val="30000"/>
                      <a:satMod val="115000"/>
                    </a:srgbClr>
                  </a:gs>
                  <a:gs pos="50000">
                    <a:srgbClr val="C00000">
                      <a:shade val="67500"/>
                      <a:satMod val="115000"/>
                    </a:srgbClr>
                  </a:gs>
                  <a:gs pos="100000">
                    <a:srgbClr val="C00000">
                      <a:shade val="100000"/>
                      <a:satMod val="115000"/>
                    </a:srgbClr>
                  </a:gs>
                </a:gsLst>
                <a:lin ang="2700000" scaled="1"/>
                <a:tileRect/>
              </a:gradFill>
            </c:spPr>
            <c:extLst>
              <c:ext xmlns:c16="http://schemas.microsoft.com/office/drawing/2014/chart" uri="{C3380CC4-5D6E-409C-BE32-E72D297353CC}">
                <c16:uniqueId val="{00000001-8F75-4CAE-B230-463FCB0FC1BD}"/>
              </c:ext>
            </c:extLst>
          </c:dPt>
          <c:dPt>
            <c:idx val="1"/>
            <c:bubble3D val="0"/>
            <c:spPr>
              <a:gradFill flip="none" rotWithShape="1">
                <a:gsLst>
                  <a:gs pos="0">
                    <a:srgbClr val="F79646">
                      <a:lumMod val="75000"/>
                      <a:shade val="30000"/>
                      <a:satMod val="115000"/>
                    </a:srgbClr>
                  </a:gs>
                  <a:gs pos="50000">
                    <a:srgbClr val="F79646">
                      <a:lumMod val="75000"/>
                      <a:shade val="67500"/>
                      <a:satMod val="115000"/>
                    </a:srgbClr>
                  </a:gs>
                  <a:gs pos="100000">
                    <a:srgbClr val="F79646">
                      <a:lumMod val="75000"/>
                      <a:shade val="100000"/>
                      <a:satMod val="115000"/>
                    </a:srgbClr>
                  </a:gs>
                </a:gsLst>
                <a:lin ang="2700000" scaled="1"/>
                <a:tileRect/>
              </a:gradFill>
            </c:spPr>
            <c:extLst>
              <c:ext xmlns:c16="http://schemas.microsoft.com/office/drawing/2014/chart" uri="{C3380CC4-5D6E-409C-BE32-E72D297353CC}">
                <c16:uniqueId val="{00000003-8F75-4CAE-B230-463FCB0FC1BD}"/>
              </c:ext>
            </c:extLst>
          </c:dPt>
          <c:dPt>
            <c:idx val="2"/>
            <c:bubble3D val="0"/>
            <c:spPr>
              <a:gradFill flip="none" rotWithShape="1">
                <a:gsLst>
                  <a:gs pos="0">
                    <a:srgbClr val="64AB0D">
                      <a:shade val="30000"/>
                      <a:satMod val="115000"/>
                    </a:srgbClr>
                  </a:gs>
                  <a:gs pos="50000">
                    <a:srgbClr val="64AB0D">
                      <a:shade val="67500"/>
                      <a:satMod val="115000"/>
                    </a:srgbClr>
                  </a:gs>
                  <a:gs pos="100000">
                    <a:srgbClr val="64AB0D">
                      <a:shade val="100000"/>
                      <a:satMod val="115000"/>
                    </a:srgbClr>
                  </a:gs>
                </a:gsLst>
                <a:lin ang="2700000" scaled="1"/>
                <a:tileRect/>
              </a:gradFill>
            </c:spPr>
            <c:extLst>
              <c:ext xmlns:c16="http://schemas.microsoft.com/office/drawing/2014/chart" uri="{C3380CC4-5D6E-409C-BE32-E72D297353CC}">
                <c16:uniqueId val="{00000005-8F75-4CAE-B230-463FCB0FC1BD}"/>
              </c:ext>
            </c:extLst>
          </c:dPt>
          <c:dPt>
            <c:idx val="3"/>
            <c:bubble3D val="0"/>
            <c:spPr>
              <a:gradFill flip="none" rotWithShape="1">
                <a:gsLst>
                  <a:gs pos="0">
                    <a:srgbClr val="00B050">
                      <a:shade val="30000"/>
                      <a:satMod val="115000"/>
                    </a:srgbClr>
                  </a:gs>
                  <a:gs pos="50000">
                    <a:srgbClr val="00B050">
                      <a:shade val="67500"/>
                      <a:satMod val="115000"/>
                    </a:srgbClr>
                  </a:gs>
                  <a:gs pos="100000">
                    <a:srgbClr val="00B050">
                      <a:shade val="100000"/>
                      <a:satMod val="115000"/>
                    </a:srgbClr>
                  </a:gs>
                </a:gsLst>
                <a:lin ang="2700000" scaled="1"/>
                <a:tileRect/>
              </a:gradFill>
            </c:spPr>
            <c:extLst>
              <c:ext xmlns:c16="http://schemas.microsoft.com/office/drawing/2014/chart" uri="{C3380CC4-5D6E-409C-BE32-E72D297353CC}">
                <c16:uniqueId val="{00000007-8F75-4CAE-B230-463FCB0FC1BD}"/>
              </c:ext>
            </c:extLst>
          </c:dPt>
          <c:dPt>
            <c:idx val="4"/>
            <c:bubble3D val="0"/>
            <c:spPr>
              <a:noFill/>
            </c:spPr>
            <c:extLst>
              <c:ext xmlns:c16="http://schemas.microsoft.com/office/drawing/2014/chart" uri="{C3380CC4-5D6E-409C-BE32-E72D297353CC}">
                <c16:uniqueId val="{00000009-8F75-4CAE-B230-463FCB0FC1BD}"/>
              </c:ext>
            </c:extLst>
          </c:dPt>
          <c:val>
            <c:numRef>
              <c:f>'Leçon 6'!$N$103:$N$107</c:f>
              <c:numCache>
                <c:formatCode>General</c:formatCode>
                <c:ptCount val="5"/>
                <c:pt idx="0">
                  <c:v>10</c:v>
                </c:pt>
                <c:pt idx="1">
                  <c:v>10</c:v>
                </c:pt>
                <c:pt idx="2">
                  <c:v>10</c:v>
                </c:pt>
                <c:pt idx="3">
                  <c:v>10</c:v>
                </c:pt>
                <c:pt idx="4">
                  <c:v>40</c:v>
                </c:pt>
              </c:numCache>
            </c:numRef>
          </c:val>
          <c:extLst>
            <c:ext xmlns:c16="http://schemas.microsoft.com/office/drawing/2014/chart" uri="{C3380CC4-5D6E-409C-BE32-E72D297353CC}">
              <c16:uniqueId val="{0000000A-8F75-4CAE-B230-463FCB0FC1BD}"/>
            </c:ext>
          </c:extLst>
        </c:ser>
        <c:dLbls>
          <c:showLegendKey val="0"/>
          <c:showVal val="0"/>
          <c:showCatName val="0"/>
          <c:showSerName val="0"/>
          <c:showPercent val="0"/>
          <c:showBubbleSize val="0"/>
          <c:showLeaderLines val="1"/>
        </c:dLbls>
        <c:firstSliceAng val="270"/>
        <c:holeSize val="50"/>
      </c:doughnutChart>
      <c:pieChart>
        <c:varyColors val="1"/>
        <c:ser>
          <c:idx val="1"/>
          <c:order val="1"/>
          <c:spPr>
            <a:noFill/>
          </c:spPr>
          <c:dPt>
            <c:idx val="1"/>
            <c:bubble3D val="0"/>
            <c:spPr>
              <a:solidFill>
                <a:schemeClr val="tx1"/>
              </a:solidFill>
            </c:spPr>
            <c:extLst>
              <c:ext xmlns:c16="http://schemas.microsoft.com/office/drawing/2014/chart" uri="{C3380CC4-5D6E-409C-BE32-E72D297353CC}">
                <c16:uniqueId val="{0000000C-8F75-4CAE-B230-463FCB0FC1BD}"/>
              </c:ext>
            </c:extLst>
          </c:dPt>
          <c:val>
            <c:numRef>
              <c:f>'Leçon 6'!$O$103:$O$105</c:f>
              <c:numCache>
                <c:formatCode>General</c:formatCode>
                <c:ptCount val="3"/>
                <c:pt idx="0">
                  <c:v>0</c:v>
                </c:pt>
                <c:pt idx="1">
                  <c:v>2</c:v>
                </c:pt>
                <c:pt idx="2">
                  <c:v>78</c:v>
                </c:pt>
              </c:numCache>
            </c:numRef>
          </c:val>
          <c:extLst>
            <c:ext xmlns:c16="http://schemas.microsoft.com/office/drawing/2014/chart" uri="{C3380CC4-5D6E-409C-BE32-E72D297353CC}">
              <c16:uniqueId val="{0000000D-8F75-4CAE-B230-463FCB0FC1BD}"/>
            </c:ext>
          </c:extLst>
        </c:ser>
        <c:dLbls>
          <c:showLegendKey val="0"/>
          <c:showVal val="0"/>
          <c:showCatName val="0"/>
          <c:showSerName val="0"/>
          <c:showPercent val="0"/>
          <c:showBubbleSize val="0"/>
          <c:showLeaderLines val="1"/>
        </c:dLbls>
        <c:firstSliceAng val="270"/>
      </c:pieChart>
    </c:plotArea>
    <c:plotVisOnly val="0"/>
    <c:dispBlanksAs val="gap"/>
    <c:showDLblsOverMax val="0"/>
  </c:chart>
  <c:spPr>
    <a:noFill/>
    <a:ln>
      <a:noFill/>
    </a:ln>
  </c:spPr>
  <c:printSettings>
    <c:headerFooter/>
    <c:pageMargins b="0.750000000000003" l="0.70000000000000062" r="0.70000000000000062" t="0.750000000000003" header="0.30000000000000032" footer="0.30000000000000032"/>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3187714043526789E-2"/>
          <c:y val="2.160694885387645E-3"/>
          <c:w val="0.97578810865280474"/>
          <c:h val="0.99783930511461238"/>
        </c:manualLayout>
      </c:layout>
      <c:doughnutChart>
        <c:varyColors val="1"/>
        <c:ser>
          <c:idx val="0"/>
          <c:order val="0"/>
          <c:tx>
            <c:v>Camembert</c:v>
          </c:tx>
          <c:dPt>
            <c:idx val="0"/>
            <c:bubble3D val="0"/>
            <c:spPr>
              <a:gradFill flip="none" rotWithShape="1">
                <a:gsLst>
                  <a:gs pos="0">
                    <a:srgbClr val="C00000">
                      <a:shade val="30000"/>
                      <a:satMod val="115000"/>
                    </a:srgbClr>
                  </a:gs>
                  <a:gs pos="50000">
                    <a:srgbClr val="C00000">
                      <a:shade val="67500"/>
                      <a:satMod val="115000"/>
                    </a:srgbClr>
                  </a:gs>
                  <a:gs pos="100000">
                    <a:srgbClr val="C00000">
                      <a:shade val="100000"/>
                      <a:satMod val="115000"/>
                    </a:srgbClr>
                  </a:gs>
                </a:gsLst>
                <a:lin ang="2700000" scaled="1"/>
                <a:tileRect/>
              </a:gradFill>
            </c:spPr>
            <c:extLst>
              <c:ext xmlns:c16="http://schemas.microsoft.com/office/drawing/2014/chart" uri="{C3380CC4-5D6E-409C-BE32-E72D297353CC}">
                <c16:uniqueId val="{00000001-F345-41C9-864F-2C4744FAF022}"/>
              </c:ext>
            </c:extLst>
          </c:dPt>
          <c:dPt>
            <c:idx val="1"/>
            <c:bubble3D val="0"/>
            <c:spPr>
              <a:gradFill flip="none" rotWithShape="1">
                <a:gsLst>
                  <a:gs pos="0">
                    <a:srgbClr val="F79646">
                      <a:lumMod val="75000"/>
                      <a:shade val="30000"/>
                      <a:satMod val="115000"/>
                    </a:srgbClr>
                  </a:gs>
                  <a:gs pos="50000">
                    <a:srgbClr val="F79646">
                      <a:lumMod val="75000"/>
                      <a:shade val="67500"/>
                      <a:satMod val="115000"/>
                    </a:srgbClr>
                  </a:gs>
                  <a:gs pos="100000">
                    <a:srgbClr val="F79646">
                      <a:lumMod val="75000"/>
                      <a:shade val="100000"/>
                      <a:satMod val="115000"/>
                    </a:srgbClr>
                  </a:gs>
                </a:gsLst>
                <a:lin ang="2700000" scaled="1"/>
                <a:tileRect/>
              </a:gradFill>
            </c:spPr>
            <c:extLst>
              <c:ext xmlns:c16="http://schemas.microsoft.com/office/drawing/2014/chart" uri="{C3380CC4-5D6E-409C-BE32-E72D297353CC}">
                <c16:uniqueId val="{00000003-F345-41C9-864F-2C4744FAF022}"/>
              </c:ext>
            </c:extLst>
          </c:dPt>
          <c:dPt>
            <c:idx val="2"/>
            <c:bubble3D val="0"/>
            <c:spPr>
              <a:gradFill flip="none" rotWithShape="1">
                <a:gsLst>
                  <a:gs pos="0">
                    <a:srgbClr val="64AB0D">
                      <a:shade val="30000"/>
                      <a:satMod val="115000"/>
                    </a:srgbClr>
                  </a:gs>
                  <a:gs pos="50000">
                    <a:srgbClr val="64AB0D">
                      <a:shade val="67500"/>
                      <a:satMod val="115000"/>
                    </a:srgbClr>
                  </a:gs>
                  <a:gs pos="100000">
                    <a:srgbClr val="64AB0D">
                      <a:shade val="100000"/>
                      <a:satMod val="115000"/>
                    </a:srgbClr>
                  </a:gs>
                </a:gsLst>
                <a:lin ang="2700000" scaled="1"/>
                <a:tileRect/>
              </a:gradFill>
            </c:spPr>
            <c:extLst>
              <c:ext xmlns:c16="http://schemas.microsoft.com/office/drawing/2014/chart" uri="{C3380CC4-5D6E-409C-BE32-E72D297353CC}">
                <c16:uniqueId val="{00000005-F345-41C9-864F-2C4744FAF022}"/>
              </c:ext>
            </c:extLst>
          </c:dPt>
          <c:dPt>
            <c:idx val="3"/>
            <c:bubble3D val="0"/>
            <c:spPr>
              <a:gradFill flip="none" rotWithShape="1">
                <a:gsLst>
                  <a:gs pos="0">
                    <a:srgbClr val="00B050">
                      <a:shade val="30000"/>
                      <a:satMod val="115000"/>
                    </a:srgbClr>
                  </a:gs>
                  <a:gs pos="50000">
                    <a:srgbClr val="00B050">
                      <a:shade val="67500"/>
                      <a:satMod val="115000"/>
                    </a:srgbClr>
                  </a:gs>
                  <a:gs pos="100000">
                    <a:srgbClr val="00B050">
                      <a:shade val="100000"/>
                      <a:satMod val="115000"/>
                    </a:srgbClr>
                  </a:gs>
                </a:gsLst>
                <a:lin ang="2700000" scaled="1"/>
                <a:tileRect/>
              </a:gradFill>
            </c:spPr>
            <c:extLst>
              <c:ext xmlns:c16="http://schemas.microsoft.com/office/drawing/2014/chart" uri="{C3380CC4-5D6E-409C-BE32-E72D297353CC}">
                <c16:uniqueId val="{00000007-F345-41C9-864F-2C4744FAF022}"/>
              </c:ext>
            </c:extLst>
          </c:dPt>
          <c:dPt>
            <c:idx val="4"/>
            <c:bubble3D val="0"/>
            <c:spPr>
              <a:noFill/>
            </c:spPr>
            <c:extLst>
              <c:ext xmlns:c16="http://schemas.microsoft.com/office/drawing/2014/chart" uri="{C3380CC4-5D6E-409C-BE32-E72D297353CC}">
                <c16:uniqueId val="{00000009-F345-41C9-864F-2C4744FAF022}"/>
              </c:ext>
            </c:extLst>
          </c:dPt>
          <c:val>
            <c:numRef>
              <c:f>'Leçon 1'!$N$88:$N$92</c:f>
              <c:numCache>
                <c:formatCode>General</c:formatCode>
                <c:ptCount val="5"/>
                <c:pt idx="0">
                  <c:v>10</c:v>
                </c:pt>
                <c:pt idx="1">
                  <c:v>10</c:v>
                </c:pt>
                <c:pt idx="2">
                  <c:v>10</c:v>
                </c:pt>
                <c:pt idx="3">
                  <c:v>10</c:v>
                </c:pt>
                <c:pt idx="4">
                  <c:v>40</c:v>
                </c:pt>
              </c:numCache>
            </c:numRef>
          </c:val>
          <c:extLst>
            <c:ext xmlns:c16="http://schemas.microsoft.com/office/drawing/2014/chart" uri="{C3380CC4-5D6E-409C-BE32-E72D297353CC}">
              <c16:uniqueId val="{0000000A-F345-41C9-864F-2C4744FAF022}"/>
            </c:ext>
          </c:extLst>
        </c:ser>
        <c:dLbls>
          <c:showLegendKey val="0"/>
          <c:showVal val="0"/>
          <c:showCatName val="0"/>
          <c:showSerName val="0"/>
          <c:showPercent val="0"/>
          <c:showBubbleSize val="0"/>
          <c:showLeaderLines val="1"/>
        </c:dLbls>
        <c:firstSliceAng val="270"/>
        <c:holeSize val="50"/>
      </c:doughnutChart>
      <c:pieChart>
        <c:varyColors val="1"/>
        <c:ser>
          <c:idx val="1"/>
          <c:order val="1"/>
          <c:spPr>
            <a:noFill/>
          </c:spPr>
          <c:dPt>
            <c:idx val="1"/>
            <c:bubble3D val="0"/>
            <c:spPr>
              <a:solidFill>
                <a:schemeClr val="tx1"/>
              </a:solidFill>
            </c:spPr>
            <c:extLst>
              <c:ext xmlns:c16="http://schemas.microsoft.com/office/drawing/2014/chart" uri="{C3380CC4-5D6E-409C-BE32-E72D297353CC}">
                <c16:uniqueId val="{0000000C-F345-41C9-864F-2C4744FAF022}"/>
              </c:ext>
            </c:extLst>
          </c:dPt>
          <c:val>
            <c:numRef>
              <c:f>'Leçon 1'!$O$88:$O$90</c:f>
              <c:numCache>
                <c:formatCode>General</c:formatCode>
                <c:ptCount val="3"/>
                <c:pt idx="0">
                  <c:v>0</c:v>
                </c:pt>
                <c:pt idx="1">
                  <c:v>2</c:v>
                </c:pt>
                <c:pt idx="2">
                  <c:v>78</c:v>
                </c:pt>
              </c:numCache>
            </c:numRef>
          </c:val>
          <c:extLst>
            <c:ext xmlns:c16="http://schemas.microsoft.com/office/drawing/2014/chart" uri="{C3380CC4-5D6E-409C-BE32-E72D297353CC}">
              <c16:uniqueId val="{0000000D-F345-41C9-864F-2C4744FAF022}"/>
            </c:ext>
          </c:extLst>
        </c:ser>
        <c:dLbls>
          <c:showLegendKey val="0"/>
          <c:showVal val="0"/>
          <c:showCatName val="0"/>
          <c:showSerName val="0"/>
          <c:showPercent val="0"/>
          <c:showBubbleSize val="0"/>
          <c:showLeaderLines val="1"/>
        </c:dLbls>
        <c:firstSliceAng val="270"/>
      </c:pieChart>
    </c:plotArea>
    <c:plotVisOnly val="0"/>
    <c:dispBlanksAs val="gap"/>
    <c:showDLblsOverMax val="0"/>
  </c:chart>
  <c:spPr>
    <a:noFill/>
    <a:ln>
      <a:noFill/>
    </a:ln>
  </c:spPr>
  <c:printSettings>
    <c:headerFooter/>
    <c:pageMargins b="0.750000000000003" l="0.70000000000000062" r="0.70000000000000062" t="0.750000000000003" header="0.30000000000000032" footer="0.30000000000000032"/>
    <c:pageSetup/>
  </c:printSettings>
</c:chartSpace>
</file>

<file path=xl/charts/chart2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3187714043526789E-2"/>
          <c:y val="2.160694885387645E-3"/>
          <c:w val="0.97578810865280474"/>
          <c:h val="0.99783930511461238"/>
        </c:manualLayout>
      </c:layout>
      <c:doughnutChart>
        <c:varyColors val="1"/>
        <c:ser>
          <c:idx val="0"/>
          <c:order val="0"/>
          <c:tx>
            <c:v>Camembert</c:v>
          </c:tx>
          <c:dPt>
            <c:idx val="0"/>
            <c:bubble3D val="0"/>
            <c:spPr>
              <a:gradFill flip="none" rotWithShape="1">
                <a:gsLst>
                  <a:gs pos="0">
                    <a:srgbClr val="C00000">
                      <a:shade val="30000"/>
                      <a:satMod val="115000"/>
                    </a:srgbClr>
                  </a:gs>
                  <a:gs pos="50000">
                    <a:srgbClr val="C00000">
                      <a:shade val="67500"/>
                      <a:satMod val="115000"/>
                    </a:srgbClr>
                  </a:gs>
                  <a:gs pos="100000">
                    <a:srgbClr val="C00000">
                      <a:shade val="100000"/>
                      <a:satMod val="115000"/>
                    </a:srgbClr>
                  </a:gs>
                </a:gsLst>
                <a:lin ang="2700000" scaled="1"/>
                <a:tileRect/>
              </a:gradFill>
            </c:spPr>
            <c:extLst>
              <c:ext xmlns:c16="http://schemas.microsoft.com/office/drawing/2014/chart" uri="{C3380CC4-5D6E-409C-BE32-E72D297353CC}">
                <c16:uniqueId val="{00000001-E794-441F-A186-B2EB8334ED35}"/>
              </c:ext>
            </c:extLst>
          </c:dPt>
          <c:dPt>
            <c:idx val="1"/>
            <c:bubble3D val="0"/>
            <c:spPr>
              <a:gradFill flip="none" rotWithShape="1">
                <a:gsLst>
                  <a:gs pos="0">
                    <a:srgbClr val="F79646">
                      <a:lumMod val="75000"/>
                      <a:shade val="30000"/>
                      <a:satMod val="115000"/>
                    </a:srgbClr>
                  </a:gs>
                  <a:gs pos="50000">
                    <a:srgbClr val="F79646">
                      <a:lumMod val="75000"/>
                      <a:shade val="67500"/>
                      <a:satMod val="115000"/>
                    </a:srgbClr>
                  </a:gs>
                  <a:gs pos="100000">
                    <a:srgbClr val="F79646">
                      <a:lumMod val="75000"/>
                      <a:shade val="100000"/>
                      <a:satMod val="115000"/>
                    </a:srgbClr>
                  </a:gs>
                </a:gsLst>
                <a:lin ang="2700000" scaled="1"/>
                <a:tileRect/>
              </a:gradFill>
            </c:spPr>
            <c:extLst>
              <c:ext xmlns:c16="http://schemas.microsoft.com/office/drawing/2014/chart" uri="{C3380CC4-5D6E-409C-BE32-E72D297353CC}">
                <c16:uniqueId val="{00000003-E794-441F-A186-B2EB8334ED35}"/>
              </c:ext>
            </c:extLst>
          </c:dPt>
          <c:dPt>
            <c:idx val="2"/>
            <c:bubble3D val="0"/>
            <c:spPr>
              <a:gradFill flip="none" rotWithShape="1">
                <a:gsLst>
                  <a:gs pos="0">
                    <a:srgbClr val="64AB0D">
                      <a:shade val="30000"/>
                      <a:satMod val="115000"/>
                    </a:srgbClr>
                  </a:gs>
                  <a:gs pos="50000">
                    <a:srgbClr val="64AB0D">
                      <a:shade val="67500"/>
                      <a:satMod val="115000"/>
                    </a:srgbClr>
                  </a:gs>
                  <a:gs pos="100000">
                    <a:srgbClr val="64AB0D">
                      <a:shade val="100000"/>
                      <a:satMod val="115000"/>
                    </a:srgbClr>
                  </a:gs>
                </a:gsLst>
                <a:lin ang="2700000" scaled="1"/>
                <a:tileRect/>
              </a:gradFill>
            </c:spPr>
            <c:extLst>
              <c:ext xmlns:c16="http://schemas.microsoft.com/office/drawing/2014/chart" uri="{C3380CC4-5D6E-409C-BE32-E72D297353CC}">
                <c16:uniqueId val="{00000005-E794-441F-A186-B2EB8334ED35}"/>
              </c:ext>
            </c:extLst>
          </c:dPt>
          <c:dPt>
            <c:idx val="3"/>
            <c:bubble3D val="0"/>
            <c:spPr>
              <a:gradFill flip="none" rotWithShape="1">
                <a:gsLst>
                  <a:gs pos="0">
                    <a:srgbClr val="00B050">
                      <a:shade val="30000"/>
                      <a:satMod val="115000"/>
                    </a:srgbClr>
                  </a:gs>
                  <a:gs pos="50000">
                    <a:srgbClr val="00B050">
                      <a:shade val="67500"/>
                      <a:satMod val="115000"/>
                    </a:srgbClr>
                  </a:gs>
                  <a:gs pos="100000">
                    <a:srgbClr val="00B050">
                      <a:shade val="100000"/>
                      <a:satMod val="115000"/>
                    </a:srgbClr>
                  </a:gs>
                </a:gsLst>
                <a:lin ang="2700000" scaled="1"/>
                <a:tileRect/>
              </a:gradFill>
            </c:spPr>
            <c:extLst>
              <c:ext xmlns:c16="http://schemas.microsoft.com/office/drawing/2014/chart" uri="{C3380CC4-5D6E-409C-BE32-E72D297353CC}">
                <c16:uniqueId val="{00000007-E794-441F-A186-B2EB8334ED35}"/>
              </c:ext>
            </c:extLst>
          </c:dPt>
          <c:dPt>
            <c:idx val="4"/>
            <c:bubble3D val="0"/>
            <c:spPr>
              <a:noFill/>
            </c:spPr>
            <c:extLst>
              <c:ext xmlns:c16="http://schemas.microsoft.com/office/drawing/2014/chart" uri="{C3380CC4-5D6E-409C-BE32-E72D297353CC}">
                <c16:uniqueId val="{00000009-E794-441F-A186-B2EB8334ED35}"/>
              </c:ext>
            </c:extLst>
          </c:dPt>
          <c:val>
            <c:numRef>
              <c:f>'Leçon 6'!$N$108:$N$112</c:f>
              <c:numCache>
                <c:formatCode>General</c:formatCode>
                <c:ptCount val="5"/>
                <c:pt idx="0">
                  <c:v>10</c:v>
                </c:pt>
                <c:pt idx="1">
                  <c:v>10</c:v>
                </c:pt>
                <c:pt idx="2">
                  <c:v>10</c:v>
                </c:pt>
                <c:pt idx="3">
                  <c:v>10</c:v>
                </c:pt>
                <c:pt idx="4">
                  <c:v>40</c:v>
                </c:pt>
              </c:numCache>
            </c:numRef>
          </c:val>
          <c:extLst>
            <c:ext xmlns:c16="http://schemas.microsoft.com/office/drawing/2014/chart" uri="{C3380CC4-5D6E-409C-BE32-E72D297353CC}">
              <c16:uniqueId val="{0000000A-E794-441F-A186-B2EB8334ED35}"/>
            </c:ext>
          </c:extLst>
        </c:ser>
        <c:dLbls>
          <c:showLegendKey val="0"/>
          <c:showVal val="0"/>
          <c:showCatName val="0"/>
          <c:showSerName val="0"/>
          <c:showPercent val="0"/>
          <c:showBubbleSize val="0"/>
          <c:showLeaderLines val="1"/>
        </c:dLbls>
        <c:firstSliceAng val="270"/>
        <c:holeSize val="50"/>
      </c:doughnutChart>
      <c:pieChart>
        <c:varyColors val="1"/>
        <c:ser>
          <c:idx val="1"/>
          <c:order val="1"/>
          <c:spPr>
            <a:noFill/>
          </c:spPr>
          <c:dPt>
            <c:idx val="1"/>
            <c:bubble3D val="0"/>
            <c:spPr>
              <a:solidFill>
                <a:schemeClr val="tx1"/>
              </a:solidFill>
            </c:spPr>
            <c:extLst>
              <c:ext xmlns:c16="http://schemas.microsoft.com/office/drawing/2014/chart" uri="{C3380CC4-5D6E-409C-BE32-E72D297353CC}">
                <c16:uniqueId val="{0000000C-E794-441F-A186-B2EB8334ED35}"/>
              </c:ext>
            </c:extLst>
          </c:dPt>
          <c:val>
            <c:numRef>
              <c:f>'Leçon 6'!$O$108:$O$110</c:f>
              <c:numCache>
                <c:formatCode>General</c:formatCode>
                <c:ptCount val="3"/>
                <c:pt idx="0">
                  <c:v>0</c:v>
                </c:pt>
                <c:pt idx="1">
                  <c:v>2</c:v>
                </c:pt>
                <c:pt idx="2">
                  <c:v>78</c:v>
                </c:pt>
              </c:numCache>
            </c:numRef>
          </c:val>
          <c:extLst>
            <c:ext xmlns:c16="http://schemas.microsoft.com/office/drawing/2014/chart" uri="{C3380CC4-5D6E-409C-BE32-E72D297353CC}">
              <c16:uniqueId val="{0000000D-E794-441F-A186-B2EB8334ED35}"/>
            </c:ext>
          </c:extLst>
        </c:ser>
        <c:dLbls>
          <c:showLegendKey val="0"/>
          <c:showVal val="0"/>
          <c:showCatName val="0"/>
          <c:showSerName val="0"/>
          <c:showPercent val="0"/>
          <c:showBubbleSize val="0"/>
          <c:showLeaderLines val="1"/>
        </c:dLbls>
        <c:firstSliceAng val="270"/>
      </c:pieChart>
    </c:plotArea>
    <c:plotVisOnly val="0"/>
    <c:dispBlanksAs val="gap"/>
    <c:showDLblsOverMax val="0"/>
  </c:chart>
  <c:spPr>
    <a:noFill/>
    <a:ln>
      <a:noFill/>
    </a:ln>
  </c:spPr>
  <c:printSettings>
    <c:headerFooter/>
    <c:pageMargins b="0.750000000000003" l="0.70000000000000062" r="0.70000000000000062" t="0.750000000000003" header="0.30000000000000032" footer="0.30000000000000032"/>
    <c:pageSetup/>
  </c:printSettings>
</c:chartSpace>
</file>

<file path=xl/charts/chart2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3187714043526789E-2"/>
          <c:y val="2.160694885387645E-3"/>
          <c:w val="0.97578810865280474"/>
          <c:h val="0.99783930511461238"/>
        </c:manualLayout>
      </c:layout>
      <c:doughnutChart>
        <c:varyColors val="1"/>
        <c:ser>
          <c:idx val="0"/>
          <c:order val="0"/>
          <c:tx>
            <c:v>Camembert</c:v>
          </c:tx>
          <c:dPt>
            <c:idx val="0"/>
            <c:bubble3D val="0"/>
            <c:spPr>
              <a:gradFill flip="none" rotWithShape="1">
                <a:gsLst>
                  <a:gs pos="0">
                    <a:srgbClr val="C00000">
                      <a:shade val="30000"/>
                      <a:satMod val="115000"/>
                    </a:srgbClr>
                  </a:gs>
                  <a:gs pos="50000">
                    <a:srgbClr val="C00000">
                      <a:shade val="67500"/>
                      <a:satMod val="115000"/>
                    </a:srgbClr>
                  </a:gs>
                  <a:gs pos="100000">
                    <a:srgbClr val="C00000">
                      <a:shade val="100000"/>
                      <a:satMod val="115000"/>
                    </a:srgbClr>
                  </a:gs>
                </a:gsLst>
                <a:lin ang="2700000" scaled="1"/>
                <a:tileRect/>
              </a:gradFill>
            </c:spPr>
            <c:extLst>
              <c:ext xmlns:c16="http://schemas.microsoft.com/office/drawing/2014/chart" uri="{C3380CC4-5D6E-409C-BE32-E72D297353CC}">
                <c16:uniqueId val="{00000001-E1B5-4EA2-95A3-EA9C7C55FFF0}"/>
              </c:ext>
            </c:extLst>
          </c:dPt>
          <c:dPt>
            <c:idx val="1"/>
            <c:bubble3D val="0"/>
            <c:spPr>
              <a:gradFill flip="none" rotWithShape="1">
                <a:gsLst>
                  <a:gs pos="0">
                    <a:srgbClr val="F79646">
                      <a:lumMod val="75000"/>
                      <a:shade val="30000"/>
                      <a:satMod val="115000"/>
                    </a:srgbClr>
                  </a:gs>
                  <a:gs pos="50000">
                    <a:srgbClr val="F79646">
                      <a:lumMod val="75000"/>
                      <a:shade val="67500"/>
                      <a:satMod val="115000"/>
                    </a:srgbClr>
                  </a:gs>
                  <a:gs pos="100000">
                    <a:srgbClr val="F79646">
                      <a:lumMod val="75000"/>
                      <a:shade val="100000"/>
                      <a:satMod val="115000"/>
                    </a:srgbClr>
                  </a:gs>
                </a:gsLst>
                <a:lin ang="2700000" scaled="1"/>
                <a:tileRect/>
              </a:gradFill>
            </c:spPr>
            <c:extLst>
              <c:ext xmlns:c16="http://schemas.microsoft.com/office/drawing/2014/chart" uri="{C3380CC4-5D6E-409C-BE32-E72D297353CC}">
                <c16:uniqueId val="{00000003-E1B5-4EA2-95A3-EA9C7C55FFF0}"/>
              </c:ext>
            </c:extLst>
          </c:dPt>
          <c:dPt>
            <c:idx val="2"/>
            <c:bubble3D val="0"/>
            <c:spPr>
              <a:gradFill flip="none" rotWithShape="1">
                <a:gsLst>
                  <a:gs pos="0">
                    <a:srgbClr val="64AB0D">
                      <a:shade val="30000"/>
                      <a:satMod val="115000"/>
                    </a:srgbClr>
                  </a:gs>
                  <a:gs pos="50000">
                    <a:srgbClr val="64AB0D">
                      <a:shade val="67500"/>
                      <a:satMod val="115000"/>
                    </a:srgbClr>
                  </a:gs>
                  <a:gs pos="100000">
                    <a:srgbClr val="64AB0D">
                      <a:shade val="100000"/>
                      <a:satMod val="115000"/>
                    </a:srgbClr>
                  </a:gs>
                </a:gsLst>
                <a:lin ang="2700000" scaled="1"/>
                <a:tileRect/>
              </a:gradFill>
            </c:spPr>
            <c:extLst>
              <c:ext xmlns:c16="http://schemas.microsoft.com/office/drawing/2014/chart" uri="{C3380CC4-5D6E-409C-BE32-E72D297353CC}">
                <c16:uniqueId val="{00000005-E1B5-4EA2-95A3-EA9C7C55FFF0}"/>
              </c:ext>
            </c:extLst>
          </c:dPt>
          <c:dPt>
            <c:idx val="3"/>
            <c:bubble3D val="0"/>
            <c:spPr>
              <a:gradFill flip="none" rotWithShape="1">
                <a:gsLst>
                  <a:gs pos="0">
                    <a:srgbClr val="00B050">
                      <a:shade val="30000"/>
                      <a:satMod val="115000"/>
                    </a:srgbClr>
                  </a:gs>
                  <a:gs pos="50000">
                    <a:srgbClr val="00B050">
                      <a:shade val="67500"/>
                      <a:satMod val="115000"/>
                    </a:srgbClr>
                  </a:gs>
                  <a:gs pos="100000">
                    <a:srgbClr val="00B050">
                      <a:shade val="100000"/>
                      <a:satMod val="115000"/>
                    </a:srgbClr>
                  </a:gs>
                </a:gsLst>
                <a:lin ang="2700000" scaled="1"/>
                <a:tileRect/>
              </a:gradFill>
            </c:spPr>
            <c:extLst>
              <c:ext xmlns:c16="http://schemas.microsoft.com/office/drawing/2014/chart" uri="{C3380CC4-5D6E-409C-BE32-E72D297353CC}">
                <c16:uniqueId val="{00000007-E1B5-4EA2-95A3-EA9C7C55FFF0}"/>
              </c:ext>
            </c:extLst>
          </c:dPt>
          <c:dPt>
            <c:idx val="4"/>
            <c:bubble3D val="0"/>
            <c:spPr>
              <a:noFill/>
            </c:spPr>
            <c:extLst>
              <c:ext xmlns:c16="http://schemas.microsoft.com/office/drawing/2014/chart" uri="{C3380CC4-5D6E-409C-BE32-E72D297353CC}">
                <c16:uniqueId val="{00000009-E1B5-4EA2-95A3-EA9C7C55FFF0}"/>
              </c:ext>
            </c:extLst>
          </c:dPt>
          <c:val>
            <c:numRef>
              <c:f>'Leçon 6'!$N$113:$N$117</c:f>
              <c:numCache>
                <c:formatCode>General</c:formatCode>
                <c:ptCount val="5"/>
                <c:pt idx="0">
                  <c:v>10</c:v>
                </c:pt>
                <c:pt idx="1">
                  <c:v>10</c:v>
                </c:pt>
                <c:pt idx="2">
                  <c:v>10</c:v>
                </c:pt>
                <c:pt idx="3">
                  <c:v>10</c:v>
                </c:pt>
                <c:pt idx="4">
                  <c:v>40</c:v>
                </c:pt>
              </c:numCache>
            </c:numRef>
          </c:val>
          <c:extLst>
            <c:ext xmlns:c16="http://schemas.microsoft.com/office/drawing/2014/chart" uri="{C3380CC4-5D6E-409C-BE32-E72D297353CC}">
              <c16:uniqueId val="{0000000A-E1B5-4EA2-95A3-EA9C7C55FFF0}"/>
            </c:ext>
          </c:extLst>
        </c:ser>
        <c:dLbls>
          <c:showLegendKey val="0"/>
          <c:showVal val="0"/>
          <c:showCatName val="0"/>
          <c:showSerName val="0"/>
          <c:showPercent val="0"/>
          <c:showBubbleSize val="0"/>
          <c:showLeaderLines val="1"/>
        </c:dLbls>
        <c:firstSliceAng val="270"/>
        <c:holeSize val="50"/>
      </c:doughnutChart>
      <c:pieChart>
        <c:varyColors val="1"/>
        <c:ser>
          <c:idx val="1"/>
          <c:order val="1"/>
          <c:spPr>
            <a:noFill/>
          </c:spPr>
          <c:dPt>
            <c:idx val="1"/>
            <c:bubble3D val="0"/>
            <c:spPr>
              <a:solidFill>
                <a:schemeClr val="tx1"/>
              </a:solidFill>
            </c:spPr>
            <c:extLst>
              <c:ext xmlns:c16="http://schemas.microsoft.com/office/drawing/2014/chart" uri="{C3380CC4-5D6E-409C-BE32-E72D297353CC}">
                <c16:uniqueId val="{0000000C-E1B5-4EA2-95A3-EA9C7C55FFF0}"/>
              </c:ext>
            </c:extLst>
          </c:dPt>
          <c:val>
            <c:numRef>
              <c:f>'Leçon 6'!$O$113:$O$115</c:f>
              <c:numCache>
                <c:formatCode>General</c:formatCode>
                <c:ptCount val="3"/>
                <c:pt idx="0">
                  <c:v>0</c:v>
                </c:pt>
                <c:pt idx="1">
                  <c:v>2</c:v>
                </c:pt>
                <c:pt idx="2">
                  <c:v>78</c:v>
                </c:pt>
              </c:numCache>
            </c:numRef>
          </c:val>
          <c:extLst>
            <c:ext xmlns:c16="http://schemas.microsoft.com/office/drawing/2014/chart" uri="{C3380CC4-5D6E-409C-BE32-E72D297353CC}">
              <c16:uniqueId val="{0000000D-E1B5-4EA2-95A3-EA9C7C55FFF0}"/>
            </c:ext>
          </c:extLst>
        </c:ser>
        <c:dLbls>
          <c:showLegendKey val="0"/>
          <c:showVal val="0"/>
          <c:showCatName val="0"/>
          <c:showSerName val="0"/>
          <c:showPercent val="0"/>
          <c:showBubbleSize val="0"/>
          <c:showLeaderLines val="1"/>
        </c:dLbls>
        <c:firstSliceAng val="270"/>
      </c:pieChart>
    </c:plotArea>
    <c:plotVisOnly val="0"/>
    <c:dispBlanksAs val="gap"/>
    <c:showDLblsOverMax val="0"/>
  </c:chart>
  <c:spPr>
    <a:noFill/>
    <a:ln>
      <a:noFill/>
    </a:ln>
  </c:spPr>
  <c:printSettings>
    <c:headerFooter/>
    <c:pageMargins b="0.750000000000003" l="0.70000000000000062" r="0.70000000000000062" t="0.750000000000003" header="0.30000000000000032" footer="0.30000000000000032"/>
    <c:pageSetup/>
  </c:printSettings>
</c:chartSpace>
</file>

<file path=xl/charts/chart2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3187714043526789E-2"/>
          <c:y val="2.160694885387645E-3"/>
          <c:w val="0.97578810865280474"/>
          <c:h val="0.99783930511461238"/>
        </c:manualLayout>
      </c:layout>
      <c:doughnutChart>
        <c:varyColors val="1"/>
        <c:ser>
          <c:idx val="0"/>
          <c:order val="0"/>
          <c:tx>
            <c:v>Camembert</c:v>
          </c:tx>
          <c:dPt>
            <c:idx val="0"/>
            <c:bubble3D val="0"/>
            <c:spPr>
              <a:gradFill flip="none" rotWithShape="1">
                <a:gsLst>
                  <a:gs pos="0">
                    <a:srgbClr val="C00000">
                      <a:shade val="30000"/>
                      <a:satMod val="115000"/>
                    </a:srgbClr>
                  </a:gs>
                  <a:gs pos="50000">
                    <a:srgbClr val="C00000">
                      <a:shade val="67500"/>
                      <a:satMod val="115000"/>
                    </a:srgbClr>
                  </a:gs>
                  <a:gs pos="100000">
                    <a:srgbClr val="C00000">
                      <a:shade val="100000"/>
                      <a:satMod val="115000"/>
                    </a:srgbClr>
                  </a:gs>
                </a:gsLst>
                <a:lin ang="2700000" scaled="1"/>
                <a:tileRect/>
              </a:gradFill>
            </c:spPr>
            <c:extLst>
              <c:ext xmlns:c16="http://schemas.microsoft.com/office/drawing/2014/chart" uri="{C3380CC4-5D6E-409C-BE32-E72D297353CC}">
                <c16:uniqueId val="{00000001-55A6-4E41-A8EB-5F5AD3E765FA}"/>
              </c:ext>
            </c:extLst>
          </c:dPt>
          <c:dPt>
            <c:idx val="1"/>
            <c:bubble3D val="0"/>
            <c:spPr>
              <a:gradFill flip="none" rotWithShape="1">
                <a:gsLst>
                  <a:gs pos="0">
                    <a:srgbClr val="F79646">
                      <a:lumMod val="75000"/>
                      <a:shade val="30000"/>
                      <a:satMod val="115000"/>
                    </a:srgbClr>
                  </a:gs>
                  <a:gs pos="50000">
                    <a:srgbClr val="F79646">
                      <a:lumMod val="75000"/>
                      <a:shade val="67500"/>
                      <a:satMod val="115000"/>
                    </a:srgbClr>
                  </a:gs>
                  <a:gs pos="100000">
                    <a:srgbClr val="F79646">
                      <a:lumMod val="75000"/>
                      <a:shade val="100000"/>
                      <a:satMod val="115000"/>
                    </a:srgbClr>
                  </a:gs>
                </a:gsLst>
                <a:lin ang="2700000" scaled="1"/>
                <a:tileRect/>
              </a:gradFill>
            </c:spPr>
            <c:extLst>
              <c:ext xmlns:c16="http://schemas.microsoft.com/office/drawing/2014/chart" uri="{C3380CC4-5D6E-409C-BE32-E72D297353CC}">
                <c16:uniqueId val="{00000003-55A6-4E41-A8EB-5F5AD3E765FA}"/>
              </c:ext>
            </c:extLst>
          </c:dPt>
          <c:dPt>
            <c:idx val="2"/>
            <c:bubble3D val="0"/>
            <c:spPr>
              <a:gradFill flip="none" rotWithShape="1">
                <a:gsLst>
                  <a:gs pos="0">
                    <a:srgbClr val="64AB0D">
                      <a:shade val="30000"/>
                      <a:satMod val="115000"/>
                    </a:srgbClr>
                  </a:gs>
                  <a:gs pos="50000">
                    <a:srgbClr val="64AB0D">
                      <a:shade val="67500"/>
                      <a:satMod val="115000"/>
                    </a:srgbClr>
                  </a:gs>
                  <a:gs pos="100000">
                    <a:srgbClr val="64AB0D">
                      <a:shade val="100000"/>
                      <a:satMod val="115000"/>
                    </a:srgbClr>
                  </a:gs>
                </a:gsLst>
                <a:lin ang="2700000" scaled="1"/>
                <a:tileRect/>
              </a:gradFill>
            </c:spPr>
            <c:extLst>
              <c:ext xmlns:c16="http://schemas.microsoft.com/office/drawing/2014/chart" uri="{C3380CC4-5D6E-409C-BE32-E72D297353CC}">
                <c16:uniqueId val="{00000005-55A6-4E41-A8EB-5F5AD3E765FA}"/>
              </c:ext>
            </c:extLst>
          </c:dPt>
          <c:dPt>
            <c:idx val="3"/>
            <c:bubble3D val="0"/>
            <c:spPr>
              <a:gradFill flip="none" rotWithShape="1">
                <a:gsLst>
                  <a:gs pos="0">
                    <a:srgbClr val="00B050">
                      <a:shade val="30000"/>
                      <a:satMod val="115000"/>
                    </a:srgbClr>
                  </a:gs>
                  <a:gs pos="50000">
                    <a:srgbClr val="00B050">
                      <a:shade val="67500"/>
                      <a:satMod val="115000"/>
                    </a:srgbClr>
                  </a:gs>
                  <a:gs pos="100000">
                    <a:srgbClr val="00B050">
                      <a:shade val="100000"/>
                      <a:satMod val="115000"/>
                    </a:srgbClr>
                  </a:gs>
                </a:gsLst>
                <a:lin ang="2700000" scaled="1"/>
                <a:tileRect/>
              </a:gradFill>
            </c:spPr>
            <c:extLst>
              <c:ext xmlns:c16="http://schemas.microsoft.com/office/drawing/2014/chart" uri="{C3380CC4-5D6E-409C-BE32-E72D297353CC}">
                <c16:uniqueId val="{00000007-55A6-4E41-A8EB-5F5AD3E765FA}"/>
              </c:ext>
            </c:extLst>
          </c:dPt>
          <c:dPt>
            <c:idx val="4"/>
            <c:bubble3D val="0"/>
            <c:spPr>
              <a:noFill/>
            </c:spPr>
            <c:extLst>
              <c:ext xmlns:c16="http://schemas.microsoft.com/office/drawing/2014/chart" uri="{C3380CC4-5D6E-409C-BE32-E72D297353CC}">
                <c16:uniqueId val="{00000009-55A6-4E41-A8EB-5F5AD3E765FA}"/>
              </c:ext>
            </c:extLst>
          </c:dPt>
          <c:val>
            <c:numRef>
              <c:f>'Leçon 6'!$N$118:$N$122</c:f>
              <c:numCache>
                <c:formatCode>General</c:formatCode>
                <c:ptCount val="5"/>
                <c:pt idx="0">
                  <c:v>10</c:v>
                </c:pt>
                <c:pt idx="1">
                  <c:v>10</c:v>
                </c:pt>
                <c:pt idx="2">
                  <c:v>10</c:v>
                </c:pt>
                <c:pt idx="3">
                  <c:v>10</c:v>
                </c:pt>
                <c:pt idx="4">
                  <c:v>40</c:v>
                </c:pt>
              </c:numCache>
            </c:numRef>
          </c:val>
          <c:extLst>
            <c:ext xmlns:c16="http://schemas.microsoft.com/office/drawing/2014/chart" uri="{C3380CC4-5D6E-409C-BE32-E72D297353CC}">
              <c16:uniqueId val="{0000000A-55A6-4E41-A8EB-5F5AD3E765FA}"/>
            </c:ext>
          </c:extLst>
        </c:ser>
        <c:dLbls>
          <c:showLegendKey val="0"/>
          <c:showVal val="0"/>
          <c:showCatName val="0"/>
          <c:showSerName val="0"/>
          <c:showPercent val="0"/>
          <c:showBubbleSize val="0"/>
          <c:showLeaderLines val="1"/>
        </c:dLbls>
        <c:firstSliceAng val="270"/>
        <c:holeSize val="50"/>
      </c:doughnutChart>
      <c:pieChart>
        <c:varyColors val="1"/>
        <c:ser>
          <c:idx val="1"/>
          <c:order val="1"/>
          <c:spPr>
            <a:noFill/>
          </c:spPr>
          <c:dPt>
            <c:idx val="1"/>
            <c:bubble3D val="0"/>
            <c:spPr>
              <a:solidFill>
                <a:schemeClr val="tx1"/>
              </a:solidFill>
            </c:spPr>
            <c:extLst>
              <c:ext xmlns:c16="http://schemas.microsoft.com/office/drawing/2014/chart" uri="{C3380CC4-5D6E-409C-BE32-E72D297353CC}">
                <c16:uniqueId val="{0000000C-55A6-4E41-A8EB-5F5AD3E765FA}"/>
              </c:ext>
            </c:extLst>
          </c:dPt>
          <c:val>
            <c:numRef>
              <c:f>'Leçon 6'!$O$118:$O$120</c:f>
              <c:numCache>
                <c:formatCode>General</c:formatCode>
                <c:ptCount val="3"/>
                <c:pt idx="0">
                  <c:v>0</c:v>
                </c:pt>
                <c:pt idx="1">
                  <c:v>2</c:v>
                </c:pt>
                <c:pt idx="2">
                  <c:v>78</c:v>
                </c:pt>
              </c:numCache>
            </c:numRef>
          </c:val>
          <c:extLst>
            <c:ext xmlns:c16="http://schemas.microsoft.com/office/drawing/2014/chart" uri="{C3380CC4-5D6E-409C-BE32-E72D297353CC}">
              <c16:uniqueId val="{0000000D-55A6-4E41-A8EB-5F5AD3E765FA}"/>
            </c:ext>
          </c:extLst>
        </c:ser>
        <c:dLbls>
          <c:showLegendKey val="0"/>
          <c:showVal val="0"/>
          <c:showCatName val="0"/>
          <c:showSerName val="0"/>
          <c:showPercent val="0"/>
          <c:showBubbleSize val="0"/>
          <c:showLeaderLines val="1"/>
        </c:dLbls>
        <c:firstSliceAng val="270"/>
      </c:pieChart>
    </c:plotArea>
    <c:plotVisOnly val="0"/>
    <c:dispBlanksAs val="gap"/>
    <c:showDLblsOverMax val="0"/>
  </c:chart>
  <c:spPr>
    <a:noFill/>
    <a:ln>
      <a:noFill/>
    </a:ln>
  </c:spPr>
  <c:printSettings>
    <c:headerFooter/>
    <c:pageMargins b="0.750000000000003" l="0.70000000000000062" r="0.70000000000000062" t="0.750000000000003" header="0.30000000000000032" footer="0.30000000000000032"/>
    <c:pageSetup/>
  </c:printSettings>
</c:chartSpace>
</file>

<file path=xl/charts/chart2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3187714043526789E-2"/>
          <c:y val="2.160694885387645E-3"/>
          <c:w val="0.97578810865280474"/>
          <c:h val="0.99783930511461238"/>
        </c:manualLayout>
      </c:layout>
      <c:doughnutChart>
        <c:varyColors val="1"/>
        <c:ser>
          <c:idx val="0"/>
          <c:order val="0"/>
          <c:tx>
            <c:v>Camembert</c:v>
          </c:tx>
          <c:dPt>
            <c:idx val="0"/>
            <c:bubble3D val="0"/>
            <c:spPr>
              <a:gradFill flip="none" rotWithShape="1">
                <a:gsLst>
                  <a:gs pos="0">
                    <a:srgbClr val="C00000">
                      <a:shade val="30000"/>
                      <a:satMod val="115000"/>
                    </a:srgbClr>
                  </a:gs>
                  <a:gs pos="50000">
                    <a:srgbClr val="C00000">
                      <a:shade val="67500"/>
                      <a:satMod val="115000"/>
                    </a:srgbClr>
                  </a:gs>
                  <a:gs pos="100000">
                    <a:srgbClr val="C00000">
                      <a:shade val="100000"/>
                      <a:satMod val="115000"/>
                    </a:srgbClr>
                  </a:gs>
                </a:gsLst>
                <a:lin ang="2700000" scaled="1"/>
                <a:tileRect/>
              </a:gradFill>
            </c:spPr>
            <c:extLst>
              <c:ext xmlns:c16="http://schemas.microsoft.com/office/drawing/2014/chart" uri="{C3380CC4-5D6E-409C-BE32-E72D297353CC}">
                <c16:uniqueId val="{00000001-9392-4FAC-BDF0-5B377904868C}"/>
              </c:ext>
            </c:extLst>
          </c:dPt>
          <c:dPt>
            <c:idx val="1"/>
            <c:bubble3D val="0"/>
            <c:spPr>
              <a:gradFill flip="none" rotWithShape="1">
                <a:gsLst>
                  <a:gs pos="0">
                    <a:srgbClr val="F79646">
                      <a:lumMod val="75000"/>
                      <a:shade val="30000"/>
                      <a:satMod val="115000"/>
                    </a:srgbClr>
                  </a:gs>
                  <a:gs pos="50000">
                    <a:srgbClr val="F79646">
                      <a:lumMod val="75000"/>
                      <a:shade val="67500"/>
                      <a:satMod val="115000"/>
                    </a:srgbClr>
                  </a:gs>
                  <a:gs pos="100000">
                    <a:srgbClr val="F79646">
                      <a:lumMod val="75000"/>
                      <a:shade val="100000"/>
                      <a:satMod val="115000"/>
                    </a:srgbClr>
                  </a:gs>
                </a:gsLst>
                <a:lin ang="2700000" scaled="1"/>
                <a:tileRect/>
              </a:gradFill>
            </c:spPr>
            <c:extLst>
              <c:ext xmlns:c16="http://schemas.microsoft.com/office/drawing/2014/chart" uri="{C3380CC4-5D6E-409C-BE32-E72D297353CC}">
                <c16:uniqueId val="{00000003-9392-4FAC-BDF0-5B377904868C}"/>
              </c:ext>
            </c:extLst>
          </c:dPt>
          <c:dPt>
            <c:idx val="2"/>
            <c:bubble3D val="0"/>
            <c:spPr>
              <a:gradFill flip="none" rotWithShape="1">
                <a:gsLst>
                  <a:gs pos="0">
                    <a:srgbClr val="64AB0D">
                      <a:shade val="30000"/>
                      <a:satMod val="115000"/>
                    </a:srgbClr>
                  </a:gs>
                  <a:gs pos="50000">
                    <a:srgbClr val="64AB0D">
                      <a:shade val="67500"/>
                      <a:satMod val="115000"/>
                    </a:srgbClr>
                  </a:gs>
                  <a:gs pos="100000">
                    <a:srgbClr val="64AB0D">
                      <a:shade val="100000"/>
                      <a:satMod val="115000"/>
                    </a:srgbClr>
                  </a:gs>
                </a:gsLst>
                <a:lin ang="2700000" scaled="1"/>
                <a:tileRect/>
              </a:gradFill>
            </c:spPr>
            <c:extLst>
              <c:ext xmlns:c16="http://schemas.microsoft.com/office/drawing/2014/chart" uri="{C3380CC4-5D6E-409C-BE32-E72D297353CC}">
                <c16:uniqueId val="{00000005-9392-4FAC-BDF0-5B377904868C}"/>
              </c:ext>
            </c:extLst>
          </c:dPt>
          <c:dPt>
            <c:idx val="3"/>
            <c:bubble3D val="0"/>
            <c:spPr>
              <a:gradFill flip="none" rotWithShape="1">
                <a:gsLst>
                  <a:gs pos="0">
                    <a:srgbClr val="00B050">
                      <a:shade val="30000"/>
                      <a:satMod val="115000"/>
                    </a:srgbClr>
                  </a:gs>
                  <a:gs pos="50000">
                    <a:srgbClr val="00B050">
                      <a:shade val="67500"/>
                      <a:satMod val="115000"/>
                    </a:srgbClr>
                  </a:gs>
                  <a:gs pos="100000">
                    <a:srgbClr val="00B050">
                      <a:shade val="100000"/>
                      <a:satMod val="115000"/>
                    </a:srgbClr>
                  </a:gs>
                </a:gsLst>
                <a:lin ang="2700000" scaled="1"/>
                <a:tileRect/>
              </a:gradFill>
            </c:spPr>
            <c:extLst>
              <c:ext xmlns:c16="http://schemas.microsoft.com/office/drawing/2014/chart" uri="{C3380CC4-5D6E-409C-BE32-E72D297353CC}">
                <c16:uniqueId val="{00000007-9392-4FAC-BDF0-5B377904868C}"/>
              </c:ext>
            </c:extLst>
          </c:dPt>
          <c:dPt>
            <c:idx val="4"/>
            <c:bubble3D val="0"/>
            <c:spPr>
              <a:noFill/>
            </c:spPr>
            <c:extLst>
              <c:ext xmlns:c16="http://schemas.microsoft.com/office/drawing/2014/chart" uri="{C3380CC4-5D6E-409C-BE32-E72D297353CC}">
                <c16:uniqueId val="{00000009-9392-4FAC-BDF0-5B377904868C}"/>
              </c:ext>
            </c:extLst>
          </c:dPt>
          <c:val>
            <c:numRef>
              <c:f>'Leçon 6'!$N$123:$N$127</c:f>
              <c:numCache>
                <c:formatCode>General</c:formatCode>
                <c:ptCount val="5"/>
                <c:pt idx="0">
                  <c:v>10</c:v>
                </c:pt>
                <c:pt idx="1">
                  <c:v>10</c:v>
                </c:pt>
                <c:pt idx="2">
                  <c:v>10</c:v>
                </c:pt>
                <c:pt idx="3">
                  <c:v>10</c:v>
                </c:pt>
                <c:pt idx="4">
                  <c:v>40</c:v>
                </c:pt>
              </c:numCache>
            </c:numRef>
          </c:val>
          <c:extLst>
            <c:ext xmlns:c16="http://schemas.microsoft.com/office/drawing/2014/chart" uri="{C3380CC4-5D6E-409C-BE32-E72D297353CC}">
              <c16:uniqueId val="{0000000A-9392-4FAC-BDF0-5B377904868C}"/>
            </c:ext>
          </c:extLst>
        </c:ser>
        <c:dLbls>
          <c:showLegendKey val="0"/>
          <c:showVal val="0"/>
          <c:showCatName val="0"/>
          <c:showSerName val="0"/>
          <c:showPercent val="0"/>
          <c:showBubbleSize val="0"/>
          <c:showLeaderLines val="1"/>
        </c:dLbls>
        <c:firstSliceAng val="270"/>
        <c:holeSize val="50"/>
      </c:doughnutChart>
      <c:pieChart>
        <c:varyColors val="1"/>
        <c:ser>
          <c:idx val="1"/>
          <c:order val="1"/>
          <c:spPr>
            <a:noFill/>
          </c:spPr>
          <c:dPt>
            <c:idx val="1"/>
            <c:bubble3D val="0"/>
            <c:spPr>
              <a:solidFill>
                <a:schemeClr val="tx1"/>
              </a:solidFill>
            </c:spPr>
            <c:extLst>
              <c:ext xmlns:c16="http://schemas.microsoft.com/office/drawing/2014/chart" uri="{C3380CC4-5D6E-409C-BE32-E72D297353CC}">
                <c16:uniqueId val="{0000000C-9392-4FAC-BDF0-5B377904868C}"/>
              </c:ext>
            </c:extLst>
          </c:dPt>
          <c:val>
            <c:numRef>
              <c:f>'Leçon 6'!$O$123:$O$125</c:f>
              <c:numCache>
                <c:formatCode>General</c:formatCode>
                <c:ptCount val="3"/>
                <c:pt idx="0">
                  <c:v>0</c:v>
                </c:pt>
                <c:pt idx="1">
                  <c:v>2</c:v>
                </c:pt>
                <c:pt idx="2">
                  <c:v>78</c:v>
                </c:pt>
              </c:numCache>
            </c:numRef>
          </c:val>
          <c:extLst>
            <c:ext xmlns:c16="http://schemas.microsoft.com/office/drawing/2014/chart" uri="{C3380CC4-5D6E-409C-BE32-E72D297353CC}">
              <c16:uniqueId val="{0000000D-9392-4FAC-BDF0-5B377904868C}"/>
            </c:ext>
          </c:extLst>
        </c:ser>
        <c:dLbls>
          <c:showLegendKey val="0"/>
          <c:showVal val="0"/>
          <c:showCatName val="0"/>
          <c:showSerName val="0"/>
          <c:showPercent val="0"/>
          <c:showBubbleSize val="0"/>
          <c:showLeaderLines val="1"/>
        </c:dLbls>
        <c:firstSliceAng val="270"/>
      </c:pieChart>
    </c:plotArea>
    <c:plotVisOnly val="0"/>
    <c:dispBlanksAs val="gap"/>
    <c:showDLblsOverMax val="0"/>
  </c:chart>
  <c:spPr>
    <a:noFill/>
    <a:ln>
      <a:noFill/>
    </a:ln>
  </c:spPr>
  <c:printSettings>
    <c:headerFooter/>
    <c:pageMargins b="0.750000000000003" l="0.70000000000000062" r="0.70000000000000062" t="0.750000000000003" header="0.30000000000000032" footer="0.30000000000000032"/>
    <c:pageSetup/>
  </c:printSettings>
</c:chartSpace>
</file>

<file path=xl/charts/chart2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3187714043526789E-2"/>
          <c:y val="2.160694885387645E-3"/>
          <c:w val="0.97578810865280474"/>
          <c:h val="0.99783930511461238"/>
        </c:manualLayout>
      </c:layout>
      <c:doughnutChart>
        <c:varyColors val="1"/>
        <c:ser>
          <c:idx val="0"/>
          <c:order val="0"/>
          <c:tx>
            <c:v>Camembert</c:v>
          </c:tx>
          <c:dPt>
            <c:idx val="0"/>
            <c:bubble3D val="0"/>
            <c:spPr>
              <a:gradFill flip="none" rotWithShape="1">
                <a:gsLst>
                  <a:gs pos="0">
                    <a:srgbClr val="C00000">
                      <a:shade val="30000"/>
                      <a:satMod val="115000"/>
                    </a:srgbClr>
                  </a:gs>
                  <a:gs pos="50000">
                    <a:srgbClr val="C00000">
                      <a:shade val="67500"/>
                      <a:satMod val="115000"/>
                    </a:srgbClr>
                  </a:gs>
                  <a:gs pos="100000">
                    <a:srgbClr val="C00000">
                      <a:shade val="100000"/>
                      <a:satMod val="115000"/>
                    </a:srgbClr>
                  </a:gs>
                </a:gsLst>
                <a:lin ang="2700000" scaled="1"/>
                <a:tileRect/>
              </a:gradFill>
            </c:spPr>
            <c:extLst>
              <c:ext xmlns:c16="http://schemas.microsoft.com/office/drawing/2014/chart" uri="{C3380CC4-5D6E-409C-BE32-E72D297353CC}">
                <c16:uniqueId val="{00000001-5F8C-4FB1-A6A0-B350B532D4BC}"/>
              </c:ext>
            </c:extLst>
          </c:dPt>
          <c:dPt>
            <c:idx val="1"/>
            <c:bubble3D val="0"/>
            <c:spPr>
              <a:gradFill flip="none" rotWithShape="1">
                <a:gsLst>
                  <a:gs pos="0">
                    <a:srgbClr val="F79646">
                      <a:lumMod val="75000"/>
                      <a:shade val="30000"/>
                      <a:satMod val="115000"/>
                    </a:srgbClr>
                  </a:gs>
                  <a:gs pos="50000">
                    <a:srgbClr val="F79646">
                      <a:lumMod val="75000"/>
                      <a:shade val="67500"/>
                      <a:satMod val="115000"/>
                    </a:srgbClr>
                  </a:gs>
                  <a:gs pos="100000">
                    <a:srgbClr val="F79646">
                      <a:lumMod val="75000"/>
                      <a:shade val="100000"/>
                      <a:satMod val="115000"/>
                    </a:srgbClr>
                  </a:gs>
                </a:gsLst>
                <a:lin ang="2700000" scaled="1"/>
                <a:tileRect/>
              </a:gradFill>
            </c:spPr>
            <c:extLst>
              <c:ext xmlns:c16="http://schemas.microsoft.com/office/drawing/2014/chart" uri="{C3380CC4-5D6E-409C-BE32-E72D297353CC}">
                <c16:uniqueId val="{00000003-5F8C-4FB1-A6A0-B350B532D4BC}"/>
              </c:ext>
            </c:extLst>
          </c:dPt>
          <c:dPt>
            <c:idx val="2"/>
            <c:bubble3D val="0"/>
            <c:spPr>
              <a:gradFill flip="none" rotWithShape="1">
                <a:gsLst>
                  <a:gs pos="0">
                    <a:srgbClr val="64AB0D">
                      <a:shade val="30000"/>
                      <a:satMod val="115000"/>
                    </a:srgbClr>
                  </a:gs>
                  <a:gs pos="50000">
                    <a:srgbClr val="64AB0D">
                      <a:shade val="67500"/>
                      <a:satMod val="115000"/>
                    </a:srgbClr>
                  </a:gs>
                  <a:gs pos="100000">
                    <a:srgbClr val="64AB0D">
                      <a:shade val="100000"/>
                      <a:satMod val="115000"/>
                    </a:srgbClr>
                  </a:gs>
                </a:gsLst>
                <a:lin ang="2700000" scaled="1"/>
                <a:tileRect/>
              </a:gradFill>
            </c:spPr>
            <c:extLst>
              <c:ext xmlns:c16="http://schemas.microsoft.com/office/drawing/2014/chart" uri="{C3380CC4-5D6E-409C-BE32-E72D297353CC}">
                <c16:uniqueId val="{00000005-5F8C-4FB1-A6A0-B350B532D4BC}"/>
              </c:ext>
            </c:extLst>
          </c:dPt>
          <c:dPt>
            <c:idx val="3"/>
            <c:bubble3D val="0"/>
            <c:spPr>
              <a:gradFill flip="none" rotWithShape="1">
                <a:gsLst>
                  <a:gs pos="0">
                    <a:srgbClr val="00B050">
                      <a:shade val="30000"/>
                      <a:satMod val="115000"/>
                    </a:srgbClr>
                  </a:gs>
                  <a:gs pos="50000">
                    <a:srgbClr val="00B050">
                      <a:shade val="67500"/>
                      <a:satMod val="115000"/>
                    </a:srgbClr>
                  </a:gs>
                  <a:gs pos="100000">
                    <a:srgbClr val="00B050">
                      <a:shade val="100000"/>
                      <a:satMod val="115000"/>
                    </a:srgbClr>
                  </a:gs>
                </a:gsLst>
                <a:lin ang="2700000" scaled="1"/>
                <a:tileRect/>
              </a:gradFill>
            </c:spPr>
            <c:extLst>
              <c:ext xmlns:c16="http://schemas.microsoft.com/office/drawing/2014/chart" uri="{C3380CC4-5D6E-409C-BE32-E72D297353CC}">
                <c16:uniqueId val="{00000007-5F8C-4FB1-A6A0-B350B532D4BC}"/>
              </c:ext>
            </c:extLst>
          </c:dPt>
          <c:dPt>
            <c:idx val="4"/>
            <c:bubble3D val="0"/>
            <c:spPr>
              <a:noFill/>
            </c:spPr>
            <c:extLst>
              <c:ext xmlns:c16="http://schemas.microsoft.com/office/drawing/2014/chart" uri="{C3380CC4-5D6E-409C-BE32-E72D297353CC}">
                <c16:uniqueId val="{00000009-5F8C-4FB1-A6A0-B350B532D4BC}"/>
              </c:ext>
            </c:extLst>
          </c:dPt>
          <c:val>
            <c:numRef>
              <c:f>'Leçon 6'!$N$128:$N$132</c:f>
              <c:numCache>
                <c:formatCode>General</c:formatCode>
                <c:ptCount val="5"/>
                <c:pt idx="0">
                  <c:v>10</c:v>
                </c:pt>
                <c:pt idx="1">
                  <c:v>10</c:v>
                </c:pt>
                <c:pt idx="2">
                  <c:v>10</c:v>
                </c:pt>
                <c:pt idx="3">
                  <c:v>10</c:v>
                </c:pt>
                <c:pt idx="4">
                  <c:v>40</c:v>
                </c:pt>
              </c:numCache>
            </c:numRef>
          </c:val>
          <c:extLst>
            <c:ext xmlns:c16="http://schemas.microsoft.com/office/drawing/2014/chart" uri="{C3380CC4-5D6E-409C-BE32-E72D297353CC}">
              <c16:uniqueId val="{0000000A-5F8C-4FB1-A6A0-B350B532D4BC}"/>
            </c:ext>
          </c:extLst>
        </c:ser>
        <c:dLbls>
          <c:showLegendKey val="0"/>
          <c:showVal val="0"/>
          <c:showCatName val="0"/>
          <c:showSerName val="0"/>
          <c:showPercent val="0"/>
          <c:showBubbleSize val="0"/>
          <c:showLeaderLines val="1"/>
        </c:dLbls>
        <c:firstSliceAng val="270"/>
        <c:holeSize val="50"/>
      </c:doughnutChart>
      <c:pieChart>
        <c:varyColors val="1"/>
        <c:ser>
          <c:idx val="1"/>
          <c:order val="1"/>
          <c:spPr>
            <a:noFill/>
          </c:spPr>
          <c:dPt>
            <c:idx val="1"/>
            <c:bubble3D val="0"/>
            <c:spPr>
              <a:solidFill>
                <a:schemeClr val="tx1"/>
              </a:solidFill>
            </c:spPr>
            <c:extLst>
              <c:ext xmlns:c16="http://schemas.microsoft.com/office/drawing/2014/chart" uri="{C3380CC4-5D6E-409C-BE32-E72D297353CC}">
                <c16:uniqueId val="{0000000C-5F8C-4FB1-A6A0-B350B532D4BC}"/>
              </c:ext>
            </c:extLst>
          </c:dPt>
          <c:val>
            <c:numRef>
              <c:f>'Leçon 6'!$O$128:$O$130</c:f>
              <c:numCache>
                <c:formatCode>General</c:formatCode>
                <c:ptCount val="3"/>
                <c:pt idx="0">
                  <c:v>0</c:v>
                </c:pt>
                <c:pt idx="1">
                  <c:v>2</c:v>
                </c:pt>
                <c:pt idx="2">
                  <c:v>78</c:v>
                </c:pt>
              </c:numCache>
            </c:numRef>
          </c:val>
          <c:extLst>
            <c:ext xmlns:c16="http://schemas.microsoft.com/office/drawing/2014/chart" uri="{C3380CC4-5D6E-409C-BE32-E72D297353CC}">
              <c16:uniqueId val="{0000000D-5F8C-4FB1-A6A0-B350B532D4BC}"/>
            </c:ext>
          </c:extLst>
        </c:ser>
        <c:dLbls>
          <c:showLegendKey val="0"/>
          <c:showVal val="0"/>
          <c:showCatName val="0"/>
          <c:showSerName val="0"/>
          <c:showPercent val="0"/>
          <c:showBubbleSize val="0"/>
          <c:showLeaderLines val="1"/>
        </c:dLbls>
        <c:firstSliceAng val="270"/>
      </c:pieChart>
    </c:plotArea>
    <c:plotVisOnly val="0"/>
    <c:dispBlanksAs val="gap"/>
    <c:showDLblsOverMax val="0"/>
  </c:chart>
  <c:spPr>
    <a:noFill/>
    <a:ln>
      <a:noFill/>
    </a:ln>
  </c:spPr>
  <c:printSettings>
    <c:headerFooter/>
    <c:pageMargins b="0.750000000000003" l="0.70000000000000062" r="0.70000000000000062" t="0.750000000000003" header="0.30000000000000032" footer="0.30000000000000032"/>
    <c:pageSetup/>
  </c:printSettings>
</c:chartSpace>
</file>

<file path=xl/charts/chart2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3187714043526789E-2"/>
          <c:y val="2.160694885387645E-3"/>
          <c:w val="0.97578810865280474"/>
          <c:h val="0.99783930511461238"/>
        </c:manualLayout>
      </c:layout>
      <c:doughnutChart>
        <c:varyColors val="1"/>
        <c:ser>
          <c:idx val="0"/>
          <c:order val="0"/>
          <c:tx>
            <c:v>Camembert</c:v>
          </c:tx>
          <c:dPt>
            <c:idx val="0"/>
            <c:bubble3D val="0"/>
            <c:spPr>
              <a:gradFill flip="none" rotWithShape="1">
                <a:gsLst>
                  <a:gs pos="0">
                    <a:srgbClr val="C00000">
                      <a:shade val="30000"/>
                      <a:satMod val="115000"/>
                    </a:srgbClr>
                  </a:gs>
                  <a:gs pos="50000">
                    <a:srgbClr val="C00000">
                      <a:shade val="67500"/>
                      <a:satMod val="115000"/>
                    </a:srgbClr>
                  </a:gs>
                  <a:gs pos="100000">
                    <a:srgbClr val="C00000">
                      <a:shade val="100000"/>
                      <a:satMod val="115000"/>
                    </a:srgbClr>
                  </a:gs>
                </a:gsLst>
                <a:lin ang="2700000" scaled="1"/>
                <a:tileRect/>
              </a:gradFill>
            </c:spPr>
            <c:extLst>
              <c:ext xmlns:c16="http://schemas.microsoft.com/office/drawing/2014/chart" uri="{C3380CC4-5D6E-409C-BE32-E72D297353CC}">
                <c16:uniqueId val="{00000001-53C3-441E-B861-A67E4E494537}"/>
              </c:ext>
            </c:extLst>
          </c:dPt>
          <c:dPt>
            <c:idx val="1"/>
            <c:bubble3D val="0"/>
            <c:spPr>
              <a:gradFill flip="none" rotWithShape="1">
                <a:gsLst>
                  <a:gs pos="0">
                    <a:srgbClr val="F79646">
                      <a:lumMod val="75000"/>
                      <a:shade val="30000"/>
                      <a:satMod val="115000"/>
                    </a:srgbClr>
                  </a:gs>
                  <a:gs pos="50000">
                    <a:srgbClr val="F79646">
                      <a:lumMod val="75000"/>
                      <a:shade val="67500"/>
                      <a:satMod val="115000"/>
                    </a:srgbClr>
                  </a:gs>
                  <a:gs pos="100000">
                    <a:srgbClr val="F79646">
                      <a:lumMod val="75000"/>
                      <a:shade val="100000"/>
                      <a:satMod val="115000"/>
                    </a:srgbClr>
                  </a:gs>
                </a:gsLst>
                <a:lin ang="2700000" scaled="1"/>
                <a:tileRect/>
              </a:gradFill>
            </c:spPr>
            <c:extLst>
              <c:ext xmlns:c16="http://schemas.microsoft.com/office/drawing/2014/chart" uri="{C3380CC4-5D6E-409C-BE32-E72D297353CC}">
                <c16:uniqueId val="{00000003-53C3-441E-B861-A67E4E494537}"/>
              </c:ext>
            </c:extLst>
          </c:dPt>
          <c:dPt>
            <c:idx val="2"/>
            <c:bubble3D val="0"/>
            <c:spPr>
              <a:gradFill flip="none" rotWithShape="1">
                <a:gsLst>
                  <a:gs pos="0">
                    <a:srgbClr val="64AB0D">
                      <a:shade val="30000"/>
                      <a:satMod val="115000"/>
                    </a:srgbClr>
                  </a:gs>
                  <a:gs pos="50000">
                    <a:srgbClr val="64AB0D">
                      <a:shade val="67500"/>
                      <a:satMod val="115000"/>
                    </a:srgbClr>
                  </a:gs>
                  <a:gs pos="100000">
                    <a:srgbClr val="64AB0D">
                      <a:shade val="100000"/>
                      <a:satMod val="115000"/>
                    </a:srgbClr>
                  </a:gs>
                </a:gsLst>
                <a:lin ang="2700000" scaled="1"/>
                <a:tileRect/>
              </a:gradFill>
            </c:spPr>
            <c:extLst>
              <c:ext xmlns:c16="http://schemas.microsoft.com/office/drawing/2014/chart" uri="{C3380CC4-5D6E-409C-BE32-E72D297353CC}">
                <c16:uniqueId val="{00000005-53C3-441E-B861-A67E4E494537}"/>
              </c:ext>
            </c:extLst>
          </c:dPt>
          <c:dPt>
            <c:idx val="3"/>
            <c:bubble3D val="0"/>
            <c:spPr>
              <a:gradFill flip="none" rotWithShape="1">
                <a:gsLst>
                  <a:gs pos="0">
                    <a:srgbClr val="00B050">
                      <a:shade val="30000"/>
                      <a:satMod val="115000"/>
                    </a:srgbClr>
                  </a:gs>
                  <a:gs pos="50000">
                    <a:srgbClr val="00B050">
                      <a:shade val="67500"/>
                      <a:satMod val="115000"/>
                    </a:srgbClr>
                  </a:gs>
                  <a:gs pos="100000">
                    <a:srgbClr val="00B050">
                      <a:shade val="100000"/>
                      <a:satMod val="115000"/>
                    </a:srgbClr>
                  </a:gs>
                </a:gsLst>
                <a:lin ang="2700000" scaled="1"/>
                <a:tileRect/>
              </a:gradFill>
            </c:spPr>
            <c:extLst>
              <c:ext xmlns:c16="http://schemas.microsoft.com/office/drawing/2014/chart" uri="{C3380CC4-5D6E-409C-BE32-E72D297353CC}">
                <c16:uniqueId val="{00000007-53C3-441E-B861-A67E4E494537}"/>
              </c:ext>
            </c:extLst>
          </c:dPt>
          <c:dPt>
            <c:idx val="4"/>
            <c:bubble3D val="0"/>
            <c:spPr>
              <a:noFill/>
            </c:spPr>
            <c:extLst>
              <c:ext xmlns:c16="http://schemas.microsoft.com/office/drawing/2014/chart" uri="{C3380CC4-5D6E-409C-BE32-E72D297353CC}">
                <c16:uniqueId val="{00000009-53C3-441E-B861-A67E4E494537}"/>
              </c:ext>
            </c:extLst>
          </c:dPt>
          <c:val>
            <c:numRef>
              <c:f>'Leçon 6'!$N$133:$N$137</c:f>
              <c:numCache>
                <c:formatCode>General</c:formatCode>
                <c:ptCount val="5"/>
                <c:pt idx="0">
                  <c:v>10</c:v>
                </c:pt>
                <c:pt idx="1">
                  <c:v>10</c:v>
                </c:pt>
                <c:pt idx="2">
                  <c:v>10</c:v>
                </c:pt>
                <c:pt idx="3">
                  <c:v>10</c:v>
                </c:pt>
                <c:pt idx="4">
                  <c:v>40</c:v>
                </c:pt>
              </c:numCache>
            </c:numRef>
          </c:val>
          <c:extLst>
            <c:ext xmlns:c16="http://schemas.microsoft.com/office/drawing/2014/chart" uri="{C3380CC4-5D6E-409C-BE32-E72D297353CC}">
              <c16:uniqueId val="{0000000A-53C3-441E-B861-A67E4E494537}"/>
            </c:ext>
          </c:extLst>
        </c:ser>
        <c:dLbls>
          <c:showLegendKey val="0"/>
          <c:showVal val="0"/>
          <c:showCatName val="0"/>
          <c:showSerName val="0"/>
          <c:showPercent val="0"/>
          <c:showBubbleSize val="0"/>
          <c:showLeaderLines val="1"/>
        </c:dLbls>
        <c:firstSliceAng val="270"/>
        <c:holeSize val="50"/>
      </c:doughnutChart>
      <c:pieChart>
        <c:varyColors val="1"/>
        <c:ser>
          <c:idx val="1"/>
          <c:order val="1"/>
          <c:spPr>
            <a:noFill/>
          </c:spPr>
          <c:dPt>
            <c:idx val="1"/>
            <c:bubble3D val="0"/>
            <c:spPr>
              <a:solidFill>
                <a:schemeClr val="tx1"/>
              </a:solidFill>
            </c:spPr>
            <c:extLst>
              <c:ext xmlns:c16="http://schemas.microsoft.com/office/drawing/2014/chart" uri="{C3380CC4-5D6E-409C-BE32-E72D297353CC}">
                <c16:uniqueId val="{0000000C-53C3-441E-B861-A67E4E494537}"/>
              </c:ext>
            </c:extLst>
          </c:dPt>
          <c:val>
            <c:numRef>
              <c:f>'Leçon 6'!$O$133:$O$135</c:f>
              <c:numCache>
                <c:formatCode>General</c:formatCode>
                <c:ptCount val="3"/>
                <c:pt idx="0">
                  <c:v>0</c:v>
                </c:pt>
                <c:pt idx="1">
                  <c:v>2</c:v>
                </c:pt>
                <c:pt idx="2">
                  <c:v>78</c:v>
                </c:pt>
              </c:numCache>
            </c:numRef>
          </c:val>
          <c:extLst>
            <c:ext xmlns:c16="http://schemas.microsoft.com/office/drawing/2014/chart" uri="{C3380CC4-5D6E-409C-BE32-E72D297353CC}">
              <c16:uniqueId val="{0000000D-53C3-441E-B861-A67E4E494537}"/>
            </c:ext>
          </c:extLst>
        </c:ser>
        <c:dLbls>
          <c:showLegendKey val="0"/>
          <c:showVal val="0"/>
          <c:showCatName val="0"/>
          <c:showSerName val="0"/>
          <c:showPercent val="0"/>
          <c:showBubbleSize val="0"/>
          <c:showLeaderLines val="1"/>
        </c:dLbls>
        <c:firstSliceAng val="270"/>
      </c:pieChart>
    </c:plotArea>
    <c:plotVisOnly val="0"/>
    <c:dispBlanksAs val="gap"/>
    <c:showDLblsOverMax val="0"/>
  </c:chart>
  <c:spPr>
    <a:noFill/>
    <a:ln>
      <a:noFill/>
    </a:ln>
  </c:spPr>
  <c:printSettings>
    <c:headerFooter/>
    <c:pageMargins b="0.750000000000003" l="0.70000000000000062" r="0.70000000000000062" t="0.750000000000003" header="0.30000000000000032" footer="0.30000000000000032"/>
    <c:pageSetup/>
  </c:printSettings>
</c:chartSpace>
</file>

<file path=xl/charts/chart2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3187714043526789E-2"/>
          <c:y val="2.160694885387645E-3"/>
          <c:w val="0.97578810865280474"/>
          <c:h val="0.99783930511461238"/>
        </c:manualLayout>
      </c:layout>
      <c:doughnutChart>
        <c:varyColors val="1"/>
        <c:ser>
          <c:idx val="0"/>
          <c:order val="0"/>
          <c:tx>
            <c:v>Camembert</c:v>
          </c:tx>
          <c:dPt>
            <c:idx val="0"/>
            <c:bubble3D val="0"/>
            <c:spPr>
              <a:gradFill flip="none" rotWithShape="1">
                <a:gsLst>
                  <a:gs pos="0">
                    <a:srgbClr val="C00000">
                      <a:shade val="30000"/>
                      <a:satMod val="115000"/>
                    </a:srgbClr>
                  </a:gs>
                  <a:gs pos="50000">
                    <a:srgbClr val="C00000">
                      <a:shade val="67500"/>
                      <a:satMod val="115000"/>
                    </a:srgbClr>
                  </a:gs>
                  <a:gs pos="100000">
                    <a:srgbClr val="C00000">
                      <a:shade val="100000"/>
                      <a:satMod val="115000"/>
                    </a:srgbClr>
                  </a:gs>
                </a:gsLst>
                <a:lin ang="2700000" scaled="1"/>
                <a:tileRect/>
              </a:gradFill>
            </c:spPr>
            <c:extLst>
              <c:ext xmlns:c16="http://schemas.microsoft.com/office/drawing/2014/chart" uri="{C3380CC4-5D6E-409C-BE32-E72D297353CC}">
                <c16:uniqueId val="{00000001-16E9-4A4C-9D6F-5EF8C88C5FA0}"/>
              </c:ext>
            </c:extLst>
          </c:dPt>
          <c:dPt>
            <c:idx val="1"/>
            <c:bubble3D val="0"/>
            <c:spPr>
              <a:gradFill flip="none" rotWithShape="1">
                <a:gsLst>
                  <a:gs pos="0">
                    <a:srgbClr val="F79646">
                      <a:lumMod val="75000"/>
                      <a:shade val="30000"/>
                      <a:satMod val="115000"/>
                    </a:srgbClr>
                  </a:gs>
                  <a:gs pos="50000">
                    <a:srgbClr val="F79646">
                      <a:lumMod val="75000"/>
                      <a:shade val="67500"/>
                      <a:satMod val="115000"/>
                    </a:srgbClr>
                  </a:gs>
                  <a:gs pos="100000">
                    <a:srgbClr val="F79646">
                      <a:lumMod val="75000"/>
                      <a:shade val="100000"/>
                      <a:satMod val="115000"/>
                    </a:srgbClr>
                  </a:gs>
                </a:gsLst>
                <a:lin ang="2700000" scaled="1"/>
                <a:tileRect/>
              </a:gradFill>
            </c:spPr>
            <c:extLst>
              <c:ext xmlns:c16="http://schemas.microsoft.com/office/drawing/2014/chart" uri="{C3380CC4-5D6E-409C-BE32-E72D297353CC}">
                <c16:uniqueId val="{00000003-16E9-4A4C-9D6F-5EF8C88C5FA0}"/>
              </c:ext>
            </c:extLst>
          </c:dPt>
          <c:dPt>
            <c:idx val="2"/>
            <c:bubble3D val="0"/>
            <c:spPr>
              <a:gradFill flip="none" rotWithShape="1">
                <a:gsLst>
                  <a:gs pos="0">
                    <a:srgbClr val="64AB0D">
                      <a:shade val="30000"/>
                      <a:satMod val="115000"/>
                    </a:srgbClr>
                  </a:gs>
                  <a:gs pos="50000">
                    <a:srgbClr val="64AB0D">
                      <a:shade val="67500"/>
                      <a:satMod val="115000"/>
                    </a:srgbClr>
                  </a:gs>
                  <a:gs pos="100000">
                    <a:srgbClr val="64AB0D">
                      <a:shade val="100000"/>
                      <a:satMod val="115000"/>
                    </a:srgbClr>
                  </a:gs>
                </a:gsLst>
                <a:lin ang="2700000" scaled="1"/>
                <a:tileRect/>
              </a:gradFill>
            </c:spPr>
            <c:extLst>
              <c:ext xmlns:c16="http://schemas.microsoft.com/office/drawing/2014/chart" uri="{C3380CC4-5D6E-409C-BE32-E72D297353CC}">
                <c16:uniqueId val="{00000005-16E9-4A4C-9D6F-5EF8C88C5FA0}"/>
              </c:ext>
            </c:extLst>
          </c:dPt>
          <c:dPt>
            <c:idx val="3"/>
            <c:bubble3D val="0"/>
            <c:spPr>
              <a:gradFill flip="none" rotWithShape="1">
                <a:gsLst>
                  <a:gs pos="0">
                    <a:srgbClr val="00B050">
                      <a:shade val="30000"/>
                      <a:satMod val="115000"/>
                    </a:srgbClr>
                  </a:gs>
                  <a:gs pos="50000">
                    <a:srgbClr val="00B050">
                      <a:shade val="67500"/>
                      <a:satMod val="115000"/>
                    </a:srgbClr>
                  </a:gs>
                  <a:gs pos="100000">
                    <a:srgbClr val="00B050">
                      <a:shade val="100000"/>
                      <a:satMod val="115000"/>
                    </a:srgbClr>
                  </a:gs>
                </a:gsLst>
                <a:lin ang="2700000" scaled="1"/>
                <a:tileRect/>
              </a:gradFill>
            </c:spPr>
            <c:extLst>
              <c:ext xmlns:c16="http://schemas.microsoft.com/office/drawing/2014/chart" uri="{C3380CC4-5D6E-409C-BE32-E72D297353CC}">
                <c16:uniqueId val="{00000007-16E9-4A4C-9D6F-5EF8C88C5FA0}"/>
              </c:ext>
            </c:extLst>
          </c:dPt>
          <c:dPt>
            <c:idx val="4"/>
            <c:bubble3D val="0"/>
            <c:spPr>
              <a:noFill/>
            </c:spPr>
            <c:extLst>
              <c:ext xmlns:c16="http://schemas.microsoft.com/office/drawing/2014/chart" uri="{C3380CC4-5D6E-409C-BE32-E72D297353CC}">
                <c16:uniqueId val="{00000009-16E9-4A4C-9D6F-5EF8C88C5FA0}"/>
              </c:ext>
            </c:extLst>
          </c:dPt>
          <c:val>
            <c:numRef>
              <c:f>'Leçon 6'!$N$138:$N$142</c:f>
              <c:numCache>
                <c:formatCode>General</c:formatCode>
                <c:ptCount val="5"/>
                <c:pt idx="0">
                  <c:v>10</c:v>
                </c:pt>
                <c:pt idx="1">
                  <c:v>10</c:v>
                </c:pt>
                <c:pt idx="2">
                  <c:v>10</c:v>
                </c:pt>
                <c:pt idx="3">
                  <c:v>10</c:v>
                </c:pt>
                <c:pt idx="4">
                  <c:v>40</c:v>
                </c:pt>
              </c:numCache>
            </c:numRef>
          </c:val>
          <c:extLst>
            <c:ext xmlns:c16="http://schemas.microsoft.com/office/drawing/2014/chart" uri="{C3380CC4-5D6E-409C-BE32-E72D297353CC}">
              <c16:uniqueId val="{0000000A-16E9-4A4C-9D6F-5EF8C88C5FA0}"/>
            </c:ext>
          </c:extLst>
        </c:ser>
        <c:dLbls>
          <c:showLegendKey val="0"/>
          <c:showVal val="0"/>
          <c:showCatName val="0"/>
          <c:showSerName val="0"/>
          <c:showPercent val="0"/>
          <c:showBubbleSize val="0"/>
          <c:showLeaderLines val="1"/>
        </c:dLbls>
        <c:firstSliceAng val="270"/>
        <c:holeSize val="50"/>
      </c:doughnutChart>
      <c:pieChart>
        <c:varyColors val="1"/>
        <c:ser>
          <c:idx val="1"/>
          <c:order val="1"/>
          <c:spPr>
            <a:noFill/>
          </c:spPr>
          <c:dPt>
            <c:idx val="1"/>
            <c:bubble3D val="0"/>
            <c:spPr>
              <a:solidFill>
                <a:schemeClr val="tx1"/>
              </a:solidFill>
            </c:spPr>
            <c:extLst>
              <c:ext xmlns:c16="http://schemas.microsoft.com/office/drawing/2014/chart" uri="{C3380CC4-5D6E-409C-BE32-E72D297353CC}">
                <c16:uniqueId val="{0000000C-16E9-4A4C-9D6F-5EF8C88C5FA0}"/>
              </c:ext>
            </c:extLst>
          </c:dPt>
          <c:val>
            <c:numRef>
              <c:f>'Leçon 6'!$O$138:$O$140</c:f>
              <c:numCache>
                <c:formatCode>General</c:formatCode>
                <c:ptCount val="3"/>
                <c:pt idx="0">
                  <c:v>0</c:v>
                </c:pt>
                <c:pt idx="1">
                  <c:v>2</c:v>
                </c:pt>
                <c:pt idx="2">
                  <c:v>78</c:v>
                </c:pt>
              </c:numCache>
            </c:numRef>
          </c:val>
          <c:extLst>
            <c:ext xmlns:c16="http://schemas.microsoft.com/office/drawing/2014/chart" uri="{C3380CC4-5D6E-409C-BE32-E72D297353CC}">
              <c16:uniqueId val="{0000000D-16E9-4A4C-9D6F-5EF8C88C5FA0}"/>
            </c:ext>
          </c:extLst>
        </c:ser>
        <c:dLbls>
          <c:showLegendKey val="0"/>
          <c:showVal val="0"/>
          <c:showCatName val="0"/>
          <c:showSerName val="0"/>
          <c:showPercent val="0"/>
          <c:showBubbleSize val="0"/>
          <c:showLeaderLines val="1"/>
        </c:dLbls>
        <c:firstSliceAng val="270"/>
      </c:pieChart>
    </c:plotArea>
    <c:plotVisOnly val="0"/>
    <c:dispBlanksAs val="gap"/>
    <c:showDLblsOverMax val="0"/>
  </c:chart>
  <c:spPr>
    <a:noFill/>
    <a:ln>
      <a:noFill/>
    </a:ln>
  </c:spPr>
  <c:printSettings>
    <c:headerFooter/>
    <c:pageMargins b="0.750000000000003" l="0.70000000000000062" r="0.70000000000000062" t="0.750000000000003" header="0.30000000000000032" footer="0.30000000000000032"/>
    <c:pageSetup/>
  </c:printSettings>
</c:chartSpace>
</file>

<file path=xl/charts/chart2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3187714043526789E-2"/>
          <c:y val="2.160694885387645E-3"/>
          <c:w val="0.97578810865280474"/>
          <c:h val="0.99783930511461238"/>
        </c:manualLayout>
      </c:layout>
      <c:doughnutChart>
        <c:varyColors val="1"/>
        <c:ser>
          <c:idx val="0"/>
          <c:order val="0"/>
          <c:tx>
            <c:v>Camembert</c:v>
          </c:tx>
          <c:dPt>
            <c:idx val="0"/>
            <c:bubble3D val="0"/>
            <c:spPr>
              <a:gradFill flip="none" rotWithShape="1">
                <a:gsLst>
                  <a:gs pos="0">
                    <a:srgbClr val="C00000">
                      <a:shade val="30000"/>
                      <a:satMod val="115000"/>
                    </a:srgbClr>
                  </a:gs>
                  <a:gs pos="50000">
                    <a:srgbClr val="C00000">
                      <a:shade val="67500"/>
                      <a:satMod val="115000"/>
                    </a:srgbClr>
                  </a:gs>
                  <a:gs pos="100000">
                    <a:srgbClr val="C00000">
                      <a:shade val="100000"/>
                      <a:satMod val="115000"/>
                    </a:srgbClr>
                  </a:gs>
                </a:gsLst>
                <a:lin ang="2700000" scaled="1"/>
                <a:tileRect/>
              </a:gradFill>
            </c:spPr>
            <c:extLst>
              <c:ext xmlns:c16="http://schemas.microsoft.com/office/drawing/2014/chart" uri="{C3380CC4-5D6E-409C-BE32-E72D297353CC}">
                <c16:uniqueId val="{00000001-6D3A-40FB-A8BA-E26A45B5D293}"/>
              </c:ext>
            </c:extLst>
          </c:dPt>
          <c:dPt>
            <c:idx val="1"/>
            <c:bubble3D val="0"/>
            <c:spPr>
              <a:gradFill flip="none" rotWithShape="1">
                <a:gsLst>
                  <a:gs pos="0">
                    <a:srgbClr val="F79646">
                      <a:lumMod val="75000"/>
                      <a:shade val="30000"/>
                      <a:satMod val="115000"/>
                    </a:srgbClr>
                  </a:gs>
                  <a:gs pos="50000">
                    <a:srgbClr val="F79646">
                      <a:lumMod val="75000"/>
                      <a:shade val="67500"/>
                      <a:satMod val="115000"/>
                    </a:srgbClr>
                  </a:gs>
                  <a:gs pos="100000">
                    <a:srgbClr val="F79646">
                      <a:lumMod val="75000"/>
                      <a:shade val="100000"/>
                      <a:satMod val="115000"/>
                    </a:srgbClr>
                  </a:gs>
                </a:gsLst>
                <a:lin ang="2700000" scaled="1"/>
                <a:tileRect/>
              </a:gradFill>
            </c:spPr>
            <c:extLst>
              <c:ext xmlns:c16="http://schemas.microsoft.com/office/drawing/2014/chart" uri="{C3380CC4-5D6E-409C-BE32-E72D297353CC}">
                <c16:uniqueId val="{00000003-6D3A-40FB-A8BA-E26A45B5D293}"/>
              </c:ext>
            </c:extLst>
          </c:dPt>
          <c:dPt>
            <c:idx val="2"/>
            <c:bubble3D val="0"/>
            <c:spPr>
              <a:gradFill flip="none" rotWithShape="1">
                <a:gsLst>
                  <a:gs pos="0">
                    <a:srgbClr val="64AB0D">
                      <a:shade val="30000"/>
                      <a:satMod val="115000"/>
                    </a:srgbClr>
                  </a:gs>
                  <a:gs pos="50000">
                    <a:srgbClr val="64AB0D">
                      <a:shade val="67500"/>
                      <a:satMod val="115000"/>
                    </a:srgbClr>
                  </a:gs>
                  <a:gs pos="100000">
                    <a:srgbClr val="64AB0D">
                      <a:shade val="100000"/>
                      <a:satMod val="115000"/>
                    </a:srgbClr>
                  </a:gs>
                </a:gsLst>
                <a:lin ang="2700000" scaled="1"/>
                <a:tileRect/>
              </a:gradFill>
            </c:spPr>
            <c:extLst>
              <c:ext xmlns:c16="http://schemas.microsoft.com/office/drawing/2014/chart" uri="{C3380CC4-5D6E-409C-BE32-E72D297353CC}">
                <c16:uniqueId val="{00000005-6D3A-40FB-A8BA-E26A45B5D293}"/>
              </c:ext>
            </c:extLst>
          </c:dPt>
          <c:dPt>
            <c:idx val="3"/>
            <c:bubble3D val="0"/>
            <c:spPr>
              <a:gradFill flip="none" rotWithShape="1">
                <a:gsLst>
                  <a:gs pos="0">
                    <a:srgbClr val="00B050">
                      <a:shade val="30000"/>
                      <a:satMod val="115000"/>
                    </a:srgbClr>
                  </a:gs>
                  <a:gs pos="50000">
                    <a:srgbClr val="00B050">
                      <a:shade val="67500"/>
                      <a:satMod val="115000"/>
                    </a:srgbClr>
                  </a:gs>
                  <a:gs pos="100000">
                    <a:srgbClr val="00B050">
                      <a:shade val="100000"/>
                      <a:satMod val="115000"/>
                    </a:srgbClr>
                  </a:gs>
                </a:gsLst>
                <a:lin ang="2700000" scaled="1"/>
                <a:tileRect/>
              </a:gradFill>
            </c:spPr>
            <c:extLst>
              <c:ext xmlns:c16="http://schemas.microsoft.com/office/drawing/2014/chart" uri="{C3380CC4-5D6E-409C-BE32-E72D297353CC}">
                <c16:uniqueId val="{00000007-6D3A-40FB-A8BA-E26A45B5D293}"/>
              </c:ext>
            </c:extLst>
          </c:dPt>
          <c:dPt>
            <c:idx val="4"/>
            <c:bubble3D val="0"/>
            <c:spPr>
              <a:noFill/>
            </c:spPr>
            <c:extLst>
              <c:ext xmlns:c16="http://schemas.microsoft.com/office/drawing/2014/chart" uri="{C3380CC4-5D6E-409C-BE32-E72D297353CC}">
                <c16:uniqueId val="{00000009-6D3A-40FB-A8BA-E26A45B5D293}"/>
              </c:ext>
            </c:extLst>
          </c:dPt>
          <c:val>
            <c:numRef>
              <c:f>'Leçon 6'!$N$143:$N$147</c:f>
              <c:numCache>
                <c:formatCode>General</c:formatCode>
                <c:ptCount val="5"/>
                <c:pt idx="0">
                  <c:v>10</c:v>
                </c:pt>
                <c:pt idx="1">
                  <c:v>10</c:v>
                </c:pt>
                <c:pt idx="2">
                  <c:v>10</c:v>
                </c:pt>
                <c:pt idx="3">
                  <c:v>10</c:v>
                </c:pt>
                <c:pt idx="4">
                  <c:v>40</c:v>
                </c:pt>
              </c:numCache>
            </c:numRef>
          </c:val>
          <c:extLst>
            <c:ext xmlns:c16="http://schemas.microsoft.com/office/drawing/2014/chart" uri="{C3380CC4-5D6E-409C-BE32-E72D297353CC}">
              <c16:uniqueId val="{0000000A-6D3A-40FB-A8BA-E26A45B5D293}"/>
            </c:ext>
          </c:extLst>
        </c:ser>
        <c:dLbls>
          <c:showLegendKey val="0"/>
          <c:showVal val="0"/>
          <c:showCatName val="0"/>
          <c:showSerName val="0"/>
          <c:showPercent val="0"/>
          <c:showBubbleSize val="0"/>
          <c:showLeaderLines val="1"/>
        </c:dLbls>
        <c:firstSliceAng val="270"/>
        <c:holeSize val="50"/>
      </c:doughnutChart>
      <c:pieChart>
        <c:varyColors val="1"/>
        <c:ser>
          <c:idx val="1"/>
          <c:order val="1"/>
          <c:spPr>
            <a:noFill/>
          </c:spPr>
          <c:dPt>
            <c:idx val="1"/>
            <c:bubble3D val="0"/>
            <c:spPr>
              <a:solidFill>
                <a:schemeClr val="tx1"/>
              </a:solidFill>
            </c:spPr>
            <c:extLst>
              <c:ext xmlns:c16="http://schemas.microsoft.com/office/drawing/2014/chart" uri="{C3380CC4-5D6E-409C-BE32-E72D297353CC}">
                <c16:uniqueId val="{0000000C-6D3A-40FB-A8BA-E26A45B5D293}"/>
              </c:ext>
            </c:extLst>
          </c:dPt>
          <c:val>
            <c:numRef>
              <c:f>'Leçon 6'!$O$143:$O$145</c:f>
              <c:numCache>
                <c:formatCode>General</c:formatCode>
                <c:ptCount val="3"/>
                <c:pt idx="0">
                  <c:v>0</c:v>
                </c:pt>
                <c:pt idx="1">
                  <c:v>2</c:v>
                </c:pt>
                <c:pt idx="2">
                  <c:v>78</c:v>
                </c:pt>
              </c:numCache>
            </c:numRef>
          </c:val>
          <c:extLst>
            <c:ext xmlns:c16="http://schemas.microsoft.com/office/drawing/2014/chart" uri="{C3380CC4-5D6E-409C-BE32-E72D297353CC}">
              <c16:uniqueId val="{0000000D-6D3A-40FB-A8BA-E26A45B5D293}"/>
            </c:ext>
          </c:extLst>
        </c:ser>
        <c:dLbls>
          <c:showLegendKey val="0"/>
          <c:showVal val="0"/>
          <c:showCatName val="0"/>
          <c:showSerName val="0"/>
          <c:showPercent val="0"/>
          <c:showBubbleSize val="0"/>
          <c:showLeaderLines val="1"/>
        </c:dLbls>
        <c:firstSliceAng val="270"/>
      </c:pieChart>
    </c:plotArea>
    <c:plotVisOnly val="0"/>
    <c:dispBlanksAs val="gap"/>
    <c:showDLblsOverMax val="0"/>
  </c:chart>
  <c:spPr>
    <a:noFill/>
    <a:ln>
      <a:noFill/>
    </a:ln>
  </c:spPr>
  <c:printSettings>
    <c:headerFooter/>
    <c:pageMargins b="0.750000000000003" l="0.70000000000000062" r="0.70000000000000062" t="0.750000000000003" header="0.30000000000000032" footer="0.30000000000000032"/>
    <c:pageSetup/>
  </c:printSettings>
</c:chartSpace>
</file>

<file path=xl/charts/chart2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3187714043526789E-2"/>
          <c:y val="2.160694885387645E-3"/>
          <c:w val="0.97578810865280474"/>
          <c:h val="0.99783930511461238"/>
        </c:manualLayout>
      </c:layout>
      <c:doughnutChart>
        <c:varyColors val="1"/>
        <c:ser>
          <c:idx val="0"/>
          <c:order val="0"/>
          <c:tx>
            <c:v>Camembert</c:v>
          </c:tx>
          <c:dPt>
            <c:idx val="0"/>
            <c:bubble3D val="0"/>
            <c:spPr>
              <a:gradFill flip="none" rotWithShape="1">
                <a:gsLst>
                  <a:gs pos="0">
                    <a:srgbClr val="C00000">
                      <a:shade val="30000"/>
                      <a:satMod val="115000"/>
                    </a:srgbClr>
                  </a:gs>
                  <a:gs pos="50000">
                    <a:srgbClr val="C00000">
                      <a:shade val="67500"/>
                      <a:satMod val="115000"/>
                    </a:srgbClr>
                  </a:gs>
                  <a:gs pos="100000">
                    <a:srgbClr val="C00000">
                      <a:shade val="100000"/>
                      <a:satMod val="115000"/>
                    </a:srgbClr>
                  </a:gs>
                </a:gsLst>
                <a:lin ang="2700000" scaled="1"/>
                <a:tileRect/>
              </a:gradFill>
            </c:spPr>
            <c:extLst>
              <c:ext xmlns:c16="http://schemas.microsoft.com/office/drawing/2014/chart" uri="{C3380CC4-5D6E-409C-BE32-E72D297353CC}">
                <c16:uniqueId val="{00000001-3B6A-470F-B7EA-4F88580F08B2}"/>
              </c:ext>
            </c:extLst>
          </c:dPt>
          <c:dPt>
            <c:idx val="1"/>
            <c:bubble3D val="0"/>
            <c:spPr>
              <a:gradFill flip="none" rotWithShape="1">
                <a:gsLst>
                  <a:gs pos="0">
                    <a:srgbClr val="F79646">
                      <a:lumMod val="75000"/>
                      <a:shade val="30000"/>
                      <a:satMod val="115000"/>
                    </a:srgbClr>
                  </a:gs>
                  <a:gs pos="50000">
                    <a:srgbClr val="F79646">
                      <a:lumMod val="75000"/>
                      <a:shade val="67500"/>
                      <a:satMod val="115000"/>
                    </a:srgbClr>
                  </a:gs>
                  <a:gs pos="100000">
                    <a:srgbClr val="F79646">
                      <a:lumMod val="75000"/>
                      <a:shade val="100000"/>
                      <a:satMod val="115000"/>
                    </a:srgbClr>
                  </a:gs>
                </a:gsLst>
                <a:lin ang="2700000" scaled="1"/>
                <a:tileRect/>
              </a:gradFill>
            </c:spPr>
            <c:extLst>
              <c:ext xmlns:c16="http://schemas.microsoft.com/office/drawing/2014/chart" uri="{C3380CC4-5D6E-409C-BE32-E72D297353CC}">
                <c16:uniqueId val="{00000003-3B6A-470F-B7EA-4F88580F08B2}"/>
              </c:ext>
            </c:extLst>
          </c:dPt>
          <c:dPt>
            <c:idx val="2"/>
            <c:bubble3D val="0"/>
            <c:spPr>
              <a:gradFill flip="none" rotWithShape="1">
                <a:gsLst>
                  <a:gs pos="0">
                    <a:srgbClr val="64AB0D">
                      <a:shade val="30000"/>
                      <a:satMod val="115000"/>
                    </a:srgbClr>
                  </a:gs>
                  <a:gs pos="50000">
                    <a:srgbClr val="64AB0D">
                      <a:shade val="67500"/>
                      <a:satMod val="115000"/>
                    </a:srgbClr>
                  </a:gs>
                  <a:gs pos="100000">
                    <a:srgbClr val="64AB0D">
                      <a:shade val="100000"/>
                      <a:satMod val="115000"/>
                    </a:srgbClr>
                  </a:gs>
                </a:gsLst>
                <a:lin ang="2700000" scaled="1"/>
                <a:tileRect/>
              </a:gradFill>
            </c:spPr>
            <c:extLst>
              <c:ext xmlns:c16="http://schemas.microsoft.com/office/drawing/2014/chart" uri="{C3380CC4-5D6E-409C-BE32-E72D297353CC}">
                <c16:uniqueId val="{00000005-3B6A-470F-B7EA-4F88580F08B2}"/>
              </c:ext>
            </c:extLst>
          </c:dPt>
          <c:dPt>
            <c:idx val="3"/>
            <c:bubble3D val="0"/>
            <c:spPr>
              <a:gradFill flip="none" rotWithShape="1">
                <a:gsLst>
                  <a:gs pos="0">
                    <a:srgbClr val="00B050">
                      <a:shade val="30000"/>
                      <a:satMod val="115000"/>
                    </a:srgbClr>
                  </a:gs>
                  <a:gs pos="50000">
                    <a:srgbClr val="00B050">
                      <a:shade val="67500"/>
                      <a:satMod val="115000"/>
                    </a:srgbClr>
                  </a:gs>
                  <a:gs pos="100000">
                    <a:srgbClr val="00B050">
                      <a:shade val="100000"/>
                      <a:satMod val="115000"/>
                    </a:srgbClr>
                  </a:gs>
                </a:gsLst>
                <a:lin ang="2700000" scaled="1"/>
                <a:tileRect/>
              </a:gradFill>
            </c:spPr>
            <c:extLst>
              <c:ext xmlns:c16="http://schemas.microsoft.com/office/drawing/2014/chart" uri="{C3380CC4-5D6E-409C-BE32-E72D297353CC}">
                <c16:uniqueId val="{00000007-3B6A-470F-B7EA-4F88580F08B2}"/>
              </c:ext>
            </c:extLst>
          </c:dPt>
          <c:dPt>
            <c:idx val="4"/>
            <c:bubble3D val="0"/>
            <c:spPr>
              <a:noFill/>
            </c:spPr>
            <c:extLst>
              <c:ext xmlns:c16="http://schemas.microsoft.com/office/drawing/2014/chart" uri="{C3380CC4-5D6E-409C-BE32-E72D297353CC}">
                <c16:uniqueId val="{00000009-3B6A-470F-B7EA-4F88580F08B2}"/>
              </c:ext>
            </c:extLst>
          </c:dPt>
          <c:val>
            <c:numRef>
              <c:f>'Leçon 6'!$N$148:$N$152</c:f>
              <c:numCache>
                <c:formatCode>General</c:formatCode>
                <c:ptCount val="5"/>
                <c:pt idx="0">
                  <c:v>10</c:v>
                </c:pt>
                <c:pt idx="1">
                  <c:v>10</c:v>
                </c:pt>
                <c:pt idx="2">
                  <c:v>10</c:v>
                </c:pt>
                <c:pt idx="3">
                  <c:v>10</c:v>
                </c:pt>
                <c:pt idx="4">
                  <c:v>40</c:v>
                </c:pt>
              </c:numCache>
            </c:numRef>
          </c:val>
          <c:extLst>
            <c:ext xmlns:c16="http://schemas.microsoft.com/office/drawing/2014/chart" uri="{C3380CC4-5D6E-409C-BE32-E72D297353CC}">
              <c16:uniqueId val="{0000000A-3B6A-470F-B7EA-4F88580F08B2}"/>
            </c:ext>
          </c:extLst>
        </c:ser>
        <c:dLbls>
          <c:showLegendKey val="0"/>
          <c:showVal val="0"/>
          <c:showCatName val="0"/>
          <c:showSerName val="0"/>
          <c:showPercent val="0"/>
          <c:showBubbleSize val="0"/>
          <c:showLeaderLines val="1"/>
        </c:dLbls>
        <c:firstSliceAng val="270"/>
        <c:holeSize val="50"/>
      </c:doughnutChart>
      <c:pieChart>
        <c:varyColors val="1"/>
        <c:ser>
          <c:idx val="1"/>
          <c:order val="1"/>
          <c:spPr>
            <a:noFill/>
          </c:spPr>
          <c:dPt>
            <c:idx val="1"/>
            <c:bubble3D val="0"/>
            <c:spPr>
              <a:solidFill>
                <a:schemeClr val="tx1"/>
              </a:solidFill>
            </c:spPr>
            <c:extLst>
              <c:ext xmlns:c16="http://schemas.microsoft.com/office/drawing/2014/chart" uri="{C3380CC4-5D6E-409C-BE32-E72D297353CC}">
                <c16:uniqueId val="{0000000C-3B6A-470F-B7EA-4F88580F08B2}"/>
              </c:ext>
            </c:extLst>
          </c:dPt>
          <c:val>
            <c:numRef>
              <c:f>'Leçon 6'!$O$148:$O$150</c:f>
              <c:numCache>
                <c:formatCode>General</c:formatCode>
                <c:ptCount val="3"/>
                <c:pt idx="0">
                  <c:v>0</c:v>
                </c:pt>
                <c:pt idx="1">
                  <c:v>2</c:v>
                </c:pt>
                <c:pt idx="2">
                  <c:v>78</c:v>
                </c:pt>
              </c:numCache>
            </c:numRef>
          </c:val>
          <c:extLst>
            <c:ext xmlns:c16="http://schemas.microsoft.com/office/drawing/2014/chart" uri="{C3380CC4-5D6E-409C-BE32-E72D297353CC}">
              <c16:uniqueId val="{0000000D-3B6A-470F-B7EA-4F88580F08B2}"/>
            </c:ext>
          </c:extLst>
        </c:ser>
        <c:dLbls>
          <c:showLegendKey val="0"/>
          <c:showVal val="0"/>
          <c:showCatName val="0"/>
          <c:showSerName val="0"/>
          <c:showPercent val="0"/>
          <c:showBubbleSize val="0"/>
          <c:showLeaderLines val="1"/>
        </c:dLbls>
        <c:firstSliceAng val="270"/>
      </c:pieChart>
    </c:plotArea>
    <c:plotVisOnly val="0"/>
    <c:dispBlanksAs val="gap"/>
    <c:showDLblsOverMax val="0"/>
  </c:chart>
  <c:spPr>
    <a:noFill/>
    <a:ln>
      <a:noFill/>
    </a:ln>
  </c:spPr>
  <c:printSettings>
    <c:headerFooter/>
    <c:pageMargins b="0.750000000000003" l="0.70000000000000062" r="0.70000000000000062" t="0.750000000000003" header="0.30000000000000032" footer="0.30000000000000032"/>
    <c:pageSetup/>
  </c:printSettings>
</c:chartSpace>
</file>

<file path=xl/charts/chart2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3187714043526789E-2"/>
          <c:y val="2.160694885387645E-3"/>
          <c:w val="0.97578810865280474"/>
          <c:h val="0.99783930511461238"/>
        </c:manualLayout>
      </c:layout>
      <c:doughnutChart>
        <c:varyColors val="1"/>
        <c:ser>
          <c:idx val="0"/>
          <c:order val="0"/>
          <c:tx>
            <c:v>Camembert</c:v>
          </c:tx>
          <c:dPt>
            <c:idx val="0"/>
            <c:bubble3D val="0"/>
            <c:spPr>
              <a:gradFill flip="none" rotWithShape="1">
                <a:gsLst>
                  <a:gs pos="0">
                    <a:srgbClr val="C00000">
                      <a:shade val="30000"/>
                      <a:satMod val="115000"/>
                    </a:srgbClr>
                  </a:gs>
                  <a:gs pos="50000">
                    <a:srgbClr val="C00000">
                      <a:shade val="67500"/>
                      <a:satMod val="115000"/>
                    </a:srgbClr>
                  </a:gs>
                  <a:gs pos="100000">
                    <a:srgbClr val="C00000">
                      <a:shade val="100000"/>
                      <a:satMod val="115000"/>
                    </a:srgbClr>
                  </a:gs>
                </a:gsLst>
                <a:lin ang="2700000" scaled="1"/>
                <a:tileRect/>
              </a:gradFill>
            </c:spPr>
            <c:extLst>
              <c:ext xmlns:c16="http://schemas.microsoft.com/office/drawing/2014/chart" uri="{C3380CC4-5D6E-409C-BE32-E72D297353CC}">
                <c16:uniqueId val="{00000001-A19F-46EC-9BD6-F3756024DD63}"/>
              </c:ext>
            </c:extLst>
          </c:dPt>
          <c:dPt>
            <c:idx val="1"/>
            <c:bubble3D val="0"/>
            <c:spPr>
              <a:gradFill flip="none" rotWithShape="1">
                <a:gsLst>
                  <a:gs pos="0">
                    <a:srgbClr val="F79646">
                      <a:lumMod val="75000"/>
                      <a:shade val="30000"/>
                      <a:satMod val="115000"/>
                    </a:srgbClr>
                  </a:gs>
                  <a:gs pos="50000">
                    <a:srgbClr val="F79646">
                      <a:lumMod val="75000"/>
                      <a:shade val="67500"/>
                      <a:satMod val="115000"/>
                    </a:srgbClr>
                  </a:gs>
                  <a:gs pos="100000">
                    <a:srgbClr val="F79646">
                      <a:lumMod val="75000"/>
                      <a:shade val="100000"/>
                      <a:satMod val="115000"/>
                    </a:srgbClr>
                  </a:gs>
                </a:gsLst>
                <a:lin ang="2700000" scaled="1"/>
                <a:tileRect/>
              </a:gradFill>
            </c:spPr>
            <c:extLst>
              <c:ext xmlns:c16="http://schemas.microsoft.com/office/drawing/2014/chart" uri="{C3380CC4-5D6E-409C-BE32-E72D297353CC}">
                <c16:uniqueId val="{00000003-A19F-46EC-9BD6-F3756024DD63}"/>
              </c:ext>
            </c:extLst>
          </c:dPt>
          <c:dPt>
            <c:idx val="2"/>
            <c:bubble3D val="0"/>
            <c:spPr>
              <a:gradFill flip="none" rotWithShape="1">
                <a:gsLst>
                  <a:gs pos="0">
                    <a:srgbClr val="64AB0D">
                      <a:shade val="30000"/>
                      <a:satMod val="115000"/>
                    </a:srgbClr>
                  </a:gs>
                  <a:gs pos="50000">
                    <a:srgbClr val="64AB0D">
                      <a:shade val="67500"/>
                      <a:satMod val="115000"/>
                    </a:srgbClr>
                  </a:gs>
                  <a:gs pos="100000">
                    <a:srgbClr val="64AB0D">
                      <a:shade val="100000"/>
                      <a:satMod val="115000"/>
                    </a:srgbClr>
                  </a:gs>
                </a:gsLst>
                <a:lin ang="2700000" scaled="1"/>
                <a:tileRect/>
              </a:gradFill>
            </c:spPr>
            <c:extLst>
              <c:ext xmlns:c16="http://schemas.microsoft.com/office/drawing/2014/chart" uri="{C3380CC4-5D6E-409C-BE32-E72D297353CC}">
                <c16:uniqueId val="{00000005-A19F-46EC-9BD6-F3756024DD63}"/>
              </c:ext>
            </c:extLst>
          </c:dPt>
          <c:dPt>
            <c:idx val="3"/>
            <c:bubble3D val="0"/>
            <c:spPr>
              <a:gradFill flip="none" rotWithShape="1">
                <a:gsLst>
                  <a:gs pos="0">
                    <a:srgbClr val="00B050">
                      <a:shade val="30000"/>
                      <a:satMod val="115000"/>
                    </a:srgbClr>
                  </a:gs>
                  <a:gs pos="50000">
                    <a:srgbClr val="00B050">
                      <a:shade val="67500"/>
                      <a:satMod val="115000"/>
                    </a:srgbClr>
                  </a:gs>
                  <a:gs pos="100000">
                    <a:srgbClr val="00B050">
                      <a:shade val="100000"/>
                      <a:satMod val="115000"/>
                    </a:srgbClr>
                  </a:gs>
                </a:gsLst>
                <a:lin ang="2700000" scaled="1"/>
                <a:tileRect/>
              </a:gradFill>
            </c:spPr>
            <c:extLst>
              <c:ext xmlns:c16="http://schemas.microsoft.com/office/drawing/2014/chart" uri="{C3380CC4-5D6E-409C-BE32-E72D297353CC}">
                <c16:uniqueId val="{00000007-A19F-46EC-9BD6-F3756024DD63}"/>
              </c:ext>
            </c:extLst>
          </c:dPt>
          <c:dPt>
            <c:idx val="4"/>
            <c:bubble3D val="0"/>
            <c:spPr>
              <a:noFill/>
            </c:spPr>
            <c:extLst>
              <c:ext xmlns:c16="http://schemas.microsoft.com/office/drawing/2014/chart" uri="{C3380CC4-5D6E-409C-BE32-E72D297353CC}">
                <c16:uniqueId val="{00000009-A19F-46EC-9BD6-F3756024DD63}"/>
              </c:ext>
            </c:extLst>
          </c:dPt>
          <c:val>
            <c:numRef>
              <c:f>'Leçon 6'!$N$153:$N$157</c:f>
              <c:numCache>
                <c:formatCode>General</c:formatCode>
                <c:ptCount val="5"/>
                <c:pt idx="0">
                  <c:v>10</c:v>
                </c:pt>
                <c:pt idx="1">
                  <c:v>10</c:v>
                </c:pt>
                <c:pt idx="2">
                  <c:v>10</c:v>
                </c:pt>
                <c:pt idx="3">
                  <c:v>10</c:v>
                </c:pt>
                <c:pt idx="4">
                  <c:v>40</c:v>
                </c:pt>
              </c:numCache>
            </c:numRef>
          </c:val>
          <c:extLst>
            <c:ext xmlns:c16="http://schemas.microsoft.com/office/drawing/2014/chart" uri="{C3380CC4-5D6E-409C-BE32-E72D297353CC}">
              <c16:uniqueId val="{0000000A-A19F-46EC-9BD6-F3756024DD63}"/>
            </c:ext>
          </c:extLst>
        </c:ser>
        <c:dLbls>
          <c:showLegendKey val="0"/>
          <c:showVal val="0"/>
          <c:showCatName val="0"/>
          <c:showSerName val="0"/>
          <c:showPercent val="0"/>
          <c:showBubbleSize val="0"/>
          <c:showLeaderLines val="1"/>
        </c:dLbls>
        <c:firstSliceAng val="270"/>
        <c:holeSize val="50"/>
      </c:doughnutChart>
      <c:pieChart>
        <c:varyColors val="1"/>
        <c:ser>
          <c:idx val="1"/>
          <c:order val="1"/>
          <c:spPr>
            <a:noFill/>
          </c:spPr>
          <c:dPt>
            <c:idx val="1"/>
            <c:bubble3D val="0"/>
            <c:spPr>
              <a:solidFill>
                <a:schemeClr val="tx1"/>
              </a:solidFill>
            </c:spPr>
            <c:extLst>
              <c:ext xmlns:c16="http://schemas.microsoft.com/office/drawing/2014/chart" uri="{C3380CC4-5D6E-409C-BE32-E72D297353CC}">
                <c16:uniqueId val="{0000000C-A19F-46EC-9BD6-F3756024DD63}"/>
              </c:ext>
            </c:extLst>
          </c:dPt>
          <c:val>
            <c:numRef>
              <c:f>'Leçon 6'!$O$153:$O$155</c:f>
              <c:numCache>
                <c:formatCode>General</c:formatCode>
                <c:ptCount val="3"/>
                <c:pt idx="0">
                  <c:v>0</c:v>
                </c:pt>
                <c:pt idx="1">
                  <c:v>2</c:v>
                </c:pt>
                <c:pt idx="2">
                  <c:v>78</c:v>
                </c:pt>
              </c:numCache>
            </c:numRef>
          </c:val>
          <c:extLst>
            <c:ext xmlns:c16="http://schemas.microsoft.com/office/drawing/2014/chart" uri="{C3380CC4-5D6E-409C-BE32-E72D297353CC}">
              <c16:uniqueId val="{0000000D-A19F-46EC-9BD6-F3756024DD63}"/>
            </c:ext>
          </c:extLst>
        </c:ser>
        <c:dLbls>
          <c:showLegendKey val="0"/>
          <c:showVal val="0"/>
          <c:showCatName val="0"/>
          <c:showSerName val="0"/>
          <c:showPercent val="0"/>
          <c:showBubbleSize val="0"/>
          <c:showLeaderLines val="1"/>
        </c:dLbls>
        <c:firstSliceAng val="270"/>
      </c:pieChart>
    </c:plotArea>
    <c:plotVisOnly val="0"/>
    <c:dispBlanksAs val="gap"/>
    <c:showDLblsOverMax val="0"/>
  </c:chart>
  <c:spPr>
    <a:noFill/>
    <a:ln>
      <a:noFill/>
    </a:ln>
  </c:spPr>
  <c:printSettings>
    <c:headerFooter/>
    <c:pageMargins b="0.750000000000003" l="0.70000000000000062" r="0.70000000000000062" t="0.750000000000003" header="0.30000000000000032" footer="0.30000000000000032"/>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3187714043526789E-2"/>
          <c:y val="2.160694885387645E-3"/>
          <c:w val="0.97578810865280474"/>
          <c:h val="0.99783930511461238"/>
        </c:manualLayout>
      </c:layout>
      <c:doughnutChart>
        <c:varyColors val="1"/>
        <c:ser>
          <c:idx val="0"/>
          <c:order val="0"/>
          <c:tx>
            <c:v>Camembert</c:v>
          </c:tx>
          <c:dPt>
            <c:idx val="0"/>
            <c:bubble3D val="0"/>
            <c:spPr>
              <a:gradFill flip="none" rotWithShape="1">
                <a:gsLst>
                  <a:gs pos="0">
                    <a:srgbClr val="C00000">
                      <a:shade val="30000"/>
                      <a:satMod val="115000"/>
                    </a:srgbClr>
                  </a:gs>
                  <a:gs pos="50000">
                    <a:srgbClr val="C00000">
                      <a:shade val="67500"/>
                      <a:satMod val="115000"/>
                    </a:srgbClr>
                  </a:gs>
                  <a:gs pos="100000">
                    <a:srgbClr val="C00000">
                      <a:shade val="100000"/>
                      <a:satMod val="115000"/>
                    </a:srgbClr>
                  </a:gs>
                </a:gsLst>
                <a:lin ang="2700000" scaled="1"/>
                <a:tileRect/>
              </a:gradFill>
            </c:spPr>
            <c:extLst>
              <c:ext xmlns:c16="http://schemas.microsoft.com/office/drawing/2014/chart" uri="{C3380CC4-5D6E-409C-BE32-E72D297353CC}">
                <c16:uniqueId val="{00000001-71E2-452D-BC2C-5CBE476F9723}"/>
              </c:ext>
            </c:extLst>
          </c:dPt>
          <c:dPt>
            <c:idx val="1"/>
            <c:bubble3D val="0"/>
            <c:spPr>
              <a:gradFill flip="none" rotWithShape="1">
                <a:gsLst>
                  <a:gs pos="0">
                    <a:srgbClr val="F79646">
                      <a:lumMod val="75000"/>
                      <a:shade val="30000"/>
                      <a:satMod val="115000"/>
                    </a:srgbClr>
                  </a:gs>
                  <a:gs pos="50000">
                    <a:srgbClr val="F79646">
                      <a:lumMod val="75000"/>
                      <a:shade val="67500"/>
                      <a:satMod val="115000"/>
                    </a:srgbClr>
                  </a:gs>
                  <a:gs pos="100000">
                    <a:srgbClr val="F79646">
                      <a:lumMod val="75000"/>
                      <a:shade val="100000"/>
                      <a:satMod val="115000"/>
                    </a:srgbClr>
                  </a:gs>
                </a:gsLst>
                <a:lin ang="2700000" scaled="1"/>
                <a:tileRect/>
              </a:gradFill>
            </c:spPr>
            <c:extLst>
              <c:ext xmlns:c16="http://schemas.microsoft.com/office/drawing/2014/chart" uri="{C3380CC4-5D6E-409C-BE32-E72D297353CC}">
                <c16:uniqueId val="{00000003-71E2-452D-BC2C-5CBE476F9723}"/>
              </c:ext>
            </c:extLst>
          </c:dPt>
          <c:dPt>
            <c:idx val="2"/>
            <c:bubble3D val="0"/>
            <c:spPr>
              <a:gradFill flip="none" rotWithShape="1">
                <a:gsLst>
                  <a:gs pos="0">
                    <a:srgbClr val="64AB0D">
                      <a:shade val="30000"/>
                      <a:satMod val="115000"/>
                    </a:srgbClr>
                  </a:gs>
                  <a:gs pos="50000">
                    <a:srgbClr val="64AB0D">
                      <a:shade val="67500"/>
                      <a:satMod val="115000"/>
                    </a:srgbClr>
                  </a:gs>
                  <a:gs pos="100000">
                    <a:srgbClr val="64AB0D">
                      <a:shade val="100000"/>
                      <a:satMod val="115000"/>
                    </a:srgbClr>
                  </a:gs>
                </a:gsLst>
                <a:lin ang="2700000" scaled="1"/>
                <a:tileRect/>
              </a:gradFill>
            </c:spPr>
            <c:extLst>
              <c:ext xmlns:c16="http://schemas.microsoft.com/office/drawing/2014/chart" uri="{C3380CC4-5D6E-409C-BE32-E72D297353CC}">
                <c16:uniqueId val="{00000005-71E2-452D-BC2C-5CBE476F9723}"/>
              </c:ext>
            </c:extLst>
          </c:dPt>
          <c:dPt>
            <c:idx val="3"/>
            <c:bubble3D val="0"/>
            <c:spPr>
              <a:gradFill flip="none" rotWithShape="1">
                <a:gsLst>
                  <a:gs pos="0">
                    <a:srgbClr val="00B050">
                      <a:shade val="30000"/>
                      <a:satMod val="115000"/>
                    </a:srgbClr>
                  </a:gs>
                  <a:gs pos="50000">
                    <a:srgbClr val="00B050">
                      <a:shade val="67500"/>
                      <a:satMod val="115000"/>
                    </a:srgbClr>
                  </a:gs>
                  <a:gs pos="100000">
                    <a:srgbClr val="00B050">
                      <a:shade val="100000"/>
                      <a:satMod val="115000"/>
                    </a:srgbClr>
                  </a:gs>
                </a:gsLst>
                <a:lin ang="2700000" scaled="1"/>
                <a:tileRect/>
              </a:gradFill>
            </c:spPr>
            <c:extLst>
              <c:ext xmlns:c16="http://schemas.microsoft.com/office/drawing/2014/chart" uri="{C3380CC4-5D6E-409C-BE32-E72D297353CC}">
                <c16:uniqueId val="{00000007-71E2-452D-BC2C-5CBE476F9723}"/>
              </c:ext>
            </c:extLst>
          </c:dPt>
          <c:dPt>
            <c:idx val="4"/>
            <c:bubble3D val="0"/>
            <c:spPr>
              <a:noFill/>
            </c:spPr>
            <c:extLst>
              <c:ext xmlns:c16="http://schemas.microsoft.com/office/drawing/2014/chart" uri="{C3380CC4-5D6E-409C-BE32-E72D297353CC}">
                <c16:uniqueId val="{00000009-71E2-452D-BC2C-5CBE476F9723}"/>
              </c:ext>
            </c:extLst>
          </c:dPt>
          <c:val>
            <c:numRef>
              <c:f>'Leçon 1'!$N$93:$N$97</c:f>
              <c:numCache>
                <c:formatCode>General</c:formatCode>
                <c:ptCount val="5"/>
                <c:pt idx="0">
                  <c:v>10</c:v>
                </c:pt>
                <c:pt idx="1">
                  <c:v>10</c:v>
                </c:pt>
                <c:pt idx="2">
                  <c:v>10</c:v>
                </c:pt>
                <c:pt idx="3">
                  <c:v>10</c:v>
                </c:pt>
                <c:pt idx="4">
                  <c:v>40</c:v>
                </c:pt>
              </c:numCache>
            </c:numRef>
          </c:val>
          <c:extLst>
            <c:ext xmlns:c16="http://schemas.microsoft.com/office/drawing/2014/chart" uri="{C3380CC4-5D6E-409C-BE32-E72D297353CC}">
              <c16:uniqueId val="{0000000A-71E2-452D-BC2C-5CBE476F9723}"/>
            </c:ext>
          </c:extLst>
        </c:ser>
        <c:dLbls>
          <c:showLegendKey val="0"/>
          <c:showVal val="0"/>
          <c:showCatName val="0"/>
          <c:showSerName val="0"/>
          <c:showPercent val="0"/>
          <c:showBubbleSize val="0"/>
          <c:showLeaderLines val="1"/>
        </c:dLbls>
        <c:firstSliceAng val="270"/>
        <c:holeSize val="50"/>
      </c:doughnutChart>
      <c:pieChart>
        <c:varyColors val="1"/>
        <c:ser>
          <c:idx val="1"/>
          <c:order val="1"/>
          <c:spPr>
            <a:noFill/>
          </c:spPr>
          <c:dPt>
            <c:idx val="1"/>
            <c:bubble3D val="0"/>
            <c:spPr>
              <a:solidFill>
                <a:schemeClr val="tx1"/>
              </a:solidFill>
            </c:spPr>
            <c:extLst>
              <c:ext xmlns:c16="http://schemas.microsoft.com/office/drawing/2014/chart" uri="{C3380CC4-5D6E-409C-BE32-E72D297353CC}">
                <c16:uniqueId val="{0000000C-71E2-452D-BC2C-5CBE476F9723}"/>
              </c:ext>
            </c:extLst>
          </c:dPt>
          <c:val>
            <c:numRef>
              <c:f>'Leçon 1'!$O$93:$O$95</c:f>
              <c:numCache>
                <c:formatCode>General</c:formatCode>
                <c:ptCount val="3"/>
                <c:pt idx="0">
                  <c:v>0</c:v>
                </c:pt>
                <c:pt idx="1">
                  <c:v>2</c:v>
                </c:pt>
                <c:pt idx="2">
                  <c:v>78</c:v>
                </c:pt>
              </c:numCache>
            </c:numRef>
          </c:val>
          <c:extLst>
            <c:ext xmlns:c16="http://schemas.microsoft.com/office/drawing/2014/chart" uri="{C3380CC4-5D6E-409C-BE32-E72D297353CC}">
              <c16:uniqueId val="{0000000D-71E2-452D-BC2C-5CBE476F9723}"/>
            </c:ext>
          </c:extLst>
        </c:ser>
        <c:dLbls>
          <c:showLegendKey val="0"/>
          <c:showVal val="0"/>
          <c:showCatName val="0"/>
          <c:showSerName val="0"/>
          <c:showPercent val="0"/>
          <c:showBubbleSize val="0"/>
          <c:showLeaderLines val="1"/>
        </c:dLbls>
        <c:firstSliceAng val="270"/>
      </c:pieChart>
    </c:plotArea>
    <c:plotVisOnly val="0"/>
    <c:dispBlanksAs val="gap"/>
    <c:showDLblsOverMax val="0"/>
  </c:chart>
  <c:spPr>
    <a:noFill/>
    <a:ln>
      <a:noFill/>
    </a:ln>
  </c:spPr>
  <c:printSettings>
    <c:headerFooter/>
    <c:pageMargins b="0.750000000000003" l="0.70000000000000062" r="0.70000000000000062" t="0.750000000000003" header="0.30000000000000032" footer="0.30000000000000032"/>
    <c:pageSetup/>
  </c:printSettings>
</c:chartSpace>
</file>

<file path=xl/charts/chart2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3187714043526789E-2"/>
          <c:y val="2.160694885387645E-3"/>
          <c:w val="0.97578810865280474"/>
          <c:h val="0.99783930511461238"/>
        </c:manualLayout>
      </c:layout>
      <c:doughnutChart>
        <c:varyColors val="1"/>
        <c:ser>
          <c:idx val="0"/>
          <c:order val="0"/>
          <c:tx>
            <c:v>Camembert</c:v>
          </c:tx>
          <c:dPt>
            <c:idx val="0"/>
            <c:bubble3D val="0"/>
            <c:spPr>
              <a:gradFill flip="none" rotWithShape="1">
                <a:gsLst>
                  <a:gs pos="0">
                    <a:srgbClr val="C00000">
                      <a:shade val="30000"/>
                      <a:satMod val="115000"/>
                    </a:srgbClr>
                  </a:gs>
                  <a:gs pos="50000">
                    <a:srgbClr val="C00000">
                      <a:shade val="67500"/>
                      <a:satMod val="115000"/>
                    </a:srgbClr>
                  </a:gs>
                  <a:gs pos="100000">
                    <a:srgbClr val="C00000">
                      <a:shade val="100000"/>
                      <a:satMod val="115000"/>
                    </a:srgbClr>
                  </a:gs>
                </a:gsLst>
                <a:lin ang="2700000" scaled="1"/>
                <a:tileRect/>
              </a:gradFill>
            </c:spPr>
            <c:extLst>
              <c:ext xmlns:c16="http://schemas.microsoft.com/office/drawing/2014/chart" uri="{C3380CC4-5D6E-409C-BE32-E72D297353CC}">
                <c16:uniqueId val="{00000001-F2D3-47CE-BE6E-CFEB3E75376B}"/>
              </c:ext>
            </c:extLst>
          </c:dPt>
          <c:dPt>
            <c:idx val="1"/>
            <c:bubble3D val="0"/>
            <c:spPr>
              <a:gradFill flip="none" rotWithShape="1">
                <a:gsLst>
                  <a:gs pos="0">
                    <a:srgbClr val="F79646">
                      <a:lumMod val="75000"/>
                      <a:shade val="30000"/>
                      <a:satMod val="115000"/>
                    </a:srgbClr>
                  </a:gs>
                  <a:gs pos="50000">
                    <a:srgbClr val="F79646">
                      <a:lumMod val="75000"/>
                      <a:shade val="67500"/>
                      <a:satMod val="115000"/>
                    </a:srgbClr>
                  </a:gs>
                  <a:gs pos="100000">
                    <a:srgbClr val="F79646">
                      <a:lumMod val="75000"/>
                      <a:shade val="100000"/>
                      <a:satMod val="115000"/>
                    </a:srgbClr>
                  </a:gs>
                </a:gsLst>
                <a:lin ang="2700000" scaled="1"/>
                <a:tileRect/>
              </a:gradFill>
            </c:spPr>
            <c:extLst>
              <c:ext xmlns:c16="http://schemas.microsoft.com/office/drawing/2014/chart" uri="{C3380CC4-5D6E-409C-BE32-E72D297353CC}">
                <c16:uniqueId val="{00000003-F2D3-47CE-BE6E-CFEB3E75376B}"/>
              </c:ext>
            </c:extLst>
          </c:dPt>
          <c:dPt>
            <c:idx val="2"/>
            <c:bubble3D val="0"/>
            <c:spPr>
              <a:gradFill flip="none" rotWithShape="1">
                <a:gsLst>
                  <a:gs pos="0">
                    <a:srgbClr val="64AB0D">
                      <a:shade val="30000"/>
                      <a:satMod val="115000"/>
                    </a:srgbClr>
                  </a:gs>
                  <a:gs pos="50000">
                    <a:srgbClr val="64AB0D">
                      <a:shade val="67500"/>
                      <a:satMod val="115000"/>
                    </a:srgbClr>
                  </a:gs>
                  <a:gs pos="100000">
                    <a:srgbClr val="64AB0D">
                      <a:shade val="100000"/>
                      <a:satMod val="115000"/>
                    </a:srgbClr>
                  </a:gs>
                </a:gsLst>
                <a:lin ang="2700000" scaled="1"/>
                <a:tileRect/>
              </a:gradFill>
            </c:spPr>
            <c:extLst>
              <c:ext xmlns:c16="http://schemas.microsoft.com/office/drawing/2014/chart" uri="{C3380CC4-5D6E-409C-BE32-E72D297353CC}">
                <c16:uniqueId val="{00000005-F2D3-47CE-BE6E-CFEB3E75376B}"/>
              </c:ext>
            </c:extLst>
          </c:dPt>
          <c:dPt>
            <c:idx val="3"/>
            <c:bubble3D val="0"/>
            <c:spPr>
              <a:gradFill flip="none" rotWithShape="1">
                <a:gsLst>
                  <a:gs pos="0">
                    <a:srgbClr val="00B050">
                      <a:shade val="30000"/>
                      <a:satMod val="115000"/>
                    </a:srgbClr>
                  </a:gs>
                  <a:gs pos="50000">
                    <a:srgbClr val="00B050">
                      <a:shade val="67500"/>
                      <a:satMod val="115000"/>
                    </a:srgbClr>
                  </a:gs>
                  <a:gs pos="100000">
                    <a:srgbClr val="00B050">
                      <a:shade val="100000"/>
                      <a:satMod val="115000"/>
                    </a:srgbClr>
                  </a:gs>
                </a:gsLst>
                <a:lin ang="2700000" scaled="1"/>
                <a:tileRect/>
              </a:gradFill>
            </c:spPr>
            <c:extLst>
              <c:ext xmlns:c16="http://schemas.microsoft.com/office/drawing/2014/chart" uri="{C3380CC4-5D6E-409C-BE32-E72D297353CC}">
                <c16:uniqueId val="{00000007-F2D3-47CE-BE6E-CFEB3E75376B}"/>
              </c:ext>
            </c:extLst>
          </c:dPt>
          <c:dPt>
            <c:idx val="4"/>
            <c:bubble3D val="0"/>
            <c:spPr>
              <a:noFill/>
            </c:spPr>
            <c:extLst>
              <c:ext xmlns:c16="http://schemas.microsoft.com/office/drawing/2014/chart" uri="{C3380CC4-5D6E-409C-BE32-E72D297353CC}">
                <c16:uniqueId val="{00000009-F2D3-47CE-BE6E-CFEB3E75376B}"/>
              </c:ext>
            </c:extLst>
          </c:dPt>
          <c:val>
            <c:numRef>
              <c:f>'Leçon 6'!$N$158:$N$162</c:f>
              <c:numCache>
                <c:formatCode>General</c:formatCode>
                <c:ptCount val="5"/>
                <c:pt idx="0">
                  <c:v>10</c:v>
                </c:pt>
                <c:pt idx="1">
                  <c:v>10</c:v>
                </c:pt>
                <c:pt idx="2">
                  <c:v>10</c:v>
                </c:pt>
                <c:pt idx="3">
                  <c:v>10</c:v>
                </c:pt>
                <c:pt idx="4">
                  <c:v>40</c:v>
                </c:pt>
              </c:numCache>
            </c:numRef>
          </c:val>
          <c:extLst>
            <c:ext xmlns:c16="http://schemas.microsoft.com/office/drawing/2014/chart" uri="{C3380CC4-5D6E-409C-BE32-E72D297353CC}">
              <c16:uniqueId val="{0000000A-F2D3-47CE-BE6E-CFEB3E75376B}"/>
            </c:ext>
          </c:extLst>
        </c:ser>
        <c:dLbls>
          <c:showLegendKey val="0"/>
          <c:showVal val="0"/>
          <c:showCatName val="0"/>
          <c:showSerName val="0"/>
          <c:showPercent val="0"/>
          <c:showBubbleSize val="0"/>
          <c:showLeaderLines val="1"/>
        </c:dLbls>
        <c:firstSliceAng val="270"/>
        <c:holeSize val="50"/>
      </c:doughnutChart>
      <c:pieChart>
        <c:varyColors val="1"/>
        <c:ser>
          <c:idx val="1"/>
          <c:order val="1"/>
          <c:spPr>
            <a:noFill/>
          </c:spPr>
          <c:dPt>
            <c:idx val="1"/>
            <c:bubble3D val="0"/>
            <c:spPr>
              <a:solidFill>
                <a:schemeClr val="tx1"/>
              </a:solidFill>
            </c:spPr>
            <c:extLst>
              <c:ext xmlns:c16="http://schemas.microsoft.com/office/drawing/2014/chart" uri="{C3380CC4-5D6E-409C-BE32-E72D297353CC}">
                <c16:uniqueId val="{0000000C-F2D3-47CE-BE6E-CFEB3E75376B}"/>
              </c:ext>
            </c:extLst>
          </c:dPt>
          <c:val>
            <c:numRef>
              <c:f>'Leçon 6'!$O$158:$O$160</c:f>
              <c:numCache>
                <c:formatCode>General</c:formatCode>
                <c:ptCount val="3"/>
                <c:pt idx="0">
                  <c:v>0</c:v>
                </c:pt>
                <c:pt idx="1">
                  <c:v>2</c:v>
                </c:pt>
                <c:pt idx="2">
                  <c:v>78</c:v>
                </c:pt>
              </c:numCache>
            </c:numRef>
          </c:val>
          <c:extLst>
            <c:ext xmlns:c16="http://schemas.microsoft.com/office/drawing/2014/chart" uri="{C3380CC4-5D6E-409C-BE32-E72D297353CC}">
              <c16:uniqueId val="{0000000D-F2D3-47CE-BE6E-CFEB3E75376B}"/>
            </c:ext>
          </c:extLst>
        </c:ser>
        <c:dLbls>
          <c:showLegendKey val="0"/>
          <c:showVal val="0"/>
          <c:showCatName val="0"/>
          <c:showSerName val="0"/>
          <c:showPercent val="0"/>
          <c:showBubbleSize val="0"/>
          <c:showLeaderLines val="1"/>
        </c:dLbls>
        <c:firstSliceAng val="270"/>
      </c:pieChart>
    </c:plotArea>
    <c:plotVisOnly val="0"/>
    <c:dispBlanksAs val="gap"/>
    <c:showDLblsOverMax val="0"/>
  </c:chart>
  <c:spPr>
    <a:noFill/>
    <a:ln>
      <a:noFill/>
    </a:ln>
  </c:spPr>
  <c:printSettings>
    <c:headerFooter/>
    <c:pageMargins b="0.750000000000003" l="0.70000000000000062" r="0.70000000000000062" t="0.750000000000003" header="0.30000000000000032" footer="0.30000000000000032"/>
    <c:pageSetup/>
  </c:printSettings>
</c:chartSpace>
</file>

<file path=xl/charts/chart2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3187714043526789E-2"/>
          <c:y val="2.160694885387645E-3"/>
          <c:w val="0.97578810865280474"/>
          <c:h val="0.99783930511461238"/>
        </c:manualLayout>
      </c:layout>
      <c:doughnutChart>
        <c:varyColors val="1"/>
        <c:ser>
          <c:idx val="0"/>
          <c:order val="0"/>
          <c:tx>
            <c:v>Camembert</c:v>
          </c:tx>
          <c:dPt>
            <c:idx val="0"/>
            <c:bubble3D val="0"/>
            <c:spPr>
              <a:gradFill flip="none" rotWithShape="1">
                <a:gsLst>
                  <a:gs pos="0">
                    <a:srgbClr val="C00000">
                      <a:shade val="30000"/>
                      <a:satMod val="115000"/>
                    </a:srgbClr>
                  </a:gs>
                  <a:gs pos="50000">
                    <a:srgbClr val="C00000">
                      <a:shade val="67500"/>
                      <a:satMod val="115000"/>
                    </a:srgbClr>
                  </a:gs>
                  <a:gs pos="100000">
                    <a:srgbClr val="C00000">
                      <a:shade val="100000"/>
                      <a:satMod val="115000"/>
                    </a:srgbClr>
                  </a:gs>
                </a:gsLst>
                <a:lin ang="2700000" scaled="1"/>
                <a:tileRect/>
              </a:gradFill>
            </c:spPr>
            <c:extLst>
              <c:ext xmlns:c16="http://schemas.microsoft.com/office/drawing/2014/chart" uri="{C3380CC4-5D6E-409C-BE32-E72D297353CC}">
                <c16:uniqueId val="{00000001-B4AF-4CC3-9BBE-2914CBF48CD9}"/>
              </c:ext>
            </c:extLst>
          </c:dPt>
          <c:dPt>
            <c:idx val="1"/>
            <c:bubble3D val="0"/>
            <c:spPr>
              <a:gradFill flip="none" rotWithShape="1">
                <a:gsLst>
                  <a:gs pos="0">
                    <a:srgbClr val="F79646">
                      <a:lumMod val="75000"/>
                      <a:shade val="30000"/>
                      <a:satMod val="115000"/>
                    </a:srgbClr>
                  </a:gs>
                  <a:gs pos="50000">
                    <a:srgbClr val="F79646">
                      <a:lumMod val="75000"/>
                      <a:shade val="67500"/>
                      <a:satMod val="115000"/>
                    </a:srgbClr>
                  </a:gs>
                  <a:gs pos="100000">
                    <a:srgbClr val="F79646">
                      <a:lumMod val="75000"/>
                      <a:shade val="100000"/>
                      <a:satMod val="115000"/>
                    </a:srgbClr>
                  </a:gs>
                </a:gsLst>
                <a:lin ang="2700000" scaled="1"/>
                <a:tileRect/>
              </a:gradFill>
            </c:spPr>
            <c:extLst>
              <c:ext xmlns:c16="http://schemas.microsoft.com/office/drawing/2014/chart" uri="{C3380CC4-5D6E-409C-BE32-E72D297353CC}">
                <c16:uniqueId val="{00000003-B4AF-4CC3-9BBE-2914CBF48CD9}"/>
              </c:ext>
            </c:extLst>
          </c:dPt>
          <c:dPt>
            <c:idx val="2"/>
            <c:bubble3D val="0"/>
            <c:spPr>
              <a:gradFill flip="none" rotWithShape="1">
                <a:gsLst>
                  <a:gs pos="0">
                    <a:srgbClr val="64AB0D">
                      <a:shade val="30000"/>
                      <a:satMod val="115000"/>
                    </a:srgbClr>
                  </a:gs>
                  <a:gs pos="50000">
                    <a:srgbClr val="64AB0D">
                      <a:shade val="67500"/>
                      <a:satMod val="115000"/>
                    </a:srgbClr>
                  </a:gs>
                  <a:gs pos="100000">
                    <a:srgbClr val="64AB0D">
                      <a:shade val="100000"/>
                      <a:satMod val="115000"/>
                    </a:srgbClr>
                  </a:gs>
                </a:gsLst>
                <a:lin ang="2700000" scaled="1"/>
                <a:tileRect/>
              </a:gradFill>
            </c:spPr>
            <c:extLst>
              <c:ext xmlns:c16="http://schemas.microsoft.com/office/drawing/2014/chart" uri="{C3380CC4-5D6E-409C-BE32-E72D297353CC}">
                <c16:uniqueId val="{00000005-B4AF-4CC3-9BBE-2914CBF48CD9}"/>
              </c:ext>
            </c:extLst>
          </c:dPt>
          <c:dPt>
            <c:idx val="3"/>
            <c:bubble3D val="0"/>
            <c:spPr>
              <a:gradFill flip="none" rotWithShape="1">
                <a:gsLst>
                  <a:gs pos="0">
                    <a:srgbClr val="00B050">
                      <a:shade val="30000"/>
                      <a:satMod val="115000"/>
                    </a:srgbClr>
                  </a:gs>
                  <a:gs pos="50000">
                    <a:srgbClr val="00B050">
                      <a:shade val="67500"/>
                      <a:satMod val="115000"/>
                    </a:srgbClr>
                  </a:gs>
                  <a:gs pos="100000">
                    <a:srgbClr val="00B050">
                      <a:shade val="100000"/>
                      <a:satMod val="115000"/>
                    </a:srgbClr>
                  </a:gs>
                </a:gsLst>
                <a:lin ang="2700000" scaled="1"/>
                <a:tileRect/>
              </a:gradFill>
            </c:spPr>
            <c:extLst>
              <c:ext xmlns:c16="http://schemas.microsoft.com/office/drawing/2014/chart" uri="{C3380CC4-5D6E-409C-BE32-E72D297353CC}">
                <c16:uniqueId val="{00000007-B4AF-4CC3-9BBE-2914CBF48CD9}"/>
              </c:ext>
            </c:extLst>
          </c:dPt>
          <c:dPt>
            <c:idx val="4"/>
            <c:bubble3D val="0"/>
            <c:spPr>
              <a:noFill/>
            </c:spPr>
            <c:extLst>
              <c:ext xmlns:c16="http://schemas.microsoft.com/office/drawing/2014/chart" uri="{C3380CC4-5D6E-409C-BE32-E72D297353CC}">
                <c16:uniqueId val="{00000009-B4AF-4CC3-9BBE-2914CBF48CD9}"/>
              </c:ext>
            </c:extLst>
          </c:dPt>
          <c:val>
            <c:numRef>
              <c:f>'Leçon 6'!$N$163:$N$167</c:f>
              <c:numCache>
                <c:formatCode>General</c:formatCode>
                <c:ptCount val="5"/>
                <c:pt idx="0">
                  <c:v>10</c:v>
                </c:pt>
                <c:pt idx="1">
                  <c:v>10</c:v>
                </c:pt>
                <c:pt idx="2">
                  <c:v>10</c:v>
                </c:pt>
                <c:pt idx="3">
                  <c:v>10</c:v>
                </c:pt>
                <c:pt idx="4">
                  <c:v>40</c:v>
                </c:pt>
              </c:numCache>
            </c:numRef>
          </c:val>
          <c:extLst>
            <c:ext xmlns:c16="http://schemas.microsoft.com/office/drawing/2014/chart" uri="{C3380CC4-5D6E-409C-BE32-E72D297353CC}">
              <c16:uniqueId val="{0000000A-B4AF-4CC3-9BBE-2914CBF48CD9}"/>
            </c:ext>
          </c:extLst>
        </c:ser>
        <c:dLbls>
          <c:showLegendKey val="0"/>
          <c:showVal val="0"/>
          <c:showCatName val="0"/>
          <c:showSerName val="0"/>
          <c:showPercent val="0"/>
          <c:showBubbleSize val="0"/>
          <c:showLeaderLines val="1"/>
        </c:dLbls>
        <c:firstSliceAng val="270"/>
        <c:holeSize val="50"/>
      </c:doughnutChart>
      <c:pieChart>
        <c:varyColors val="1"/>
        <c:ser>
          <c:idx val="1"/>
          <c:order val="1"/>
          <c:spPr>
            <a:noFill/>
          </c:spPr>
          <c:dPt>
            <c:idx val="1"/>
            <c:bubble3D val="0"/>
            <c:spPr>
              <a:solidFill>
                <a:schemeClr val="tx1"/>
              </a:solidFill>
            </c:spPr>
            <c:extLst>
              <c:ext xmlns:c16="http://schemas.microsoft.com/office/drawing/2014/chart" uri="{C3380CC4-5D6E-409C-BE32-E72D297353CC}">
                <c16:uniqueId val="{0000000C-B4AF-4CC3-9BBE-2914CBF48CD9}"/>
              </c:ext>
            </c:extLst>
          </c:dPt>
          <c:val>
            <c:numRef>
              <c:f>'Leçon 6'!$O$163:$O$165</c:f>
              <c:numCache>
                <c:formatCode>General</c:formatCode>
                <c:ptCount val="3"/>
                <c:pt idx="0">
                  <c:v>0</c:v>
                </c:pt>
                <c:pt idx="1">
                  <c:v>2</c:v>
                </c:pt>
                <c:pt idx="2">
                  <c:v>78</c:v>
                </c:pt>
              </c:numCache>
            </c:numRef>
          </c:val>
          <c:extLst>
            <c:ext xmlns:c16="http://schemas.microsoft.com/office/drawing/2014/chart" uri="{C3380CC4-5D6E-409C-BE32-E72D297353CC}">
              <c16:uniqueId val="{0000000D-B4AF-4CC3-9BBE-2914CBF48CD9}"/>
            </c:ext>
          </c:extLst>
        </c:ser>
        <c:dLbls>
          <c:showLegendKey val="0"/>
          <c:showVal val="0"/>
          <c:showCatName val="0"/>
          <c:showSerName val="0"/>
          <c:showPercent val="0"/>
          <c:showBubbleSize val="0"/>
          <c:showLeaderLines val="1"/>
        </c:dLbls>
        <c:firstSliceAng val="270"/>
      </c:pieChart>
    </c:plotArea>
    <c:plotVisOnly val="0"/>
    <c:dispBlanksAs val="gap"/>
    <c:showDLblsOverMax val="0"/>
  </c:chart>
  <c:spPr>
    <a:noFill/>
    <a:ln>
      <a:noFill/>
    </a:ln>
  </c:spPr>
  <c:printSettings>
    <c:headerFooter/>
    <c:pageMargins b="0.750000000000003" l="0.70000000000000062" r="0.70000000000000062" t="0.750000000000003" header="0.30000000000000032" footer="0.30000000000000032"/>
    <c:pageSetup/>
  </c:printSettings>
</c:chartSpace>
</file>

<file path=xl/charts/chart2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3187714043526789E-2"/>
          <c:y val="2.160694885387645E-3"/>
          <c:w val="0.97578810865280474"/>
          <c:h val="0.99783930511461238"/>
        </c:manualLayout>
      </c:layout>
      <c:doughnutChart>
        <c:varyColors val="1"/>
        <c:ser>
          <c:idx val="0"/>
          <c:order val="0"/>
          <c:tx>
            <c:v>Camembert</c:v>
          </c:tx>
          <c:dPt>
            <c:idx val="0"/>
            <c:bubble3D val="0"/>
            <c:spPr>
              <a:gradFill flip="none" rotWithShape="1">
                <a:gsLst>
                  <a:gs pos="0">
                    <a:srgbClr val="C00000">
                      <a:shade val="30000"/>
                      <a:satMod val="115000"/>
                    </a:srgbClr>
                  </a:gs>
                  <a:gs pos="50000">
                    <a:srgbClr val="C00000">
                      <a:shade val="67500"/>
                      <a:satMod val="115000"/>
                    </a:srgbClr>
                  </a:gs>
                  <a:gs pos="100000">
                    <a:srgbClr val="C00000">
                      <a:shade val="100000"/>
                      <a:satMod val="115000"/>
                    </a:srgbClr>
                  </a:gs>
                </a:gsLst>
                <a:lin ang="2700000" scaled="1"/>
                <a:tileRect/>
              </a:gradFill>
            </c:spPr>
            <c:extLst>
              <c:ext xmlns:c16="http://schemas.microsoft.com/office/drawing/2014/chart" uri="{C3380CC4-5D6E-409C-BE32-E72D297353CC}">
                <c16:uniqueId val="{00000001-DEF3-48BB-82C1-08E9C3A1FED2}"/>
              </c:ext>
            </c:extLst>
          </c:dPt>
          <c:dPt>
            <c:idx val="1"/>
            <c:bubble3D val="0"/>
            <c:spPr>
              <a:gradFill flip="none" rotWithShape="1">
                <a:gsLst>
                  <a:gs pos="0">
                    <a:srgbClr val="F79646">
                      <a:lumMod val="75000"/>
                      <a:shade val="30000"/>
                      <a:satMod val="115000"/>
                    </a:srgbClr>
                  </a:gs>
                  <a:gs pos="50000">
                    <a:srgbClr val="F79646">
                      <a:lumMod val="75000"/>
                      <a:shade val="67500"/>
                      <a:satMod val="115000"/>
                    </a:srgbClr>
                  </a:gs>
                  <a:gs pos="100000">
                    <a:srgbClr val="F79646">
                      <a:lumMod val="75000"/>
                      <a:shade val="100000"/>
                      <a:satMod val="115000"/>
                    </a:srgbClr>
                  </a:gs>
                </a:gsLst>
                <a:lin ang="2700000" scaled="1"/>
                <a:tileRect/>
              </a:gradFill>
            </c:spPr>
            <c:extLst>
              <c:ext xmlns:c16="http://schemas.microsoft.com/office/drawing/2014/chart" uri="{C3380CC4-5D6E-409C-BE32-E72D297353CC}">
                <c16:uniqueId val="{00000003-DEF3-48BB-82C1-08E9C3A1FED2}"/>
              </c:ext>
            </c:extLst>
          </c:dPt>
          <c:dPt>
            <c:idx val="2"/>
            <c:bubble3D val="0"/>
            <c:spPr>
              <a:gradFill flip="none" rotWithShape="1">
                <a:gsLst>
                  <a:gs pos="0">
                    <a:srgbClr val="64AB0D">
                      <a:shade val="30000"/>
                      <a:satMod val="115000"/>
                    </a:srgbClr>
                  </a:gs>
                  <a:gs pos="50000">
                    <a:srgbClr val="64AB0D">
                      <a:shade val="67500"/>
                      <a:satMod val="115000"/>
                    </a:srgbClr>
                  </a:gs>
                  <a:gs pos="100000">
                    <a:srgbClr val="64AB0D">
                      <a:shade val="100000"/>
                      <a:satMod val="115000"/>
                    </a:srgbClr>
                  </a:gs>
                </a:gsLst>
                <a:lin ang="2700000" scaled="1"/>
                <a:tileRect/>
              </a:gradFill>
            </c:spPr>
            <c:extLst>
              <c:ext xmlns:c16="http://schemas.microsoft.com/office/drawing/2014/chart" uri="{C3380CC4-5D6E-409C-BE32-E72D297353CC}">
                <c16:uniqueId val="{00000005-DEF3-48BB-82C1-08E9C3A1FED2}"/>
              </c:ext>
            </c:extLst>
          </c:dPt>
          <c:dPt>
            <c:idx val="3"/>
            <c:bubble3D val="0"/>
            <c:spPr>
              <a:gradFill flip="none" rotWithShape="1">
                <a:gsLst>
                  <a:gs pos="0">
                    <a:srgbClr val="00B050">
                      <a:shade val="30000"/>
                      <a:satMod val="115000"/>
                    </a:srgbClr>
                  </a:gs>
                  <a:gs pos="50000">
                    <a:srgbClr val="00B050">
                      <a:shade val="67500"/>
                      <a:satMod val="115000"/>
                    </a:srgbClr>
                  </a:gs>
                  <a:gs pos="100000">
                    <a:srgbClr val="00B050">
                      <a:shade val="100000"/>
                      <a:satMod val="115000"/>
                    </a:srgbClr>
                  </a:gs>
                </a:gsLst>
                <a:lin ang="2700000" scaled="1"/>
                <a:tileRect/>
              </a:gradFill>
            </c:spPr>
            <c:extLst>
              <c:ext xmlns:c16="http://schemas.microsoft.com/office/drawing/2014/chart" uri="{C3380CC4-5D6E-409C-BE32-E72D297353CC}">
                <c16:uniqueId val="{00000007-DEF3-48BB-82C1-08E9C3A1FED2}"/>
              </c:ext>
            </c:extLst>
          </c:dPt>
          <c:dPt>
            <c:idx val="4"/>
            <c:bubble3D val="0"/>
            <c:spPr>
              <a:noFill/>
            </c:spPr>
            <c:extLst>
              <c:ext xmlns:c16="http://schemas.microsoft.com/office/drawing/2014/chart" uri="{C3380CC4-5D6E-409C-BE32-E72D297353CC}">
                <c16:uniqueId val="{00000009-DEF3-48BB-82C1-08E9C3A1FED2}"/>
              </c:ext>
            </c:extLst>
          </c:dPt>
          <c:val>
            <c:numRef>
              <c:f>'Leçon 6'!$N$168:$N$172</c:f>
              <c:numCache>
                <c:formatCode>General</c:formatCode>
                <c:ptCount val="5"/>
                <c:pt idx="0">
                  <c:v>10</c:v>
                </c:pt>
                <c:pt idx="1">
                  <c:v>10</c:v>
                </c:pt>
                <c:pt idx="2">
                  <c:v>10</c:v>
                </c:pt>
                <c:pt idx="3">
                  <c:v>10</c:v>
                </c:pt>
                <c:pt idx="4">
                  <c:v>40</c:v>
                </c:pt>
              </c:numCache>
            </c:numRef>
          </c:val>
          <c:extLst>
            <c:ext xmlns:c16="http://schemas.microsoft.com/office/drawing/2014/chart" uri="{C3380CC4-5D6E-409C-BE32-E72D297353CC}">
              <c16:uniqueId val="{0000000A-DEF3-48BB-82C1-08E9C3A1FED2}"/>
            </c:ext>
          </c:extLst>
        </c:ser>
        <c:dLbls>
          <c:showLegendKey val="0"/>
          <c:showVal val="0"/>
          <c:showCatName val="0"/>
          <c:showSerName val="0"/>
          <c:showPercent val="0"/>
          <c:showBubbleSize val="0"/>
          <c:showLeaderLines val="1"/>
        </c:dLbls>
        <c:firstSliceAng val="270"/>
        <c:holeSize val="50"/>
      </c:doughnutChart>
      <c:pieChart>
        <c:varyColors val="1"/>
        <c:ser>
          <c:idx val="1"/>
          <c:order val="1"/>
          <c:spPr>
            <a:noFill/>
          </c:spPr>
          <c:dPt>
            <c:idx val="1"/>
            <c:bubble3D val="0"/>
            <c:spPr>
              <a:solidFill>
                <a:schemeClr val="tx1"/>
              </a:solidFill>
            </c:spPr>
            <c:extLst>
              <c:ext xmlns:c16="http://schemas.microsoft.com/office/drawing/2014/chart" uri="{C3380CC4-5D6E-409C-BE32-E72D297353CC}">
                <c16:uniqueId val="{0000000C-DEF3-48BB-82C1-08E9C3A1FED2}"/>
              </c:ext>
            </c:extLst>
          </c:dPt>
          <c:val>
            <c:numRef>
              <c:f>'Leçon 6'!$O$168:$O$170</c:f>
              <c:numCache>
                <c:formatCode>General</c:formatCode>
                <c:ptCount val="3"/>
                <c:pt idx="0">
                  <c:v>0</c:v>
                </c:pt>
                <c:pt idx="1">
                  <c:v>2</c:v>
                </c:pt>
                <c:pt idx="2">
                  <c:v>78</c:v>
                </c:pt>
              </c:numCache>
            </c:numRef>
          </c:val>
          <c:extLst>
            <c:ext xmlns:c16="http://schemas.microsoft.com/office/drawing/2014/chart" uri="{C3380CC4-5D6E-409C-BE32-E72D297353CC}">
              <c16:uniqueId val="{0000000D-DEF3-48BB-82C1-08E9C3A1FED2}"/>
            </c:ext>
          </c:extLst>
        </c:ser>
        <c:dLbls>
          <c:showLegendKey val="0"/>
          <c:showVal val="0"/>
          <c:showCatName val="0"/>
          <c:showSerName val="0"/>
          <c:showPercent val="0"/>
          <c:showBubbleSize val="0"/>
          <c:showLeaderLines val="1"/>
        </c:dLbls>
        <c:firstSliceAng val="270"/>
      </c:pieChart>
    </c:plotArea>
    <c:plotVisOnly val="0"/>
    <c:dispBlanksAs val="gap"/>
    <c:showDLblsOverMax val="0"/>
  </c:chart>
  <c:spPr>
    <a:noFill/>
    <a:ln>
      <a:noFill/>
    </a:ln>
  </c:spPr>
  <c:printSettings>
    <c:headerFooter/>
    <c:pageMargins b="0.750000000000003" l="0.70000000000000062" r="0.70000000000000062" t="0.750000000000003" header="0.30000000000000032" footer="0.30000000000000032"/>
    <c:pageSetup/>
  </c:printSettings>
</c:chartSpace>
</file>

<file path=xl/charts/chart2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3187714043526789E-2"/>
          <c:y val="2.160694885387645E-3"/>
          <c:w val="0.97578810865280474"/>
          <c:h val="0.99783930511461238"/>
        </c:manualLayout>
      </c:layout>
      <c:doughnutChart>
        <c:varyColors val="1"/>
        <c:ser>
          <c:idx val="0"/>
          <c:order val="0"/>
          <c:tx>
            <c:v>Camembert</c:v>
          </c:tx>
          <c:dPt>
            <c:idx val="0"/>
            <c:bubble3D val="0"/>
            <c:spPr>
              <a:gradFill flip="none" rotWithShape="1">
                <a:gsLst>
                  <a:gs pos="0">
                    <a:srgbClr val="C00000">
                      <a:shade val="30000"/>
                      <a:satMod val="115000"/>
                    </a:srgbClr>
                  </a:gs>
                  <a:gs pos="50000">
                    <a:srgbClr val="C00000">
                      <a:shade val="67500"/>
                      <a:satMod val="115000"/>
                    </a:srgbClr>
                  </a:gs>
                  <a:gs pos="100000">
                    <a:srgbClr val="C00000">
                      <a:shade val="100000"/>
                      <a:satMod val="115000"/>
                    </a:srgbClr>
                  </a:gs>
                </a:gsLst>
                <a:lin ang="2700000" scaled="1"/>
                <a:tileRect/>
              </a:gradFill>
            </c:spPr>
            <c:extLst>
              <c:ext xmlns:c16="http://schemas.microsoft.com/office/drawing/2014/chart" uri="{C3380CC4-5D6E-409C-BE32-E72D297353CC}">
                <c16:uniqueId val="{00000001-7258-4A71-9638-3C686F609532}"/>
              </c:ext>
            </c:extLst>
          </c:dPt>
          <c:dPt>
            <c:idx val="1"/>
            <c:bubble3D val="0"/>
            <c:spPr>
              <a:gradFill flip="none" rotWithShape="1">
                <a:gsLst>
                  <a:gs pos="0">
                    <a:srgbClr val="F79646">
                      <a:lumMod val="75000"/>
                      <a:shade val="30000"/>
                      <a:satMod val="115000"/>
                    </a:srgbClr>
                  </a:gs>
                  <a:gs pos="50000">
                    <a:srgbClr val="F79646">
                      <a:lumMod val="75000"/>
                      <a:shade val="67500"/>
                      <a:satMod val="115000"/>
                    </a:srgbClr>
                  </a:gs>
                  <a:gs pos="100000">
                    <a:srgbClr val="F79646">
                      <a:lumMod val="75000"/>
                      <a:shade val="100000"/>
                      <a:satMod val="115000"/>
                    </a:srgbClr>
                  </a:gs>
                </a:gsLst>
                <a:lin ang="2700000" scaled="1"/>
                <a:tileRect/>
              </a:gradFill>
            </c:spPr>
            <c:extLst>
              <c:ext xmlns:c16="http://schemas.microsoft.com/office/drawing/2014/chart" uri="{C3380CC4-5D6E-409C-BE32-E72D297353CC}">
                <c16:uniqueId val="{00000003-7258-4A71-9638-3C686F609532}"/>
              </c:ext>
            </c:extLst>
          </c:dPt>
          <c:dPt>
            <c:idx val="2"/>
            <c:bubble3D val="0"/>
            <c:spPr>
              <a:gradFill flip="none" rotWithShape="1">
                <a:gsLst>
                  <a:gs pos="0">
                    <a:srgbClr val="64AB0D">
                      <a:shade val="30000"/>
                      <a:satMod val="115000"/>
                    </a:srgbClr>
                  </a:gs>
                  <a:gs pos="50000">
                    <a:srgbClr val="64AB0D">
                      <a:shade val="67500"/>
                      <a:satMod val="115000"/>
                    </a:srgbClr>
                  </a:gs>
                  <a:gs pos="100000">
                    <a:srgbClr val="64AB0D">
                      <a:shade val="100000"/>
                      <a:satMod val="115000"/>
                    </a:srgbClr>
                  </a:gs>
                </a:gsLst>
                <a:lin ang="2700000" scaled="1"/>
                <a:tileRect/>
              </a:gradFill>
            </c:spPr>
            <c:extLst>
              <c:ext xmlns:c16="http://schemas.microsoft.com/office/drawing/2014/chart" uri="{C3380CC4-5D6E-409C-BE32-E72D297353CC}">
                <c16:uniqueId val="{00000005-7258-4A71-9638-3C686F609532}"/>
              </c:ext>
            </c:extLst>
          </c:dPt>
          <c:dPt>
            <c:idx val="3"/>
            <c:bubble3D val="0"/>
            <c:spPr>
              <a:gradFill flip="none" rotWithShape="1">
                <a:gsLst>
                  <a:gs pos="0">
                    <a:srgbClr val="00B050">
                      <a:shade val="30000"/>
                      <a:satMod val="115000"/>
                    </a:srgbClr>
                  </a:gs>
                  <a:gs pos="50000">
                    <a:srgbClr val="00B050">
                      <a:shade val="67500"/>
                      <a:satMod val="115000"/>
                    </a:srgbClr>
                  </a:gs>
                  <a:gs pos="100000">
                    <a:srgbClr val="00B050">
                      <a:shade val="100000"/>
                      <a:satMod val="115000"/>
                    </a:srgbClr>
                  </a:gs>
                </a:gsLst>
                <a:lin ang="2700000" scaled="1"/>
                <a:tileRect/>
              </a:gradFill>
            </c:spPr>
            <c:extLst>
              <c:ext xmlns:c16="http://schemas.microsoft.com/office/drawing/2014/chart" uri="{C3380CC4-5D6E-409C-BE32-E72D297353CC}">
                <c16:uniqueId val="{00000007-7258-4A71-9638-3C686F609532}"/>
              </c:ext>
            </c:extLst>
          </c:dPt>
          <c:dPt>
            <c:idx val="4"/>
            <c:bubble3D val="0"/>
            <c:spPr>
              <a:noFill/>
            </c:spPr>
            <c:extLst>
              <c:ext xmlns:c16="http://schemas.microsoft.com/office/drawing/2014/chart" uri="{C3380CC4-5D6E-409C-BE32-E72D297353CC}">
                <c16:uniqueId val="{00000009-7258-4A71-9638-3C686F609532}"/>
              </c:ext>
            </c:extLst>
          </c:dPt>
          <c:val>
            <c:numRef>
              <c:f>'Leçon 6'!$N$173:$N$177</c:f>
              <c:numCache>
                <c:formatCode>General</c:formatCode>
                <c:ptCount val="5"/>
                <c:pt idx="0">
                  <c:v>10</c:v>
                </c:pt>
                <c:pt idx="1">
                  <c:v>10</c:v>
                </c:pt>
                <c:pt idx="2">
                  <c:v>10</c:v>
                </c:pt>
                <c:pt idx="3">
                  <c:v>10</c:v>
                </c:pt>
                <c:pt idx="4">
                  <c:v>40</c:v>
                </c:pt>
              </c:numCache>
            </c:numRef>
          </c:val>
          <c:extLst>
            <c:ext xmlns:c16="http://schemas.microsoft.com/office/drawing/2014/chart" uri="{C3380CC4-5D6E-409C-BE32-E72D297353CC}">
              <c16:uniqueId val="{0000000A-7258-4A71-9638-3C686F609532}"/>
            </c:ext>
          </c:extLst>
        </c:ser>
        <c:dLbls>
          <c:showLegendKey val="0"/>
          <c:showVal val="0"/>
          <c:showCatName val="0"/>
          <c:showSerName val="0"/>
          <c:showPercent val="0"/>
          <c:showBubbleSize val="0"/>
          <c:showLeaderLines val="1"/>
        </c:dLbls>
        <c:firstSliceAng val="270"/>
        <c:holeSize val="50"/>
      </c:doughnutChart>
      <c:pieChart>
        <c:varyColors val="1"/>
        <c:ser>
          <c:idx val="1"/>
          <c:order val="1"/>
          <c:spPr>
            <a:noFill/>
          </c:spPr>
          <c:dPt>
            <c:idx val="1"/>
            <c:bubble3D val="0"/>
            <c:spPr>
              <a:solidFill>
                <a:schemeClr val="tx1"/>
              </a:solidFill>
            </c:spPr>
            <c:extLst>
              <c:ext xmlns:c16="http://schemas.microsoft.com/office/drawing/2014/chart" uri="{C3380CC4-5D6E-409C-BE32-E72D297353CC}">
                <c16:uniqueId val="{0000000C-7258-4A71-9638-3C686F609532}"/>
              </c:ext>
            </c:extLst>
          </c:dPt>
          <c:val>
            <c:numRef>
              <c:f>'Leçon 6'!$O$173:$O$175</c:f>
              <c:numCache>
                <c:formatCode>General</c:formatCode>
                <c:ptCount val="3"/>
                <c:pt idx="0">
                  <c:v>0</c:v>
                </c:pt>
                <c:pt idx="1">
                  <c:v>2</c:v>
                </c:pt>
                <c:pt idx="2">
                  <c:v>78</c:v>
                </c:pt>
              </c:numCache>
            </c:numRef>
          </c:val>
          <c:extLst>
            <c:ext xmlns:c16="http://schemas.microsoft.com/office/drawing/2014/chart" uri="{C3380CC4-5D6E-409C-BE32-E72D297353CC}">
              <c16:uniqueId val="{0000000D-7258-4A71-9638-3C686F609532}"/>
            </c:ext>
          </c:extLst>
        </c:ser>
        <c:dLbls>
          <c:showLegendKey val="0"/>
          <c:showVal val="0"/>
          <c:showCatName val="0"/>
          <c:showSerName val="0"/>
          <c:showPercent val="0"/>
          <c:showBubbleSize val="0"/>
          <c:showLeaderLines val="1"/>
        </c:dLbls>
        <c:firstSliceAng val="270"/>
      </c:pieChart>
    </c:plotArea>
    <c:plotVisOnly val="0"/>
    <c:dispBlanksAs val="gap"/>
    <c:showDLblsOverMax val="0"/>
  </c:chart>
  <c:spPr>
    <a:noFill/>
    <a:ln>
      <a:noFill/>
    </a:ln>
  </c:spPr>
  <c:printSettings>
    <c:headerFooter/>
    <c:pageMargins b="0.750000000000003" l="0.70000000000000062" r="0.70000000000000062" t="0.750000000000003" header="0.30000000000000032" footer="0.30000000000000032"/>
    <c:pageSetup/>
  </c:printSettings>
</c:chartSpace>
</file>

<file path=xl/charts/chart2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779487331831818"/>
          <c:y val="2.1612841720628378E-3"/>
          <c:w val="0.97578810865280474"/>
          <c:h val="0.99783930511461238"/>
        </c:manualLayout>
      </c:layout>
      <c:doughnutChart>
        <c:varyColors val="1"/>
        <c:ser>
          <c:idx val="0"/>
          <c:order val="0"/>
          <c:tx>
            <c:v>Camembert</c:v>
          </c:tx>
          <c:dPt>
            <c:idx val="0"/>
            <c:bubble3D val="0"/>
            <c:spPr>
              <a:gradFill flip="none" rotWithShape="1">
                <a:gsLst>
                  <a:gs pos="0">
                    <a:srgbClr val="C00000">
                      <a:shade val="30000"/>
                      <a:satMod val="115000"/>
                    </a:srgbClr>
                  </a:gs>
                  <a:gs pos="50000">
                    <a:srgbClr val="C00000">
                      <a:shade val="67500"/>
                      <a:satMod val="115000"/>
                    </a:srgbClr>
                  </a:gs>
                  <a:gs pos="100000">
                    <a:srgbClr val="C00000">
                      <a:shade val="100000"/>
                      <a:satMod val="115000"/>
                    </a:srgbClr>
                  </a:gs>
                </a:gsLst>
                <a:lin ang="2700000" scaled="1"/>
                <a:tileRect/>
              </a:gradFill>
            </c:spPr>
            <c:extLst>
              <c:ext xmlns:c16="http://schemas.microsoft.com/office/drawing/2014/chart" uri="{C3380CC4-5D6E-409C-BE32-E72D297353CC}">
                <c16:uniqueId val="{00000001-59D3-4100-BFFA-A1AF7F20DA6A}"/>
              </c:ext>
            </c:extLst>
          </c:dPt>
          <c:dPt>
            <c:idx val="1"/>
            <c:bubble3D val="0"/>
            <c:spPr>
              <a:gradFill flip="none" rotWithShape="1">
                <a:gsLst>
                  <a:gs pos="0">
                    <a:srgbClr val="F79646">
                      <a:lumMod val="75000"/>
                      <a:shade val="30000"/>
                      <a:satMod val="115000"/>
                    </a:srgbClr>
                  </a:gs>
                  <a:gs pos="50000">
                    <a:srgbClr val="F79646">
                      <a:lumMod val="75000"/>
                      <a:shade val="67500"/>
                      <a:satMod val="115000"/>
                    </a:srgbClr>
                  </a:gs>
                  <a:gs pos="100000">
                    <a:srgbClr val="F79646">
                      <a:lumMod val="75000"/>
                      <a:shade val="100000"/>
                      <a:satMod val="115000"/>
                    </a:srgbClr>
                  </a:gs>
                </a:gsLst>
                <a:lin ang="2700000" scaled="1"/>
                <a:tileRect/>
              </a:gradFill>
            </c:spPr>
            <c:extLst>
              <c:ext xmlns:c16="http://schemas.microsoft.com/office/drawing/2014/chart" uri="{C3380CC4-5D6E-409C-BE32-E72D297353CC}">
                <c16:uniqueId val="{00000003-59D3-4100-BFFA-A1AF7F20DA6A}"/>
              </c:ext>
            </c:extLst>
          </c:dPt>
          <c:dPt>
            <c:idx val="2"/>
            <c:bubble3D val="0"/>
            <c:spPr>
              <a:gradFill flip="none" rotWithShape="1">
                <a:gsLst>
                  <a:gs pos="0">
                    <a:srgbClr val="64AB0D">
                      <a:shade val="30000"/>
                      <a:satMod val="115000"/>
                    </a:srgbClr>
                  </a:gs>
                  <a:gs pos="50000">
                    <a:srgbClr val="64AB0D">
                      <a:shade val="67500"/>
                      <a:satMod val="115000"/>
                    </a:srgbClr>
                  </a:gs>
                  <a:gs pos="100000">
                    <a:srgbClr val="64AB0D">
                      <a:shade val="100000"/>
                      <a:satMod val="115000"/>
                    </a:srgbClr>
                  </a:gs>
                </a:gsLst>
                <a:lin ang="2700000" scaled="1"/>
                <a:tileRect/>
              </a:gradFill>
            </c:spPr>
            <c:extLst>
              <c:ext xmlns:c16="http://schemas.microsoft.com/office/drawing/2014/chart" uri="{C3380CC4-5D6E-409C-BE32-E72D297353CC}">
                <c16:uniqueId val="{00000005-59D3-4100-BFFA-A1AF7F20DA6A}"/>
              </c:ext>
            </c:extLst>
          </c:dPt>
          <c:dPt>
            <c:idx val="3"/>
            <c:bubble3D val="0"/>
            <c:spPr>
              <a:gradFill flip="none" rotWithShape="1">
                <a:gsLst>
                  <a:gs pos="0">
                    <a:srgbClr val="00B050">
                      <a:shade val="30000"/>
                      <a:satMod val="115000"/>
                    </a:srgbClr>
                  </a:gs>
                  <a:gs pos="50000">
                    <a:srgbClr val="00B050">
                      <a:shade val="67500"/>
                      <a:satMod val="115000"/>
                    </a:srgbClr>
                  </a:gs>
                  <a:gs pos="100000">
                    <a:srgbClr val="00B050">
                      <a:shade val="100000"/>
                      <a:satMod val="115000"/>
                    </a:srgbClr>
                  </a:gs>
                </a:gsLst>
                <a:lin ang="2700000" scaled="1"/>
                <a:tileRect/>
              </a:gradFill>
            </c:spPr>
            <c:extLst>
              <c:ext xmlns:c16="http://schemas.microsoft.com/office/drawing/2014/chart" uri="{C3380CC4-5D6E-409C-BE32-E72D297353CC}">
                <c16:uniqueId val="{00000007-59D3-4100-BFFA-A1AF7F20DA6A}"/>
              </c:ext>
            </c:extLst>
          </c:dPt>
          <c:dPt>
            <c:idx val="4"/>
            <c:bubble3D val="0"/>
            <c:spPr>
              <a:noFill/>
            </c:spPr>
            <c:extLst>
              <c:ext xmlns:c16="http://schemas.microsoft.com/office/drawing/2014/chart" uri="{C3380CC4-5D6E-409C-BE32-E72D297353CC}">
                <c16:uniqueId val="{00000009-59D3-4100-BFFA-A1AF7F20DA6A}"/>
              </c:ext>
            </c:extLst>
          </c:dPt>
          <c:val>
            <c:numRef>
              <c:f>'Leçon 6'!$N$178:$N$182</c:f>
              <c:numCache>
                <c:formatCode>General</c:formatCode>
                <c:ptCount val="5"/>
                <c:pt idx="0">
                  <c:v>10</c:v>
                </c:pt>
                <c:pt idx="1">
                  <c:v>10</c:v>
                </c:pt>
                <c:pt idx="2">
                  <c:v>10</c:v>
                </c:pt>
                <c:pt idx="3">
                  <c:v>10</c:v>
                </c:pt>
                <c:pt idx="4">
                  <c:v>40</c:v>
                </c:pt>
              </c:numCache>
            </c:numRef>
          </c:val>
          <c:extLst>
            <c:ext xmlns:c16="http://schemas.microsoft.com/office/drawing/2014/chart" uri="{C3380CC4-5D6E-409C-BE32-E72D297353CC}">
              <c16:uniqueId val="{0000000A-59D3-4100-BFFA-A1AF7F20DA6A}"/>
            </c:ext>
          </c:extLst>
        </c:ser>
        <c:dLbls>
          <c:showLegendKey val="0"/>
          <c:showVal val="0"/>
          <c:showCatName val="0"/>
          <c:showSerName val="0"/>
          <c:showPercent val="0"/>
          <c:showBubbleSize val="0"/>
          <c:showLeaderLines val="1"/>
        </c:dLbls>
        <c:firstSliceAng val="270"/>
        <c:holeSize val="50"/>
      </c:doughnutChart>
      <c:pieChart>
        <c:varyColors val="1"/>
        <c:ser>
          <c:idx val="1"/>
          <c:order val="1"/>
          <c:spPr>
            <a:noFill/>
          </c:spPr>
          <c:dPt>
            <c:idx val="1"/>
            <c:bubble3D val="0"/>
            <c:spPr>
              <a:solidFill>
                <a:schemeClr val="tx1"/>
              </a:solidFill>
            </c:spPr>
            <c:extLst>
              <c:ext xmlns:c16="http://schemas.microsoft.com/office/drawing/2014/chart" uri="{C3380CC4-5D6E-409C-BE32-E72D297353CC}">
                <c16:uniqueId val="{0000000C-59D3-4100-BFFA-A1AF7F20DA6A}"/>
              </c:ext>
            </c:extLst>
          </c:dPt>
          <c:val>
            <c:numRef>
              <c:f>'Leçon 6'!$O$178:$O$180</c:f>
              <c:numCache>
                <c:formatCode>General</c:formatCode>
                <c:ptCount val="3"/>
                <c:pt idx="0">
                  <c:v>0</c:v>
                </c:pt>
                <c:pt idx="1">
                  <c:v>2</c:v>
                </c:pt>
                <c:pt idx="2">
                  <c:v>78</c:v>
                </c:pt>
              </c:numCache>
            </c:numRef>
          </c:val>
          <c:extLst>
            <c:ext xmlns:c16="http://schemas.microsoft.com/office/drawing/2014/chart" uri="{C3380CC4-5D6E-409C-BE32-E72D297353CC}">
              <c16:uniqueId val="{0000000D-59D3-4100-BFFA-A1AF7F20DA6A}"/>
            </c:ext>
          </c:extLst>
        </c:ser>
        <c:dLbls>
          <c:showLegendKey val="0"/>
          <c:showVal val="0"/>
          <c:showCatName val="0"/>
          <c:showSerName val="0"/>
          <c:showPercent val="0"/>
          <c:showBubbleSize val="0"/>
          <c:showLeaderLines val="1"/>
        </c:dLbls>
        <c:firstSliceAng val="270"/>
      </c:pieChart>
    </c:plotArea>
    <c:plotVisOnly val="0"/>
    <c:dispBlanksAs val="gap"/>
    <c:showDLblsOverMax val="0"/>
  </c:chart>
  <c:spPr>
    <a:noFill/>
    <a:ln>
      <a:noFill/>
    </a:ln>
  </c:spPr>
  <c:printSettings>
    <c:headerFooter/>
    <c:pageMargins b="0.750000000000003" l="0.70000000000000062" r="0.70000000000000062" t="0.750000000000003" header="0.30000000000000032" footer="0.30000000000000032"/>
    <c:pageSetup/>
  </c:printSettings>
</c:chartSpace>
</file>

<file path=xl/charts/chart2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779487331831818"/>
          <c:y val="2.1612841720628378E-3"/>
          <c:w val="0.97578810865280474"/>
          <c:h val="0.99783930511461238"/>
        </c:manualLayout>
      </c:layout>
      <c:doughnutChart>
        <c:varyColors val="1"/>
        <c:ser>
          <c:idx val="0"/>
          <c:order val="0"/>
          <c:tx>
            <c:v>Camembert</c:v>
          </c:tx>
          <c:dPt>
            <c:idx val="0"/>
            <c:bubble3D val="0"/>
            <c:spPr>
              <a:gradFill flip="none" rotWithShape="1">
                <a:gsLst>
                  <a:gs pos="0">
                    <a:srgbClr val="C00000">
                      <a:shade val="30000"/>
                      <a:satMod val="115000"/>
                    </a:srgbClr>
                  </a:gs>
                  <a:gs pos="50000">
                    <a:srgbClr val="C00000">
                      <a:shade val="67500"/>
                      <a:satMod val="115000"/>
                    </a:srgbClr>
                  </a:gs>
                  <a:gs pos="100000">
                    <a:srgbClr val="C00000">
                      <a:shade val="100000"/>
                      <a:satMod val="115000"/>
                    </a:srgbClr>
                  </a:gs>
                </a:gsLst>
                <a:lin ang="2700000" scaled="1"/>
                <a:tileRect/>
              </a:gradFill>
            </c:spPr>
            <c:extLst>
              <c:ext xmlns:c16="http://schemas.microsoft.com/office/drawing/2014/chart" uri="{C3380CC4-5D6E-409C-BE32-E72D297353CC}">
                <c16:uniqueId val="{00000001-3E31-46F5-A5C7-DA3308E4106E}"/>
              </c:ext>
            </c:extLst>
          </c:dPt>
          <c:dPt>
            <c:idx val="1"/>
            <c:bubble3D val="0"/>
            <c:spPr>
              <a:gradFill flip="none" rotWithShape="1">
                <a:gsLst>
                  <a:gs pos="0">
                    <a:srgbClr val="F79646">
                      <a:lumMod val="75000"/>
                      <a:shade val="30000"/>
                      <a:satMod val="115000"/>
                    </a:srgbClr>
                  </a:gs>
                  <a:gs pos="50000">
                    <a:srgbClr val="F79646">
                      <a:lumMod val="75000"/>
                      <a:shade val="67500"/>
                      <a:satMod val="115000"/>
                    </a:srgbClr>
                  </a:gs>
                  <a:gs pos="100000">
                    <a:srgbClr val="F79646">
                      <a:lumMod val="75000"/>
                      <a:shade val="100000"/>
                      <a:satMod val="115000"/>
                    </a:srgbClr>
                  </a:gs>
                </a:gsLst>
                <a:lin ang="2700000" scaled="1"/>
                <a:tileRect/>
              </a:gradFill>
            </c:spPr>
            <c:extLst>
              <c:ext xmlns:c16="http://schemas.microsoft.com/office/drawing/2014/chart" uri="{C3380CC4-5D6E-409C-BE32-E72D297353CC}">
                <c16:uniqueId val="{00000003-3E31-46F5-A5C7-DA3308E4106E}"/>
              </c:ext>
            </c:extLst>
          </c:dPt>
          <c:dPt>
            <c:idx val="2"/>
            <c:bubble3D val="0"/>
            <c:spPr>
              <a:gradFill flip="none" rotWithShape="1">
                <a:gsLst>
                  <a:gs pos="0">
                    <a:srgbClr val="64AB0D">
                      <a:shade val="30000"/>
                      <a:satMod val="115000"/>
                    </a:srgbClr>
                  </a:gs>
                  <a:gs pos="50000">
                    <a:srgbClr val="64AB0D">
                      <a:shade val="67500"/>
                      <a:satMod val="115000"/>
                    </a:srgbClr>
                  </a:gs>
                  <a:gs pos="100000">
                    <a:srgbClr val="64AB0D">
                      <a:shade val="100000"/>
                      <a:satMod val="115000"/>
                    </a:srgbClr>
                  </a:gs>
                </a:gsLst>
                <a:lin ang="2700000" scaled="1"/>
                <a:tileRect/>
              </a:gradFill>
            </c:spPr>
            <c:extLst>
              <c:ext xmlns:c16="http://schemas.microsoft.com/office/drawing/2014/chart" uri="{C3380CC4-5D6E-409C-BE32-E72D297353CC}">
                <c16:uniqueId val="{00000005-3E31-46F5-A5C7-DA3308E4106E}"/>
              </c:ext>
            </c:extLst>
          </c:dPt>
          <c:dPt>
            <c:idx val="3"/>
            <c:bubble3D val="0"/>
            <c:spPr>
              <a:gradFill flip="none" rotWithShape="1">
                <a:gsLst>
                  <a:gs pos="0">
                    <a:srgbClr val="00B050">
                      <a:shade val="30000"/>
                      <a:satMod val="115000"/>
                    </a:srgbClr>
                  </a:gs>
                  <a:gs pos="50000">
                    <a:srgbClr val="00B050">
                      <a:shade val="67500"/>
                      <a:satMod val="115000"/>
                    </a:srgbClr>
                  </a:gs>
                  <a:gs pos="100000">
                    <a:srgbClr val="00B050">
                      <a:shade val="100000"/>
                      <a:satMod val="115000"/>
                    </a:srgbClr>
                  </a:gs>
                </a:gsLst>
                <a:lin ang="2700000" scaled="1"/>
                <a:tileRect/>
              </a:gradFill>
            </c:spPr>
            <c:extLst>
              <c:ext xmlns:c16="http://schemas.microsoft.com/office/drawing/2014/chart" uri="{C3380CC4-5D6E-409C-BE32-E72D297353CC}">
                <c16:uniqueId val="{00000007-3E31-46F5-A5C7-DA3308E4106E}"/>
              </c:ext>
            </c:extLst>
          </c:dPt>
          <c:dPt>
            <c:idx val="4"/>
            <c:bubble3D val="0"/>
            <c:spPr>
              <a:noFill/>
            </c:spPr>
            <c:extLst>
              <c:ext xmlns:c16="http://schemas.microsoft.com/office/drawing/2014/chart" uri="{C3380CC4-5D6E-409C-BE32-E72D297353CC}">
                <c16:uniqueId val="{00000009-3E31-46F5-A5C7-DA3308E4106E}"/>
              </c:ext>
            </c:extLst>
          </c:dPt>
          <c:val>
            <c:numRef>
              <c:f>'Leçon 6'!$N$8:$N$12</c:f>
              <c:numCache>
                <c:formatCode>General</c:formatCode>
                <c:ptCount val="5"/>
                <c:pt idx="0">
                  <c:v>10</c:v>
                </c:pt>
                <c:pt idx="1">
                  <c:v>10</c:v>
                </c:pt>
                <c:pt idx="2">
                  <c:v>10</c:v>
                </c:pt>
                <c:pt idx="3">
                  <c:v>10</c:v>
                </c:pt>
                <c:pt idx="4">
                  <c:v>40</c:v>
                </c:pt>
              </c:numCache>
            </c:numRef>
          </c:val>
          <c:extLst>
            <c:ext xmlns:c16="http://schemas.microsoft.com/office/drawing/2014/chart" uri="{C3380CC4-5D6E-409C-BE32-E72D297353CC}">
              <c16:uniqueId val="{0000000A-3E31-46F5-A5C7-DA3308E4106E}"/>
            </c:ext>
          </c:extLst>
        </c:ser>
        <c:dLbls>
          <c:showLegendKey val="0"/>
          <c:showVal val="0"/>
          <c:showCatName val="0"/>
          <c:showSerName val="0"/>
          <c:showPercent val="0"/>
          <c:showBubbleSize val="0"/>
          <c:showLeaderLines val="1"/>
        </c:dLbls>
        <c:firstSliceAng val="270"/>
        <c:holeSize val="50"/>
      </c:doughnutChart>
      <c:pieChart>
        <c:varyColors val="1"/>
        <c:ser>
          <c:idx val="1"/>
          <c:order val="1"/>
          <c:tx>
            <c:v>Aiguille</c:v>
          </c:tx>
          <c:spPr>
            <a:noFill/>
          </c:spPr>
          <c:dPt>
            <c:idx val="1"/>
            <c:bubble3D val="0"/>
            <c:spPr>
              <a:solidFill>
                <a:schemeClr val="tx1"/>
              </a:solidFill>
            </c:spPr>
            <c:extLst>
              <c:ext xmlns:c16="http://schemas.microsoft.com/office/drawing/2014/chart" uri="{C3380CC4-5D6E-409C-BE32-E72D297353CC}">
                <c16:uniqueId val="{0000000C-3E31-46F5-A5C7-DA3308E4106E}"/>
              </c:ext>
            </c:extLst>
          </c:dPt>
          <c:val>
            <c:numRef>
              <c:f>'Leçon 6'!$O$8:$O$10</c:f>
              <c:numCache>
                <c:formatCode>General</c:formatCode>
                <c:ptCount val="3"/>
                <c:pt idx="0">
                  <c:v>0</c:v>
                </c:pt>
                <c:pt idx="1">
                  <c:v>2</c:v>
                </c:pt>
                <c:pt idx="2">
                  <c:v>78</c:v>
                </c:pt>
              </c:numCache>
            </c:numRef>
          </c:val>
          <c:extLst>
            <c:ext xmlns:c16="http://schemas.microsoft.com/office/drawing/2014/chart" uri="{C3380CC4-5D6E-409C-BE32-E72D297353CC}">
              <c16:uniqueId val="{0000000D-3E31-46F5-A5C7-DA3308E4106E}"/>
            </c:ext>
          </c:extLst>
        </c:ser>
        <c:dLbls>
          <c:showLegendKey val="0"/>
          <c:showVal val="0"/>
          <c:showCatName val="0"/>
          <c:showSerName val="0"/>
          <c:showPercent val="0"/>
          <c:showBubbleSize val="0"/>
          <c:showLeaderLines val="1"/>
        </c:dLbls>
        <c:firstSliceAng val="270"/>
      </c:pieChart>
    </c:plotArea>
    <c:plotVisOnly val="0"/>
    <c:dispBlanksAs val="gap"/>
    <c:showDLblsOverMax val="0"/>
  </c:chart>
  <c:spPr>
    <a:noFill/>
    <a:ln>
      <a:noFill/>
    </a:ln>
  </c:spPr>
  <c:printSettings>
    <c:headerFooter/>
    <c:pageMargins b="0.750000000000003" l="0.70000000000000062" r="0.70000000000000062" t="0.750000000000003" header="0.30000000000000032" footer="0.30000000000000032"/>
    <c:pageSetup/>
  </c:printSettings>
</c:chartSpace>
</file>

<file path=xl/charts/chart2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779487331831818"/>
          <c:y val="2.1612841720628378E-3"/>
          <c:w val="0.97578810865280474"/>
          <c:h val="0.99783930511461238"/>
        </c:manualLayout>
      </c:layout>
      <c:doughnutChart>
        <c:varyColors val="1"/>
        <c:ser>
          <c:idx val="0"/>
          <c:order val="0"/>
          <c:tx>
            <c:v>Camembert</c:v>
          </c:tx>
          <c:dPt>
            <c:idx val="0"/>
            <c:bubble3D val="0"/>
            <c:spPr>
              <a:gradFill flip="none" rotWithShape="1">
                <a:gsLst>
                  <a:gs pos="0">
                    <a:srgbClr val="C00000">
                      <a:shade val="30000"/>
                      <a:satMod val="115000"/>
                    </a:srgbClr>
                  </a:gs>
                  <a:gs pos="50000">
                    <a:srgbClr val="C00000">
                      <a:shade val="67500"/>
                      <a:satMod val="115000"/>
                    </a:srgbClr>
                  </a:gs>
                  <a:gs pos="100000">
                    <a:srgbClr val="C00000">
                      <a:shade val="100000"/>
                      <a:satMod val="115000"/>
                    </a:srgbClr>
                  </a:gs>
                </a:gsLst>
                <a:lin ang="2700000" scaled="1"/>
                <a:tileRect/>
              </a:gradFill>
            </c:spPr>
            <c:extLst>
              <c:ext xmlns:c16="http://schemas.microsoft.com/office/drawing/2014/chart" uri="{C3380CC4-5D6E-409C-BE32-E72D297353CC}">
                <c16:uniqueId val="{00000001-7A01-40F4-B9DC-96779B37B311}"/>
              </c:ext>
            </c:extLst>
          </c:dPt>
          <c:dPt>
            <c:idx val="1"/>
            <c:bubble3D val="0"/>
            <c:spPr>
              <a:gradFill flip="none" rotWithShape="1">
                <a:gsLst>
                  <a:gs pos="0">
                    <a:srgbClr val="F79646">
                      <a:lumMod val="75000"/>
                      <a:shade val="30000"/>
                      <a:satMod val="115000"/>
                    </a:srgbClr>
                  </a:gs>
                  <a:gs pos="50000">
                    <a:srgbClr val="F79646">
                      <a:lumMod val="75000"/>
                      <a:shade val="67500"/>
                      <a:satMod val="115000"/>
                    </a:srgbClr>
                  </a:gs>
                  <a:gs pos="100000">
                    <a:srgbClr val="F79646">
                      <a:lumMod val="75000"/>
                      <a:shade val="100000"/>
                      <a:satMod val="115000"/>
                    </a:srgbClr>
                  </a:gs>
                </a:gsLst>
                <a:lin ang="2700000" scaled="1"/>
                <a:tileRect/>
              </a:gradFill>
            </c:spPr>
            <c:extLst>
              <c:ext xmlns:c16="http://schemas.microsoft.com/office/drawing/2014/chart" uri="{C3380CC4-5D6E-409C-BE32-E72D297353CC}">
                <c16:uniqueId val="{00000003-7A01-40F4-B9DC-96779B37B311}"/>
              </c:ext>
            </c:extLst>
          </c:dPt>
          <c:dPt>
            <c:idx val="2"/>
            <c:bubble3D val="0"/>
            <c:spPr>
              <a:gradFill flip="none" rotWithShape="1">
                <a:gsLst>
                  <a:gs pos="0">
                    <a:srgbClr val="64AB0D">
                      <a:shade val="30000"/>
                      <a:satMod val="115000"/>
                    </a:srgbClr>
                  </a:gs>
                  <a:gs pos="50000">
                    <a:srgbClr val="64AB0D">
                      <a:shade val="67500"/>
                      <a:satMod val="115000"/>
                    </a:srgbClr>
                  </a:gs>
                  <a:gs pos="100000">
                    <a:srgbClr val="64AB0D">
                      <a:shade val="100000"/>
                      <a:satMod val="115000"/>
                    </a:srgbClr>
                  </a:gs>
                </a:gsLst>
                <a:lin ang="2700000" scaled="1"/>
                <a:tileRect/>
              </a:gradFill>
            </c:spPr>
            <c:extLst>
              <c:ext xmlns:c16="http://schemas.microsoft.com/office/drawing/2014/chart" uri="{C3380CC4-5D6E-409C-BE32-E72D297353CC}">
                <c16:uniqueId val="{00000005-7A01-40F4-B9DC-96779B37B311}"/>
              </c:ext>
            </c:extLst>
          </c:dPt>
          <c:dPt>
            <c:idx val="3"/>
            <c:bubble3D val="0"/>
            <c:spPr>
              <a:gradFill flip="none" rotWithShape="1">
                <a:gsLst>
                  <a:gs pos="0">
                    <a:srgbClr val="00B050">
                      <a:shade val="30000"/>
                      <a:satMod val="115000"/>
                    </a:srgbClr>
                  </a:gs>
                  <a:gs pos="50000">
                    <a:srgbClr val="00B050">
                      <a:shade val="67500"/>
                      <a:satMod val="115000"/>
                    </a:srgbClr>
                  </a:gs>
                  <a:gs pos="100000">
                    <a:srgbClr val="00B050">
                      <a:shade val="100000"/>
                      <a:satMod val="115000"/>
                    </a:srgbClr>
                  </a:gs>
                </a:gsLst>
                <a:lin ang="2700000" scaled="1"/>
                <a:tileRect/>
              </a:gradFill>
            </c:spPr>
            <c:extLst>
              <c:ext xmlns:c16="http://schemas.microsoft.com/office/drawing/2014/chart" uri="{C3380CC4-5D6E-409C-BE32-E72D297353CC}">
                <c16:uniqueId val="{00000007-7A01-40F4-B9DC-96779B37B311}"/>
              </c:ext>
            </c:extLst>
          </c:dPt>
          <c:dPt>
            <c:idx val="4"/>
            <c:bubble3D val="0"/>
            <c:spPr>
              <a:noFill/>
            </c:spPr>
            <c:extLst>
              <c:ext xmlns:c16="http://schemas.microsoft.com/office/drawing/2014/chart" uri="{C3380CC4-5D6E-409C-BE32-E72D297353CC}">
                <c16:uniqueId val="{00000009-7A01-40F4-B9DC-96779B37B311}"/>
              </c:ext>
            </c:extLst>
          </c:dPt>
          <c:val>
            <c:numRef>
              <c:f>'Leçon 6'!$N$178:$N$182</c:f>
              <c:numCache>
                <c:formatCode>General</c:formatCode>
                <c:ptCount val="5"/>
                <c:pt idx="0">
                  <c:v>10</c:v>
                </c:pt>
                <c:pt idx="1">
                  <c:v>10</c:v>
                </c:pt>
                <c:pt idx="2">
                  <c:v>10</c:v>
                </c:pt>
                <c:pt idx="3">
                  <c:v>10</c:v>
                </c:pt>
                <c:pt idx="4">
                  <c:v>40</c:v>
                </c:pt>
              </c:numCache>
            </c:numRef>
          </c:val>
          <c:extLst>
            <c:ext xmlns:c16="http://schemas.microsoft.com/office/drawing/2014/chart" uri="{C3380CC4-5D6E-409C-BE32-E72D297353CC}">
              <c16:uniqueId val="{0000000A-7A01-40F4-B9DC-96779B37B311}"/>
            </c:ext>
          </c:extLst>
        </c:ser>
        <c:dLbls>
          <c:showLegendKey val="0"/>
          <c:showVal val="0"/>
          <c:showCatName val="0"/>
          <c:showSerName val="0"/>
          <c:showPercent val="0"/>
          <c:showBubbleSize val="0"/>
          <c:showLeaderLines val="1"/>
        </c:dLbls>
        <c:firstSliceAng val="270"/>
        <c:holeSize val="50"/>
      </c:doughnutChart>
      <c:pieChart>
        <c:varyColors val="1"/>
        <c:ser>
          <c:idx val="1"/>
          <c:order val="1"/>
          <c:spPr>
            <a:noFill/>
          </c:spPr>
          <c:dPt>
            <c:idx val="1"/>
            <c:bubble3D val="0"/>
            <c:spPr>
              <a:solidFill>
                <a:schemeClr val="tx1"/>
              </a:solidFill>
            </c:spPr>
            <c:extLst>
              <c:ext xmlns:c16="http://schemas.microsoft.com/office/drawing/2014/chart" uri="{C3380CC4-5D6E-409C-BE32-E72D297353CC}">
                <c16:uniqueId val="{0000000C-7A01-40F4-B9DC-96779B37B311}"/>
              </c:ext>
            </c:extLst>
          </c:dPt>
          <c:val>
            <c:numRef>
              <c:f>'Leçon 6'!$O$178:$O$180</c:f>
              <c:numCache>
                <c:formatCode>General</c:formatCode>
                <c:ptCount val="3"/>
                <c:pt idx="0">
                  <c:v>0</c:v>
                </c:pt>
                <c:pt idx="1">
                  <c:v>2</c:v>
                </c:pt>
                <c:pt idx="2">
                  <c:v>78</c:v>
                </c:pt>
              </c:numCache>
            </c:numRef>
          </c:val>
          <c:extLst>
            <c:ext xmlns:c16="http://schemas.microsoft.com/office/drawing/2014/chart" uri="{C3380CC4-5D6E-409C-BE32-E72D297353CC}">
              <c16:uniqueId val="{0000000D-7A01-40F4-B9DC-96779B37B311}"/>
            </c:ext>
          </c:extLst>
        </c:ser>
        <c:dLbls>
          <c:showLegendKey val="0"/>
          <c:showVal val="0"/>
          <c:showCatName val="0"/>
          <c:showSerName val="0"/>
          <c:showPercent val="0"/>
          <c:showBubbleSize val="0"/>
          <c:showLeaderLines val="1"/>
        </c:dLbls>
        <c:firstSliceAng val="270"/>
      </c:pieChart>
    </c:plotArea>
    <c:plotVisOnly val="0"/>
    <c:dispBlanksAs val="gap"/>
    <c:showDLblsOverMax val="0"/>
  </c:chart>
  <c:spPr>
    <a:noFill/>
    <a:ln>
      <a:noFill/>
    </a:ln>
  </c:spPr>
  <c:printSettings>
    <c:headerFooter/>
    <c:pageMargins b="0.750000000000003" l="0.70000000000000062" r="0.70000000000000062" t="0.750000000000003" header="0.30000000000000032" footer="0.30000000000000032"/>
    <c:pageSetup/>
  </c:printSettings>
</c:chartSpace>
</file>

<file path=xl/charts/chart2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3187714043526789E-2"/>
          <c:y val="2.160694885387645E-3"/>
          <c:w val="0.97578810865280474"/>
          <c:h val="0.99783930511461238"/>
        </c:manualLayout>
      </c:layout>
      <c:doughnutChart>
        <c:varyColors val="1"/>
        <c:ser>
          <c:idx val="0"/>
          <c:order val="0"/>
          <c:tx>
            <c:v>Camembert</c:v>
          </c:tx>
          <c:dPt>
            <c:idx val="0"/>
            <c:bubble3D val="0"/>
            <c:spPr>
              <a:gradFill flip="none" rotWithShape="1">
                <a:gsLst>
                  <a:gs pos="0">
                    <a:srgbClr val="C00000">
                      <a:shade val="30000"/>
                      <a:satMod val="115000"/>
                    </a:srgbClr>
                  </a:gs>
                  <a:gs pos="50000">
                    <a:srgbClr val="C00000">
                      <a:shade val="67500"/>
                      <a:satMod val="115000"/>
                    </a:srgbClr>
                  </a:gs>
                  <a:gs pos="100000">
                    <a:srgbClr val="C00000">
                      <a:shade val="100000"/>
                      <a:satMod val="115000"/>
                    </a:srgbClr>
                  </a:gs>
                </a:gsLst>
                <a:lin ang="2700000" scaled="1"/>
                <a:tileRect/>
              </a:gradFill>
            </c:spPr>
            <c:extLst>
              <c:ext xmlns:c16="http://schemas.microsoft.com/office/drawing/2014/chart" uri="{C3380CC4-5D6E-409C-BE32-E72D297353CC}">
                <c16:uniqueId val="{00000001-2428-42EC-9C2B-AB16ABCA9D86}"/>
              </c:ext>
            </c:extLst>
          </c:dPt>
          <c:dPt>
            <c:idx val="1"/>
            <c:bubble3D val="0"/>
            <c:spPr>
              <a:gradFill flip="none" rotWithShape="1">
                <a:gsLst>
                  <a:gs pos="0">
                    <a:srgbClr val="F79646">
                      <a:lumMod val="75000"/>
                      <a:shade val="30000"/>
                      <a:satMod val="115000"/>
                    </a:srgbClr>
                  </a:gs>
                  <a:gs pos="50000">
                    <a:srgbClr val="F79646">
                      <a:lumMod val="75000"/>
                      <a:shade val="67500"/>
                      <a:satMod val="115000"/>
                    </a:srgbClr>
                  </a:gs>
                  <a:gs pos="100000">
                    <a:srgbClr val="F79646">
                      <a:lumMod val="75000"/>
                      <a:shade val="100000"/>
                      <a:satMod val="115000"/>
                    </a:srgbClr>
                  </a:gs>
                </a:gsLst>
                <a:lin ang="2700000" scaled="1"/>
                <a:tileRect/>
              </a:gradFill>
            </c:spPr>
            <c:extLst>
              <c:ext xmlns:c16="http://schemas.microsoft.com/office/drawing/2014/chart" uri="{C3380CC4-5D6E-409C-BE32-E72D297353CC}">
                <c16:uniqueId val="{00000003-2428-42EC-9C2B-AB16ABCA9D86}"/>
              </c:ext>
            </c:extLst>
          </c:dPt>
          <c:dPt>
            <c:idx val="2"/>
            <c:bubble3D val="0"/>
            <c:spPr>
              <a:gradFill flip="none" rotWithShape="1">
                <a:gsLst>
                  <a:gs pos="0">
                    <a:srgbClr val="64AB0D">
                      <a:shade val="30000"/>
                      <a:satMod val="115000"/>
                    </a:srgbClr>
                  </a:gs>
                  <a:gs pos="50000">
                    <a:srgbClr val="64AB0D">
                      <a:shade val="67500"/>
                      <a:satMod val="115000"/>
                    </a:srgbClr>
                  </a:gs>
                  <a:gs pos="100000">
                    <a:srgbClr val="64AB0D">
                      <a:shade val="100000"/>
                      <a:satMod val="115000"/>
                    </a:srgbClr>
                  </a:gs>
                </a:gsLst>
                <a:lin ang="2700000" scaled="1"/>
                <a:tileRect/>
              </a:gradFill>
            </c:spPr>
            <c:extLst>
              <c:ext xmlns:c16="http://schemas.microsoft.com/office/drawing/2014/chart" uri="{C3380CC4-5D6E-409C-BE32-E72D297353CC}">
                <c16:uniqueId val="{00000005-2428-42EC-9C2B-AB16ABCA9D86}"/>
              </c:ext>
            </c:extLst>
          </c:dPt>
          <c:dPt>
            <c:idx val="3"/>
            <c:bubble3D val="0"/>
            <c:spPr>
              <a:gradFill flip="none" rotWithShape="1">
                <a:gsLst>
                  <a:gs pos="0">
                    <a:srgbClr val="00B050">
                      <a:shade val="30000"/>
                      <a:satMod val="115000"/>
                    </a:srgbClr>
                  </a:gs>
                  <a:gs pos="50000">
                    <a:srgbClr val="00B050">
                      <a:shade val="67500"/>
                      <a:satMod val="115000"/>
                    </a:srgbClr>
                  </a:gs>
                  <a:gs pos="100000">
                    <a:srgbClr val="00B050">
                      <a:shade val="100000"/>
                      <a:satMod val="115000"/>
                    </a:srgbClr>
                  </a:gs>
                </a:gsLst>
                <a:lin ang="2700000" scaled="1"/>
                <a:tileRect/>
              </a:gradFill>
            </c:spPr>
            <c:extLst>
              <c:ext xmlns:c16="http://schemas.microsoft.com/office/drawing/2014/chart" uri="{C3380CC4-5D6E-409C-BE32-E72D297353CC}">
                <c16:uniqueId val="{00000007-2428-42EC-9C2B-AB16ABCA9D86}"/>
              </c:ext>
            </c:extLst>
          </c:dPt>
          <c:dPt>
            <c:idx val="4"/>
            <c:bubble3D val="0"/>
            <c:spPr>
              <a:noFill/>
            </c:spPr>
            <c:extLst>
              <c:ext xmlns:c16="http://schemas.microsoft.com/office/drawing/2014/chart" uri="{C3380CC4-5D6E-409C-BE32-E72D297353CC}">
                <c16:uniqueId val="{00000009-2428-42EC-9C2B-AB16ABCA9D86}"/>
              </c:ext>
            </c:extLst>
          </c:dPt>
          <c:val>
            <c:numRef>
              <c:f>'Leçon 7'!$N$3:$N$7</c:f>
              <c:numCache>
                <c:formatCode>General</c:formatCode>
                <c:ptCount val="5"/>
                <c:pt idx="0">
                  <c:v>10</c:v>
                </c:pt>
                <c:pt idx="1">
                  <c:v>10</c:v>
                </c:pt>
                <c:pt idx="2">
                  <c:v>10</c:v>
                </c:pt>
                <c:pt idx="3">
                  <c:v>10</c:v>
                </c:pt>
                <c:pt idx="4">
                  <c:v>40</c:v>
                </c:pt>
              </c:numCache>
            </c:numRef>
          </c:val>
          <c:extLst>
            <c:ext xmlns:c16="http://schemas.microsoft.com/office/drawing/2014/chart" uri="{C3380CC4-5D6E-409C-BE32-E72D297353CC}">
              <c16:uniqueId val="{0000000A-2428-42EC-9C2B-AB16ABCA9D86}"/>
            </c:ext>
          </c:extLst>
        </c:ser>
        <c:dLbls>
          <c:showLegendKey val="0"/>
          <c:showVal val="0"/>
          <c:showCatName val="0"/>
          <c:showSerName val="0"/>
          <c:showPercent val="0"/>
          <c:showBubbleSize val="0"/>
          <c:showLeaderLines val="1"/>
        </c:dLbls>
        <c:firstSliceAng val="270"/>
        <c:holeSize val="50"/>
      </c:doughnutChart>
      <c:pieChart>
        <c:varyColors val="1"/>
        <c:ser>
          <c:idx val="1"/>
          <c:order val="1"/>
          <c:tx>
            <c:v>Aiguille</c:v>
          </c:tx>
          <c:spPr>
            <a:noFill/>
          </c:spPr>
          <c:dPt>
            <c:idx val="1"/>
            <c:bubble3D val="0"/>
            <c:spPr>
              <a:solidFill>
                <a:schemeClr val="tx1"/>
              </a:solidFill>
            </c:spPr>
            <c:extLst>
              <c:ext xmlns:c16="http://schemas.microsoft.com/office/drawing/2014/chart" uri="{C3380CC4-5D6E-409C-BE32-E72D297353CC}">
                <c16:uniqueId val="{0000000C-2428-42EC-9C2B-AB16ABCA9D86}"/>
              </c:ext>
            </c:extLst>
          </c:dPt>
          <c:val>
            <c:numRef>
              <c:f>'Leçon 7'!$O$3:$O$5</c:f>
              <c:numCache>
                <c:formatCode>General</c:formatCode>
                <c:ptCount val="3"/>
                <c:pt idx="0">
                  <c:v>0</c:v>
                </c:pt>
                <c:pt idx="1">
                  <c:v>2</c:v>
                </c:pt>
                <c:pt idx="2">
                  <c:v>78</c:v>
                </c:pt>
              </c:numCache>
            </c:numRef>
          </c:val>
          <c:extLst>
            <c:ext xmlns:c16="http://schemas.microsoft.com/office/drawing/2014/chart" uri="{C3380CC4-5D6E-409C-BE32-E72D297353CC}">
              <c16:uniqueId val="{0000000D-2428-42EC-9C2B-AB16ABCA9D86}"/>
            </c:ext>
          </c:extLst>
        </c:ser>
        <c:dLbls>
          <c:showLegendKey val="0"/>
          <c:showVal val="0"/>
          <c:showCatName val="0"/>
          <c:showSerName val="0"/>
          <c:showPercent val="0"/>
          <c:showBubbleSize val="0"/>
          <c:showLeaderLines val="1"/>
        </c:dLbls>
        <c:firstSliceAng val="270"/>
      </c:pieChart>
    </c:plotArea>
    <c:plotVisOnly val="0"/>
    <c:dispBlanksAs val="gap"/>
    <c:showDLblsOverMax val="0"/>
  </c:chart>
  <c:spPr>
    <a:noFill/>
    <a:ln>
      <a:noFill/>
    </a:ln>
  </c:spPr>
  <c:printSettings>
    <c:headerFooter/>
    <c:pageMargins b="0.750000000000003" l="0.70000000000000062" r="0.70000000000000062" t="0.750000000000003" header="0.30000000000000032" footer="0.30000000000000032"/>
    <c:pageSetup/>
  </c:printSettings>
</c:chartSpace>
</file>

<file path=xl/charts/chart2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3187714043526789E-2"/>
          <c:y val="2.160694885387645E-3"/>
          <c:w val="0.97578810865280474"/>
          <c:h val="0.99783930511461238"/>
        </c:manualLayout>
      </c:layout>
      <c:doughnutChart>
        <c:varyColors val="1"/>
        <c:ser>
          <c:idx val="0"/>
          <c:order val="0"/>
          <c:tx>
            <c:v>Camembert</c:v>
          </c:tx>
          <c:dPt>
            <c:idx val="0"/>
            <c:bubble3D val="0"/>
            <c:spPr>
              <a:gradFill flip="none" rotWithShape="1">
                <a:gsLst>
                  <a:gs pos="0">
                    <a:srgbClr val="C00000">
                      <a:shade val="30000"/>
                      <a:satMod val="115000"/>
                    </a:srgbClr>
                  </a:gs>
                  <a:gs pos="50000">
                    <a:srgbClr val="C00000">
                      <a:shade val="67500"/>
                      <a:satMod val="115000"/>
                    </a:srgbClr>
                  </a:gs>
                  <a:gs pos="100000">
                    <a:srgbClr val="C00000">
                      <a:shade val="100000"/>
                      <a:satMod val="115000"/>
                    </a:srgbClr>
                  </a:gs>
                </a:gsLst>
                <a:lin ang="2700000" scaled="1"/>
                <a:tileRect/>
              </a:gradFill>
            </c:spPr>
            <c:extLst>
              <c:ext xmlns:c16="http://schemas.microsoft.com/office/drawing/2014/chart" uri="{C3380CC4-5D6E-409C-BE32-E72D297353CC}">
                <c16:uniqueId val="{00000001-9A53-4561-87DD-6F333EE029A0}"/>
              </c:ext>
            </c:extLst>
          </c:dPt>
          <c:dPt>
            <c:idx val="1"/>
            <c:bubble3D val="0"/>
            <c:spPr>
              <a:gradFill flip="none" rotWithShape="1">
                <a:gsLst>
                  <a:gs pos="0">
                    <a:srgbClr val="F79646">
                      <a:lumMod val="75000"/>
                      <a:shade val="30000"/>
                      <a:satMod val="115000"/>
                    </a:srgbClr>
                  </a:gs>
                  <a:gs pos="50000">
                    <a:srgbClr val="F79646">
                      <a:lumMod val="75000"/>
                      <a:shade val="67500"/>
                      <a:satMod val="115000"/>
                    </a:srgbClr>
                  </a:gs>
                  <a:gs pos="100000">
                    <a:srgbClr val="F79646">
                      <a:lumMod val="75000"/>
                      <a:shade val="100000"/>
                      <a:satMod val="115000"/>
                    </a:srgbClr>
                  </a:gs>
                </a:gsLst>
                <a:lin ang="2700000" scaled="1"/>
                <a:tileRect/>
              </a:gradFill>
            </c:spPr>
            <c:extLst>
              <c:ext xmlns:c16="http://schemas.microsoft.com/office/drawing/2014/chart" uri="{C3380CC4-5D6E-409C-BE32-E72D297353CC}">
                <c16:uniqueId val="{00000003-9A53-4561-87DD-6F333EE029A0}"/>
              </c:ext>
            </c:extLst>
          </c:dPt>
          <c:dPt>
            <c:idx val="2"/>
            <c:bubble3D val="0"/>
            <c:spPr>
              <a:gradFill flip="none" rotWithShape="1">
                <a:gsLst>
                  <a:gs pos="0">
                    <a:srgbClr val="64AB0D">
                      <a:shade val="30000"/>
                      <a:satMod val="115000"/>
                    </a:srgbClr>
                  </a:gs>
                  <a:gs pos="50000">
                    <a:srgbClr val="64AB0D">
                      <a:shade val="67500"/>
                      <a:satMod val="115000"/>
                    </a:srgbClr>
                  </a:gs>
                  <a:gs pos="100000">
                    <a:srgbClr val="64AB0D">
                      <a:shade val="100000"/>
                      <a:satMod val="115000"/>
                    </a:srgbClr>
                  </a:gs>
                </a:gsLst>
                <a:lin ang="2700000" scaled="1"/>
                <a:tileRect/>
              </a:gradFill>
            </c:spPr>
            <c:extLst>
              <c:ext xmlns:c16="http://schemas.microsoft.com/office/drawing/2014/chart" uri="{C3380CC4-5D6E-409C-BE32-E72D297353CC}">
                <c16:uniqueId val="{00000005-9A53-4561-87DD-6F333EE029A0}"/>
              </c:ext>
            </c:extLst>
          </c:dPt>
          <c:dPt>
            <c:idx val="3"/>
            <c:bubble3D val="0"/>
            <c:spPr>
              <a:gradFill flip="none" rotWithShape="1">
                <a:gsLst>
                  <a:gs pos="0">
                    <a:srgbClr val="00B050">
                      <a:shade val="30000"/>
                      <a:satMod val="115000"/>
                    </a:srgbClr>
                  </a:gs>
                  <a:gs pos="50000">
                    <a:srgbClr val="00B050">
                      <a:shade val="67500"/>
                      <a:satMod val="115000"/>
                    </a:srgbClr>
                  </a:gs>
                  <a:gs pos="100000">
                    <a:srgbClr val="00B050">
                      <a:shade val="100000"/>
                      <a:satMod val="115000"/>
                    </a:srgbClr>
                  </a:gs>
                </a:gsLst>
                <a:lin ang="2700000" scaled="1"/>
                <a:tileRect/>
              </a:gradFill>
            </c:spPr>
            <c:extLst>
              <c:ext xmlns:c16="http://schemas.microsoft.com/office/drawing/2014/chart" uri="{C3380CC4-5D6E-409C-BE32-E72D297353CC}">
                <c16:uniqueId val="{00000007-9A53-4561-87DD-6F333EE029A0}"/>
              </c:ext>
            </c:extLst>
          </c:dPt>
          <c:dPt>
            <c:idx val="4"/>
            <c:bubble3D val="0"/>
            <c:spPr>
              <a:noFill/>
            </c:spPr>
            <c:extLst>
              <c:ext xmlns:c16="http://schemas.microsoft.com/office/drawing/2014/chart" uri="{C3380CC4-5D6E-409C-BE32-E72D297353CC}">
                <c16:uniqueId val="{00000009-9A53-4561-87DD-6F333EE029A0}"/>
              </c:ext>
            </c:extLst>
          </c:dPt>
          <c:val>
            <c:numRef>
              <c:f>'Leçon 7'!$N$13:$N$17</c:f>
              <c:numCache>
                <c:formatCode>General</c:formatCode>
                <c:ptCount val="5"/>
                <c:pt idx="0">
                  <c:v>10</c:v>
                </c:pt>
                <c:pt idx="1">
                  <c:v>10</c:v>
                </c:pt>
                <c:pt idx="2">
                  <c:v>10</c:v>
                </c:pt>
                <c:pt idx="3">
                  <c:v>10</c:v>
                </c:pt>
                <c:pt idx="4">
                  <c:v>40</c:v>
                </c:pt>
              </c:numCache>
            </c:numRef>
          </c:val>
          <c:extLst>
            <c:ext xmlns:c16="http://schemas.microsoft.com/office/drawing/2014/chart" uri="{C3380CC4-5D6E-409C-BE32-E72D297353CC}">
              <c16:uniqueId val="{0000000A-9A53-4561-87DD-6F333EE029A0}"/>
            </c:ext>
          </c:extLst>
        </c:ser>
        <c:dLbls>
          <c:showLegendKey val="0"/>
          <c:showVal val="0"/>
          <c:showCatName val="0"/>
          <c:showSerName val="0"/>
          <c:showPercent val="0"/>
          <c:showBubbleSize val="0"/>
          <c:showLeaderLines val="1"/>
        </c:dLbls>
        <c:firstSliceAng val="270"/>
        <c:holeSize val="50"/>
      </c:doughnutChart>
      <c:pieChart>
        <c:varyColors val="1"/>
        <c:ser>
          <c:idx val="1"/>
          <c:order val="1"/>
          <c:spPr>
            <a:noFill/>
          </c:spPr>
          <c:dPt>
            <c:idx val="1"/>
            <c:bubble3D val="0"/>
            <c:spPr>
              <a:solidFill>
                <a:schemeClr val="tx1"/>
              </a:solidFill>
            </c:spPr>
            <c:extLst>
              <c:ext xmlns:c16="http://schemas.microsoft.com/office/drawing/2014/chart" uri="{C3380CC4-5D6E-409C-BE32-E72D297353CC}">
                <c16:uniqueId val="{0000000C-9A53-4561-87DD-6F333EE029A0}"/>
              </c:ext>
            </c:extLst>
          </c:dPt>
          <c:val>
            <c:numRef>
              <c:f>'Leçon 7'!$O$13:$O$15</c:f>
              <c:numCache>
                <c:formatCode>General</c:formatCode>
                <c:ptCount val="3"/>
                <c:pt idx="0">
                  <c:v>0</c:v>
                </c:pt>
                <c:pt idx="1">
                  <c:v>2</c:v>
                </c:pt>
                <c:pt idx="2">
                  <c:v>78</c:v>
                </c:pt>
              </c:numCache>
            </c:numRef>
          </c:val>
          <c:extLst>
            <c:ext xmlns:c16="http://schemas.microsoft.com/office/drawing/2014/chart" uri="{C3380CC4-5D6E-409C-BE32-E72D297353CC}">
              <c16:uniqueId val="{0000000D-9A53-4561-87DD-6F333EE029A0}"/>
            </c:ext>
          </c:extLst>
        </c:ser>
        <c:dLbls>
          <c:showLegendKey val="0"/>
          <c:showVal val="0"/>
          <c:showCatName val="0"/>
          <c:showSerName val="0"/>
          <c:showPercent val="0"/>
          <c:showBubbleSize val="0"/>
          <c:showLeaderLines val="1"/>
        </c:dLbls>
        <c:firstSliceAng val="270"/>
      </c:pieChart>
    </c:plotArea>
    <c:plotVisOnly val="0"/>
    <c:dispBlanksAs val="gap"/>
    <c:showDLblsOverMax val="0"/>
  </c:chart>
  <c:spPr>
    <a:noFill/>
    <a:ln>
      <a:noFill/>
    </a:ln>
  </c:spPr>
  <c:printSettings>
    <c:headerFooter/>
    <c:pageMargins b="0.750000000000003" l="0.70000000000000062" r="0.70000000000000062" t="0.750000000000003" header="0.30000000000000032" footer="0.30000000000000032"/>
    <c:pageSetup/>
  </c:printSettings>
</c:chartSpace>
</file>

<file path=xl/charts/chart2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3187714043526789E-2"/>
          <c:y val="2.160694885387645E-3"/>
          <c:w val="0.97578810865280474"/>
          <c:h val="0.99783930511461238"/>
        </c:manualLayout>
      </c:layout>
      <c:doughnutChart>
        <c:varyColors val="1"/>
        <c:ser>
          <c:idx val="0"/>
          <c:order val="0"/>
          <c:tx>
            <c:v>Camembert</c:v>
          </c:tx>
          <c:dPt>
            <c:idx val="0"/>
            <c:bubble3D val="0"/>
            <c:spPr>
              <a:gradFill flip="none" rotWithShape="1">
                <a:gsLst>
                  <a:gs pos="0">
                    <a:srgbClr val="C00000">
                      <a:shade val="30000"/>
                      <a:satMod val="115000"/>
                    </a:srgbClr>
                  </a:gs>
                  <a:gs pos="50000">
                    <a:srgbClr val="C00000">
                      <a:shade val="67500"/>
                      <a:satMod val="115000"/>
                    </a:srgbClr>
                  </a:gs>
                  <a:gs pos="100000">
                    <a:srgbClr val="C00000">
                      <a:shade val="100000"/>
                      <a:satMod val="115000"/>
                    </a:srgbClr>
                  </a:gs>
                </a:gsLst>
                <a:lin ang="2700000" scaled="1"/>
                <a:tileRect/>
              </a:gradFill>
            </c:spPr>
            <c:extLst>
              <c:ext xmlns:c16="http://schemas.microsoft.com/office/drawing/2014/chart" uri="{C3380CC4-5D6E-409C-BE32-E72D297353CC}">
                <c16:uniqueId val="{00000001-5B42-40B8-9C48-9AB1E106D309}"/>
              </c:ext>
            </c:extLst>
          </c:dPt>
          <c:dPt>
            <c:idx val="1"/>
            <c:bubble3D val="0"/>
            <c:spPr>
              <a:gradFill flip="none" rotWithShape="1">
                <a:gsLst>
                  <a:gs pos="0">
                    <a:srgbClr val="F79646">
                      <a:lumMod val="75000"/>
                      <a:shade val="30000"/>
                      <a:satMod val="115000"/>
                    </a:srgbClr>
                  </a:gs>
                  <a:gs pos="50000">
                    <a:srgbClr val="F79646">
                      <a:lumMod val="75000"/>
                      <a:shade val="67500"/>
                      <a:satMod val="115000"/>
                    </a:srgbClr>
                  </a:gs>
                  <a:gs pos="100000">
                    <a:srgbClr val="F79646">
                      <a:lumMod val="75000"/>
                      <a:shade val="100000"/>
                      <a:satMod val="115000"/>
                    </a:srgbClr>
                  </a:gs>
                </a:gsLst>
                <a:lin ang="2700000" scaled="1"/>
                <a:tileRect/>
              </a:gradFill>
            </c:spPr>
            <c:extLst>
              <c:ext xmlns:c16="http://schemas.microsoft.com/office/drawing/2014/chart" uri="{C3380CC4-5D6E-409C-BE32-E72D297353CC}">
                <c16:uniqueId val="{00000003-5B42-40B8-9C48-9AB1E106D309}"/>
              </c:ext>
            </c:extLst>
          </c:dPt>
          <c:dPt>
            <c:idx val="2"/>
            <c:bubble3D val="0"/>
            <c:spPr>
              <a:gradFill flip="none" rotWithShape="1">
                <a:gsLst>
                  <a:gs pos="0">
                    <a:srgbClr val="64AB0D">
                      <a:shade val="30000"/>
                      <a:satMod val="115000"/>
                    </a:srgbClr>
                  </a:gs>
                  <a:gs pos="50000">
                    <a:srgbClr val="64AB0D">
                      <a:shade val="67500"/>
                      <a:satMod val="115000"/>
                    </a:srgbClr>
                  </a:gs>
                  <a:gs pos="100000">
                    <a:srgbClr val="64AB0D">
                      <a:shade val="100000"/>
                      <a:satMod val="115000"/>
                    </a:srgbClr>
                  </a:gs>
                </a:gsLst>
                <a:lin ang="2700000" scaled="1"/>
                <a:tileRect/>
              </a:gradFill>
            </c:spPr>
            <c:extLst>
              <c:ext xmlns:c16="http://schemas.microsoft.com/office/drawing/2014/chart" uri="{C3380CC4-5D6E-409C-BE32-E72D297353CC}">
                <c16:uniqueId val="{00000005-5B42-40B8-9C48-9AB1E106D309}"/>
              </c:ext>
            </c:extLst>
          </c:dPt>
          <c:dPt>
            <c:idx val="3"/>
            <c:bubble3D val="0"/>
            <c:spPr>
              <a:gradFill flip="none" rotWithShape="1">
                <a:gsLst>
                  <a:gs pos="0">
                    <a:srgbClr val="00B050">
                      <a:shade val="30000"/>
                      <a:satMod val="115000"/>
                    </a:srgbClr>
                  </a:gs>
                  <a:gs pos="50000">
                    <a:srgbClr val="00B050">
                      <a:shade val="67500"/>
                      <a:satMod val="115000"/>
                    </a:srgbClr>
                  </a:gs>
                  <a:gs pos="100000">
                    <a:srgbClr val="00B050">
                      <a:shade val="100000"/>
                      <a:satMod val="115000"/>
                    </a:srgbClr>
                  </a:gs>
                </a:gsLst>
                <a:lin ang="2700000" scaled="1"/>
                <a:tileRect/>
              </a:gradFill>
            </c:spPr>
            <c:extLst>
              <c:ext xmlns:c16="http://schemas.microsoft.com/office/drawing/2014/chart" uri="{C3380CC4-5D6E-409C-BE32-E72D297353CC}">
                <c16:uniqueId val="{00000007-5B42-40B8-9C48-9AB1E106D309}"/>
              </c:ext>
            </c:extLst>
          </c:dPt>
          <c:dPt>
            <c:idx val="4"/>
            <c:bubble3D val="0"/>
            <c:spPr>
              <a:noFill/>
            </c:spPr>
            <c:extLst>
              <c:ext xmlns:c16="http://schemas.microsoft.com/office/drawing/2014/chart" uri="{C3380CC4-5D6E-409C-BE32-E72D297353CC}">
                <c16:uniqueId val="{00000009-5B42-40B8-9C48-9AB1E106D309}"/>
              </c:ext>
            </c:extLst>
          </c:dPt>
          <c:val>
            <c:numRef>
              <c:f>'Leçon 7'!$N$18:$N$22</c:f>
              <c:numCache>
                <c:formatCode>General</c:formatCode>
                <c:ptCount val="5"/>
                <c:pt idx="0">
                  <c:v>10</c:v>
                </c:pt>
                <c:pt idx="1">
                  <c:v>10</c:v>
                </c:pt>
                <c:pt idx="2">
                  <c:v>10</c:v>
                </c:pt>
                <c:pt idx="3">
                  <c:v>10</c:v>
                </c:pt>
                <c:pt idx="4">
                  <c:v>40</c:v>
                </c:pt>
              </c:numCache>
            </c:numRef>
          </c:val>
          <c:extLst>
            <c:ext xmlns:c16="http://schemas.microsoft.com/office/drawing/2014/chart" uri="{C3380CC4-5D6E-409C-BE32-E72D297353CC}">
              <c16:uniqueId val="{0000000A-5B42-40B8-9C48-9AB1E106D309}"/>
            </c:ext>
          </c:extLst>
        </c:ser>
        <c:dLbls>
          <c:showLegendKey val="0"/>
          <c:showVal val="0"/>
          <c:showCatName val="0"/>
          <c:showSerName val="0"/>
          <c:showPercent val="0"/>
          <c:showBubbleSize val="0"/>
          <c:showLeaderLines val="1"/>
        </c:dLbls>
        <c:firstSliceAng val="270"/>
        <c:holeSize val="50"/>
      </c:doughnutChart>
      <c:pieChart>
        <c:varyColors val="1"/>
        <c:ser>
          <c:idx val="1"/>
          <c:order val="1"/>
          <c:spPr>
            <a:noFill/>
          </c:spPr>
          <c:dPt>
            <c:idx val="1"/>
            <c:bubble3D val="0"/>
            <c:spPr>
              <a:solidFill>
                <a:schemeClr val="tx1"/>
              </a:solidFill>
            </c:spPr>
            <c:extLst>
              <c:ext xmlns:c16="http://schemas.microsoft.com/office/drawing/2014/chart" uri="{C3380CC4-5D6E-409C-BE32-E72D297353CC}">
                <c16:uniqueId val="{0000000C-5B42-40B8-9C48-9AB1E106D309}"/>
              </c:ext>
            </c:extLst>
          </c:dPt>
          <c:val>
            <c:numRef>
              <c:f>'Leçon 7'!$O$18:$O$20</c:f>
              <c:numCache>
                <c:formatCode>General</c:formatCode>
                <c:ptCount val="3"/>
                <c:pt idx="0">
                  <c:v>0</c:v>
                </c:pt>
                <c:pt idx="1">
                  <c:v>2</c:v>
                </c:pt>
                <c:pt idx="2">
                  <c:v>78</c:v>
                </c:pt>
              </c:numCache>
            </c:numRef>
          </c:val>
          <c:extLst>
            <c:ext xmlns:c16="http://schemas.microsoft.com/office/drawing/2014/chart" uri="{C3380CC4-5D6E-409C-BE32-E72D297353CC}">
              <c16:uniqueId val="{0000000D-5B42-40B8-9C48-9AB1E106D309}"/>
            </c:ext>
          </c:extLst>
        </c:ser>
        <c:dLbls>
          <c:showLegendKey val="0"/>
          <c:showVal val="0"/>
          <c:showCatName val="0"/>
          <c:showSerName val="0"/>
          <c:showPercent val="0"/>
          <c:showBubbleSize val="0"/>
          <c:showLeaderLines val="1"/>
        </c:dLbls>
        <c:firstSliceAng val="270"/>
      </c:pieChart>
    </c:plotArea>
    <c:plotVisOnly val="0"/>
    <c:dispBlanksAs val="gap"/>
    <c:showDLblsOverMax val="0"/>
  </c:chart>
  <c:spPr>
    <a:noFill/>
    <a:ln>
      <a:noFill/>
    </a:ln>
  </c:spPr>
  <c:printSettings>
    <c:headerFooter/>
    <c:pageMargins b="0.750000000000003" l="0.70000000000000062" r="0.70000000000000062" t="0.750000000000003" header="0.30000000000000032" footer="0.30000000000000032"/>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3187714043526789E-2"/>
          <c:y val="2.160694885387645E-3"/>
          <c:w val="0.97578810865280474"/>
          <c:h val="0.99783930511461238"/>
        </c:manualLayout>
      </c:layout>
      <c:doughnutChart>
        <c:varyColors val="1"/>
        <c:ser>
          <c:idx val="0"/>
          <c:order val="0"/>
          <c:tx>
            <c:v>Camembert</c:v>
          </c:tx>
          <c:dPt>
            <c:idx val="0"/>
            <c:bubble3D val="0"/>
            <c:spPr>
              <a:gradFill flip="none" rotWithShape="1">
                <a:gsLst>
                  <a:gs pos="0">
                    <a:srgbClr val="C00000">
                      <a:shade val="30000"/>
                      <a:satMod val="115000"/>
                    </a:srgbClr>
                  </a:gs>
                  <a:gs pos="50000">
                    <a:srgbClr val="C00000">
                      <a:shade val="67500"/>
                      <a:satMod val="115000"/>
                    </a:srgbClr>
                  </a:gs>
                  <a:gs pos="100000">
                    <a:srgbClr val="C00000">
                      <a:shade val="100000"/>
                      <a:satMod val="115000"/>
                    </a:srgbClr>
                  </a:gs>
                </a:gsLst>
                <a:lin ang="2700000" scaled="1"/>
                <a:tileRect/>
              </a:gradFill>
            </c:spPr>
            <c:extLst>
              <c:ext xmlns:c16="http://schemas.microsoft.com/office/drawing/2014/chart" uri="{C3380CC4-5D6E-409C-BE32-E72D297353CC}">
                <c16:uniqueId val="{00000001-6D41-48CE-90CA-B443E360B1E3}"/>
              </c:ext>
            </c:extLst>
          </c:dPt>
          <c:dPt>
            <c:idx val="1"/>
            <c:bubble3D val="0"/>
            <c:spPr>
              <a:gradFill flip="none" rotWithShape="1">
                <a:gsLst>
                  <a:gs pos="0">
                    <a:srgbClr val="F79646">
                      <a:lumMod val="75000"/>
                      <a:shade val="30000"/>
                      <a:satMod val="115000"/>
                    </a:srgbClr>
                  </a:gs>
                  <a:gs pos="50000">
                    <a:srgbClr val="F79646">
                      <a:lumMod val="75000"/>
                      <a:shade val="67500"/>
                      <a:satMod val="115000"/>
                    </a:srgbClr>
                  </a:gs>
                  <a:gs pos="100000">
                    <a:srgbClr val="F79646">
                      <a:lumMod val="75000"/>
                      <a:shade val="100000"/>
                      <a:satMod val="115000"/>
                    </a:srgbClr>
                  </a:gs>
                </a:gsLst>
                <a:lin ang="2700000" scaled="1"/>
                <a:tileRect/>
              </a:gradFill>
            </c:spPr>
            <c:extLst>
              <c:ext xmlns:c16="http://schemas.microsoft.com/office/drawing/2014/chart" uri="{C3380CC4-5D6E-409C-BE32-E72D297353CC}">
                <c16:uniqueId val="{00000003-6D41-48CE-90CA-B443E360B1E3}"/>
              </c:ext>
            </c:extLst>
          </c:dPt>
          <c:dPt>
            <c:idx val="2"/>
            <c:bubble3D val="0"/>
            <c:spPr>
              <a:gradFill flip="none" rotWithShape="1">
                <a:gsLst>
                  <a:gs pos="0">
                    <a:srgbClr val="64AB0D">
                      <a:shade val="30000"/>
                      <a:satMod val="115000"/>
                    </a:srgbClr>
                  </a:gs>
                  <a:gs pos="50000">
                    <a:srgbClr val="64AB0D">
                      <a:shade val="67500"/>
                      <a:satMod val="115000"/>
                    </a:srgbClr>
                  </a:gs>
                  <a:gs pos="100000">
                    <a:srgbClr val="64AB0D">
                      <a:shade val="100000"/>
                      <a:satMod val="115000"/>
                    </a:srgbClr>
                  </a:gs>
                </a:gsLst>
                <a:lin ang="2700000" scaled="1"/>
                <a:tileRect/>
              </a:gradFill>
            </c:spPr>
            <c:extLst>
              <c:ext xmlns:c16="http://schemas.microsoft.com/office/drawing/2014/chart" uri="{C3380CC4-5D6E-409C-BE32-E72D297353CC}">
                <c16:uniqueId val="{00000005-6D41-48CE-90CA-B443E360B1E3}"/>
              </c:ext>
            </c:extLst>
          </c:dPt>
          <c:dPt>
            <c:idx val="3"/>
            <c:bubble3D val="0"/>
            <c:spPr>
              <a:gradFill flip="none" rotWithShape="1">
                <a:gsLst>
                  <a:gs pos="0">
                    <a:srgbClr val="00B050">
                      <a:shade val="30000"/>
                      <a:satMod val="115000"/>
                    </a:srgbClr>
                  </a:gs>
                  <a:gs pos="50000">
                    <a:srgbClr val="00B050">
                      <a:shade val="67500"/>
                      <a:satMod val="115000"/>
                    </a:srgbClr>
                  </a:gs>
                  <a:gs pos="100000">
                    <a:srgbClr val="00B050">
                      <a:shade val="100000"/>
                      <a:satMod val="115000"/>
                    </a:srgbClr>
                  </a:gs>
                </a:gsLst>
                <a:lin ang="2700000" scaled="1"/>
                <a:tileRect/>
              </a:gradFill>
            </c:spPr>
            <c:extLst>
              <c:ext xmlns:c16="http://schemas.microsoft.com/office/drawing/2014/chart" uri="{C3380CC4-5D6E-409C-BE32-E72D297353CC}">
                <c16:uniqueId val="{00000007-6D41-48CE-90CA-B443E360B1E3}"/>
              </c:ext>
            </c:extLst>
          </c:dPt>
          <c:dPt>
            <c:idx val="4"/>
            <c:bubble3D val="0"/>
            <c:spPr>
              <a:noFill/>
            </c:spPr>
            <c:extLst>
              <c:ext xmlns:c16="http://schemas.microsoft.com/office/drawing/2014/chart" uri="{C3380CC4-5D6E-409C-BE32-E72D297353CC}">
                <c16:uniqueId val="{00000009-6D41-48CE-90CA-B443E360B1E3}"/>
              </c:ext>
            </c:extLst>
          </c:dPt>
          <c:val>
            <c:numRef>
              <c:f>'Leçon 1'!$N$98:$N$102</c:f>
              <c:numCache>
                <c:formatCode>General</c:formatCode>
                <c:ptCount val="5"/>
                <c:pt idx="0">
                  <c:v>10</c:v>
                </c:pt>
                <c:pt idx="1">
                  <c:v>10</c:v>
                </c:pt>
                <c:pt idx="2">
                  <c:v>10</c:v>
                </c:pt>
                <c:pt idx="3">
                  <c:v>10</c:v>
                </c:pt>
                <c:pt idx="4">
                  <c:v>40</c:v>
                </c:pt>
              </c:numCache>
            </c:numRef>
          </c:val>
          <c:extLst>
            <c:ext xmlns:c16="http://schemas.microsoft.com/office/drawing/2014/chart" uri="{C3380CC4-5D6E-409C-BE32-E72D297353CC}">
              <c16:uniqueId val="{0000000A-6D41-48CE-90CA-B443E360B1E3}"/>
            </c:ext>
          </c:extLst>
        </c:ser>
        <c:dLbls>
          <c:showLegendKey val="0"/>
          <c:showVal val="0"/>
          <c:showCatName val="0"/>
          <c:showSerName val="0"/>
          <c:showPercent val="0"/>
          <c:showBubbleSize val="0"/>
          <c:showLeaderLines val="1"/>
        </c:dLbls>
        <c:firstSliceAng val="270"/>
        <c:holeSize val="50"/>
      </c:doughnutChart>
      <c:pieChart>
        <c:varyColors val="1"/>
        <c:ser>
          <c:idx val="1"/>
          <c:order val="1"/>
          <c:spPr>
            <a:noFill/>
          </c:spPr>
          <c:dPt>
            <c:idx val="1"/>
            <c:bubble3D val="0"/>
            <c:spPr>
              <a:solidFill>
                <a:schemeClr val="tx1"/>
              </a:solidFill>
            </c:spPr>
            <c:extLst>
              <c:ext xmlns:c16="http://schemas.microsoft.com/office/drawing/2014/chart" uri="{C3380CC4-5D6E-409C-BE32-E72D297353CC}">
                <c16:uniqueId val="{0000000C-6D41-48CE-90CA-B443E360B1E3}"/>
              </c:ext>
            </c:extLst>
          </c:dPt>
          <c:val>
            <c:numRef>
              <c:f>'Leçon 1'!$O$98:$O$100</c:f>
              <c:numCache>
                <c:formatCode>General</c:formatCode>
                <c:ptCount val="3"/>
                <c:pt idx="0">
                  <c:v>0</c:v>
                </c:pt>
                <c:pt idx="1">
                  <c:v>2</c:v>
                </c:pt>
                <c:pt idx="2">
                  <c:v>78</c:v>
                </c:pt>
              </c:numCache>
            </c:numRef>
          </c:val>
          <c:extLst>
            <c:ext xmlns:c16="http://schemas.microsoft.com/office/drawing/2014/chart" uri="{C3380CC4-5D6E-409C-BE32-E72D297353CC}">
              <c16:uniqueId val="{0000000D-6D41-48CE-90CA-B443E360B1E3}"/>
            </c:ext>
          </c:extLst>
        </c:ser>
        <c:dLbls>
          <c:showLegendKey val="0"/>
          <c:showVal val="0"/>
          <c:showCatName val="0"/>
          <c:showSerName val="0"/>
          <c:showPercent val="0"/>
          <c:showBubbleSize val="0"/>
          <c:showLeaderLines val="1"/>
        </c:dLbls>
        <c:firstSliceAng val="270"/>
      </c:pieChart>
    </c:plotArea>
    <c:plotVisOnly val="0"/>
    <c:dispBlanksAs val="gap"/>
    <c:showDLblsOverMax val="0"/>
  </c:chart>
  <c:spPr>
    <a:noFill/>
    <a:ln>
      <a:noFill/>
    </a:ln>
  </c:spPr>
  <c:printSettings>
    <c:headerFooter/>
    <c:pageMargins b="0.750000000000003" l="0.70000000000000062" r="0.70000000000000062" t="0.750000000000003" header="0.30000000000000032" footer="0.30000000000000032"/>
    <c:pageSetup/>
  </c:printSettings>
</c:chartSpace>
</file>

<file path=xl/charts/chart2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3187714043526789E-2"/>
          <c:y val="2.160694885387645E-3"/>
          <c:w val="0.97578810865280474"/>
          <c:h val="0.99783930511461238"/>
        </c:manualLayout>
      </c:layout>
      <c:doughnutChart>
        <c:varyColors val="1"/>
        <c:ser>
          <c:idx val="0"/>
          <c:order val="0"/>
          <c:tx>
            <c:v>Camembert</c:v>
          </c:tx>
          <c:dPt>
            <c:idx val="0"/>
            <c:bubble3D val="0"/>
            <c:spPr>
              <a:gradFill flip="none" rotWithShape="1">
                <a:gsLst>
                  <a:gs pos="0">
                    <a:srgbClr val="C00000">
                      <a:shade val="30000"/>
                      <a:satMod val="115000"/>
                    </a:srgbClr>
                  </a:gs>
                  <a:gs pos="50000">
                    <a:srgbClr val="C00000">
                      <a:shade val="67500"/>
                      <a:satMod val="115000"/>
                    </a:srgbClr>
                  </a:gs>
                  <a:gs pos="100000">
                    <a:srgbClr val="C00000">
                      <a:shade val="100000"/>
                      <a:satMod val="115000"/>
                    </a:srgbClr>
                  </a:gs>
                </a:gsLst>
                <a:lin ang="2700000" scaled="1"/>
                <a:tileRect/>
              </a:gradFill>
            </c:spPr>
            <c:extLst>
              <c:ext xmlns:c16="http://schemas.microsoft.com/office/drawing/2014/chart" uri="{C3380CC4-5D6E-409C-BE32-E72D297353CC}">
                <c16:uniqueId val="{00000001-3CD3-44D9-84F1-7D026F112F9F}"/>
              </c:ext>
            </c:extLst>
          </c:dPt>
          <c:dPt>
            <c:idx val="1"/>
            <c:bubble3D val="0"/>
            <c:spPr>
              <a:gradFill flip="none" rotWithShape="1">
                <a:gsLst>
                  <a:gs pos="0">
                    <a:srgbClr val="F79646">
                      <a:lumMod val="75000"/>
                      <a:shade val="30000"/>
                      <a:satMod val="115000"/>
                    </a:srgbClr>
                  </a:gs>
                  <a:gs pos="50000">
                    <a:srgbClr val="F79646">
                      <a:lumMod val="75000"/>
                      <a:shade val="67500"/>
                      <a:satMod val="115000"/>
                    </a:srgbClr>
                  </a:gs>
                  <a:gs pos="100000">
                    <a:srgbClr val="F79646">
                      <a:lumMod val="75000"/>
                      <a:shade val="100000"/>
                      <a:satMod val="115000"/>
                    </a:srgbClr>
                  </a:gs>
                </a:gsLst>
                <a:lin ang="2700000" scaled="1"/>
                <a:tileRect/>
              </a:gradFill>
            </c:spPr>
            <c:extLst>
              <c:ext xmlns:c16="http://schemas.microsoft.com/office/drawing/2014/chart" uri="{C3380CC4-5D6E-409C-BE32-E72D297353CC}">
                <c16:uniqueId val="{00000003-3CD3-44D9-84F1-7D026F112F9F}"/>
              </c:ext>
            </c:extLst>
          </c:dPt>
          <c:dPt>
            <c:idx val="2"/>
            <c:bubble3D val="0"/>
            <c:spPr>
              <a:gradFill flip="none" rotWithShape="1">
                <a:gsLst>
                  <a:gs pos="0">
                    <a:srgbClr val="64AB0D">
                      <a:shade val="30000"/>
                      <a:satMod val="115000"/>
                    </a:srgbClr>
                  </a:gs>
                  <a:gs pos="50000">
                    <a:srgbClr val="64AB0D">
                      <a:shade val="67500"/>
                      <a:satMod val="115000"/>
                    </a:srgbClr>
                  </a:gs>
                  <a:gs pos="100000">
                    <a:srgbClr val="64AB0D">
                      <a:shade val="100000"/>
                      <a:satMod val="115000"/>
                    </a:srgbClr>
                  </a:gs>
                </a:gsLst>
                <a:lin ang="2700000" scaled="1"/>
                <a:tileRect/>
              </a:gradFill>
            </c:spPr>
            <c:extLst>
              <c:ext xmlns:c16="http://schemas.microsoft.com/office/drawing/2014/chart" uri="{C3380CC4-5D6E-409C-BE32-E72D297353CC}">
                <c16:uniqueId val="{00000005-3CD3-44D9-84F1-7D026F112F9F}"/>
              </c:ext>
            </c:extLst>
          </c:dPt>
          <c:dPt>
            <c:idx val="3"/>
            <c:bubble3D val="0"/>
            <c:spPr>
              <a:gradFill flip="none" rotWithShape="1">
                <a:gsLst>
                  <a:gs pos="0">
                    <a:srgbClr val="00B050">
                      <a:shade val="30000"/>
                      <a:satMod val="115000"/>
                    </a:srgbClr>
                  </a:gs>
                  <a:gs pos="50000">
                    <a:srgbClr val="00B050">
                      <a:shade val="67500"/>
                      <a:satMod val="115000"/>
                    </a:srgbClr>
                  </a:gs>
                  <a:gs pos="100000">
                    <a:srgbClr val="00B050">
                      <a:shade val="100000"/>
                      <a:satMod val="115000"/>
                    </a:srgbClr>
                  </a:gs>
                </a:gsLst>
                <a:lin ang="2700000" scaled="1"/>
                <a:tileRect/>
              </a:gradFill>
            </c:spPr>
            <c:extLst>
              <c:ext xmlns:c16="http://schemas.microsoft.com/office/drawing/2014/chart" uri="{C3380CC4-5D6E-409C-BE32-E72D297353CC}">
                <c16:uniqueId val="{00000007-3CD3-44D9-84F1-7D026F112F9F}"/>
              </c:ext>
            </c:extLst>
          </c:dPt>
          <c:dPt>
            <c:idx val="4"/>
            <c:bubble3D val="0"/>
            <c:spPr>
              <a:noFill/>
            </c:spPr>
            <c:extLst>
              <c:ext xmlns:c16="http://schemas.microsoft.com/office/drawing/2014/chart" uri="{C3380CC4-5D6E-409C-BE32-E72D297353CC}">
                <c16:uniqueId val="{00000009-3CD3-44D9-84F1-7D026F112F9F}"/>
              </c:ext>
            </c:extLst>
          </c:dPt>
          <c:val>
            <c:numRef>
              <c:f>'Leçon 7'!$N$23:$N$27</c:f>
              <c:numCache>
                <c:formatCode>General</c:formatCode>
                <c:ptCount val="5"/>
                <c:pt idx="0">
                  <c:v>10</c:v>
                </c:pt>
                <c:pt idx="1">
                  <c:v>10</c:v>
                </c:pt>
                <c:pt idx="2">
                  <c:v>10</c:v>
                </c:pt>
                <c:pt idx="3">
                  <c:v>10</c:v>
                </c:pt>
                <c:pt idx="4">
                  <c:v>40</c:v>
                </c:pt>
              </c:numCache>
            </c:numRef>
          </c:val>
          <c:extLst>
            <c:ext xmlns:c16="http://schemas.microsoft.com/office/drawing/2014/chart" uri="{C3380CC4-5D6E-409C-BE32-E72D297353CC}">
              <c16:uniqueId val="{0000000A-3CD3-44D9-84F1-7D026F112F9F}"/>
            </c:ext>
          </c:extLst>
        </c:ser>
        <c:dLbls>
          <c:showLegendKey val="0"/>
          <c:showVal val="0"/>
          <c:showCatName val="0"/>
          <c:showSerName val="0"/>
          <c:showPercent val="0"/>
          <c:showBubbleSize val="0"/>
          <c:showLeaderLines val="1"/>
        </c:dLbls>
        <c:firstSliceAng val="270"/>
        <c:holeSize val="50"/>
      </c:doughnutChart>
      <c:pieChart>
        <c:varyColors val="1"/>
        <c:ser>
          <c:idx val="1"/>
          <c:order val="1"/>
          <c:spPr>
            <a:noFill/>
          </c:spPr>
          <c:dPt>
            <c:idx val="1"/>
            <c:bubble3D val="0"/>
            <c:spPr>
              <a:solidFill>
                <a:schemeClr val="tx1"/>
              </a:solidFill>
            </c:spPr>
            <c:extLst>
              <c:ext xmlns:c16="http://schemas.microsoft.com/office/drawing/2014/chart" uri="{C3380CC4-5D6E-409C-BE32-E72D297353CC}">
                <c16:uniqueId val="{0000000C-3CD3-44D9-84F1-7D026F112F9F}"/>
              </c:ext>
            </c:extLst>
          </c:dPt>
          <c:val>
            <c:numRef>
              <c:f>'Leçon 7'!$O$23:$O$25</c:f>
              <c:numCache>
                <c:formatCode>General</c:formatCode>
                <c:ptCount val="3"/>
                <c:pt idx="0">
                  <c:v>0</c:v>
                </c:pt>
                <c:pt idx="1">
                  <c:v>2</c:v>
                </c:pt>
                <c:pt idx="2">
                  <c:v>78</c:v>
                </c:pt>
              </c:numCache>
            </c:numRef>
          </c:val>
          <c:extLst>
            <c:ext xmlns:c16="http://schemas.microsoft.com/office/drawing/2014/chart" uri="{C3380CC4-5D6E-409C-BE32-E72D297353CC}">
              <c16:uniqueId val="{0000000D-3CD3-44D9-84F1-7D026F112F9F}"/>
            </c:ext>
          </c:extLst>
        </c:ser>
        <c:dLbls>
          <c:showLegendKey val="0"/>
          <c:showVal val="0"/>
          <c:showCatName val="0"/>
          <c:showSerName val="0"/>
          <c:showPercent val="0"/>
          <c:showBubbleSize val="0"/>
          <c:showLeaderLines val="1"/>
        </c:dLbls>
        <c:firstSliceAng val="270"/>
      </c:pieChart>
    </c:plotArea>
    <c:plotVisOnly val="0"/>
    <c:dispBlanksAs val="gap"/>
    <c:showDLblsOverMax val="0"/>
  </c:chart>
  <c:spPr>
    <a:noFill/>
    <a:ln>
      <a:noFill/>
    </a:ln>
  </c:spPr>
  <c:printSettings>
    <c:headerFooter/>
    <c:pageMargins b="0.750000000000003" l="0.70000000000000062" r="0.70000000000000062" t="0.750000000000003" header="0.30000000000000032" footer="0.30000000000000032"/>
    <c:pageSetup/>
  </c:printSettings>
</c:chartSpace>
</file>

<file path=xl/charts/chart2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3187714043526789E-2"/>
          <c:y val="2.160694885387645E-3"/>
          <c:w val="0.97578810865280474"/>
          <c:h val="0.99783930511461238"/>
        </c:manualLayout>
      </c:layout>
      <c:doughnutChart>
        <c:varyColors val="1"/>
        <c:ser>
          <c:idx val="0"/>
          <c:order val="0"/>
          <c:tx>
            <c:v>Camembert</c:v>
          </c:tx>
          <c:dPt>
            <c:idx val="0"/>
            <c:bubble3D val="0"/>
            <c:spPr>
              <a:gradFill flip="none" rotWithShape="1">
                <a:gsLst>
                  <a:gs pos="0">
                    <a:srgbClr val="C00000">
                      <a:shade val="30000"/>
                      <a:satMod val="115000"/>
                    </a:srgbClr>
                  </a:gs>
                  <a:gs pos="50000">
                    <a:srgbClr val="C00000">
                      <a:shade val="67500"/>
                      <a:satMod val="115000"/>
                    </a:srgbClr>
                  </a:gs>
                  <a:gs pos="100000">
                    <a:srgbClr val="C00000">
                      <a:shade val="100000"/>
                      <a:satMod val="115000"/>
                    </a:srgbClr>
                  </a:gs>
                </a:gsLst>
                <a:lin ang="2700000" scaled="1"/>
                <a:tileRect/>
              </a:gradFill>
            </c:spPr>
            <c:extLst>
              <c:ext xmlns:c16="http://schemas.microsoft.com/office/drawing/2014/chart" uri="{C3380CC4-5D6E-409C-BE32-E72D297353CC}">
                <c16:uniqueId val="{00000001-4715-4640-A972-14E989E0ECE2}"/>
              </c:ext>
            </c:extLst>
          </c:dPt>
          <c:dPt>
            <c:idx val="1"/>
            <c:bubble3D val="0"/>
            <c:spPr>
              <a:gradFill flip="none" rotWithShape="1">
                <a:gsLst>
                  <a:gs pos="0">
                    <a:srgbClr val="F79646">
                      <a:lumMod val="75000"/>
                      <a:shade val="30000"/>
                      <a:satMod val="115000"/>
                    </a:srgbClr>
                  </a:gs>
                  <a:gs pos="50000">
                    <a:srgbClr val="F79646">
                      <a:lumMod val="75000"/>
                      <a:shade val="67500"/>
                      <a:satMod val="115000"/>
                    </a:srgbClr>
                  </a:gs>
                  <a:gs pos="100000">
                    <a:srgbClr val="F79646">
                      <a:lumMod val="75000"/>
                      <a:shade val="100000"/>
                      <a:satMod val="115000"/>
                    </a:srgbClr>
                  </a:gs>
                </a:gsLst>
                <a:lin ang="2700000" scaled="1"/>
                <a:tileRect/>
              </a:gradFill>
            </c:spPr>
            <c:extLst>
              <c:ext xmlns:c16="http://schemas.microsoft.com/office/drawing/2014/chart" uri="{C3380CC4-5D6E-409C-BE32-E72D297353CC}">
                <c16:uniqueId val="{00000003-4715-4640-A972-14E989E0ECE2}"/>
              </c:ext>
            </c:extLst>
          </c:dPt>
          <c:dPt>
            <c:idx val="2"/>
            <c:bubble3D val="0"/>
            <c:spPr>
              <a:gradFill flip="none" rotWithShape="1">
                <a:gsLst>
                  <a:gs pos="0">
                    <a:srgbClr val="64AB0D">
                      <a:shade val="30000"/>
                      <a:satMod val="115000"/>
                    </a:srgbClr>
                  </a:gs>
                  <a:gs pos="50000">
                    <a:srgbClr val="64AB0D">
                      <a:shade val="67500"/>
                      <a:satMod val="115000"/>
                    </a:srgbClr>
                  </a:gs>
                  <a:gs pos="100000">
                    <a:srgbClr val="64AB0D">
                      <a:shade val="100000"/>
                      <a:satMod val="115000"/>
                    </a:srgbClr>
                  </a:gs>
                </a:gsLst>
                <a:lin ang="2700000" scaled="1"/>
                <a:tileRect/>
              </a:gradFill>
            </c:spPr>
            <c:extLst>
              <c:ext xmlns:c16="http://schemas.microsoft.com/office/drawing/2014/chart" uri="{C3380CC4-5D6E-409C-BE32-E72D297353CC}">
                <c16:uniqueId val="{00000005-4715-4640-A972-14E989E0ECE2}"/>
              </c:ext>
            </c:extLst>
          </c:dPt>
          <c:dPt>
            <c:idx val="3"/>
            <c:bubble3D val="0"/>
            <c:spPr>
              <a:gradFill flip="none" rotWithShape="1">
                <a:gsLst>
                  <a:gs pos="0">
                    <a:srgbClr val="00B050">
                      <a:shade val="30000"/>
                      <a:satMod val="115000"/>
                    </a:srgbClr>
                  </a:gs>
                  <a:gs pos="50000">
                    <a:srgbClr val="00B050">
                      <a:shade val="67500"/>
                      <a:satMod val="115000"/>
                    </a:srgbClr>
                  </a:gs>
                  <a:gs pos="100000">
                    <a:srgbClr val="00B050">
                      <a:shade val="100000"/>
                      <a:satMod val="115000"/>
                    </a:srgbClr>
                  </a:gs>
                </a:gsLst>
                <a:lin ang="2700000" scaled="1"/>
                <a:tileRect/>
              </a:gradFill>
            </c:spPr>
            <c:extLst>
              <c:ext xmlns:c16="http://schemas.microsoft.com/office/drawing/2014/chart" uri="{C3380CC4-5D6E-409C-BE32-E72D297353CC}">
                <c16:uniqueId val="{00000007-4715-4640-A972-14E989E0ECE2}"/>
              </c:ext>
            </c:extLst>
          </c:dPt>
          <c:dPt>
            <c:idx val="4"/>
            <c:bubble3D val="0"/>
            <c:spPr>
              <a:noFill/>
            </c:spPr>
            <c:extLst>
              <c:ext xmlns:c16="http://schemas.microsoft.com/office/drawing/2014/chart" uri="{C3380CC4-5D6E-409C-BE32-E72D297353CC}">
                <c16:uniqueId val="{00000009-4715-4640-A972-14E989E0ECE2}"/>
              </c:ext>
            </c:extLst>
          </c:dPt>
          <c:val>
            <c:numRef>
              <c:f>'Leçon 7'!$N$28:$N$32</c:f>
              <c:numCache>
                <c:formatCode>General</c:formatCode>
                <c:ptCount val="5"/>
                <c:pt idx="0">
                  <c:v>10</c:v>
                </c:pt>
                <c:pt idx="1">
                  <c:v>10</c:v>
                </c:pt>
                <c:pt idx="2">
                  <c:v>10</c:v>
                </c:pt>
                <c:pt idx="3">
                  <c:v>10</c:v>
                </c:pt>
                <c:pt idx="4">
                  <c:v>40</c:v>
                </c:pt>
              </c:numCache>
            </c:numRef>
          </c:val>
          <c:extLst>
            <c:ext xmlns:c16="http://schemas.microsoft.com/office/drawing/2014/chart" uri="{C3380CC4-5D6E-409C-BE32-E72D297353CC}">
              <c16:uniqueId val="{0000000A-4715-4640-A972-14E989E0ECE2}"/>
            </c:ext>
          </c:extLst>
        </c:ser>
        <c:dLbls>
          <c:showLegendKey val="0"/>
          <c:showVal val="0"/>
          <c:showCatName val="0"/>
          <c:showSerName val="0"/>
          <c:showPercent val="0"/>
          <c:showBubbleSize val="0"/>
          <c:showLeaderLines val="1"/>
        </c:dLbls>
        <c:firstSliceAng val="270"/>
        <c:holeSize val="50"/>
      </c:doughnutChart>
      <c:pieChart>
        <c:varyColors val="1"/>
        <c:ser>
          <c:idx val="1"/>
          <c:order val="1"/>
          <c:spPr>
            <a:noFill/>
          </c:spPr>
          <c:dPt>
            <c:idx val="1"/>
            <c:bubble3D val="0"/>
            <c:spPr>
              <a:solidFill>
                <a:schemeClr val="tx1"/>
              </a:solidFill>
            </c:spPr>
            <c:extLst>
              <c:ext xmlns:c16="http://schemas.microsoft.com/office/drawing/2014/chart" uri="{C3380CC4-5D6E-409C-BE32-E72D297353CC}">
                <c16:uniqueId val="{0000000C-4715-4640-A972-14E989E0ECE2}"/>
              </c:ext>
            </c:extLst>
          </c:dPt>
          <c:val>
            <c:numRef>
              <c:f>'Leçon 7'!$O$28:$O$30</c:f>
              <c:numCache>
                <c:formatCode>General</c:formatCode>
                <c:ptCount val="3"/>
                <c:pt idx="0">
                  <c:v>0</c:v>
                </c:pt>
                <c:pt idx="1">
                  <c:v>2</c:v>
                </c:pt>
                <c:pt idx="2">
                  <c:v>78</c:v>
                </c:pt>
              </c:numCache>
            </c:numRef>
          </c:val>
          <c:extLst>
            <c:ext xmlns:c16="http://schemas.microsoft.com/office/drawing/2014/chart" uri="{C3380CC4-5D6E-409C-BE32-E72D297353CC}">
              <c16:uniqueId val="{0000000D-4715-4640-A972-14E989E0ECE2}"/>
            </c:ext>
          </c:extLst>
        </c:ser>
        <c:dLbls>
          <c:showLegendKey val="0"/>
          <c:showVal val="0"/>
          <c:showCatName val="0"/>
          <c:showSerName val="0"/>
          <c:showPercent val="0"/>
          <c:showBubbleSize val="0"/>
          <c:showLeaderLines val="1"/>
        </c:dLbls>
        <c:firstSliceAng val="270"/>
      </c:pieChart>
    </c:plotArea>
    <c:plotVisOnly val="0"/>
    <c:dispBlanksAs val="gap"/>
    <c:showDLblsOverMax val="0"/>
  </c:chart>
  <c:spPr>
    <a:noFill/>
    <a:ln>
      <a:noFill/>
    </a:ln>
  </c:spPr>
  <c:printSettings>
    <c:headerFooter/>
    <c:pageMargins b="0.750000000000003" l="0.70000000000000062" r="0.70000000000000062" t="0.750000000000003" header="0.30000000000000032" footer="0.30000000000000032"/>
    <c:pageSetup/>
  </c:printSettings>
</c:chartSpace>
</file>

<file path=xl/charts/chart2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3187714043526789E-2"/>
          <c:y val="2.160694885387645E-3"/>
          <c:w val="0.97578810865280474"/>
          <c:h val="0.99783930511461238"/>
        </c:manualLayout>
      </c:layout>
      <c:doughnutChart>
        <c:varyColors val="1"/>
        <c:ser>
          <c:idx val="0"/>
          <c:order val="0"/>
          <c:tx>
            <c:v>Camembert</c:v>
          </c:tx>
          <c:dPt>
            <c:idx val="0"/>
            <c:bubble3D val="0"/>
            <c:spPr>
              <a:gradFill flip="none" rotWithShape="1">
                <a:gsLst>
                  <a:gs pos="0">
                    <a:srgbClr val="C00000">
                      <a:shade val="30000"/>
                      <a:satMod val="115000"/>
                    </a:srgbClr>
                  </a:gs>
                  <a:gs pos="50000">
                    <a:srgbClr val="C00000">
                      <a:shade val="67500"/>
                      <a:satMod val="115000"/>
                    </a:srgbClr>
                  </a:gs>
                  <a:gs pos="100000">
                    <a:srgbClr val="C00000">
                      <a:shade val="100000"/>
                      <a:satMod val="115000"/>
                    </a:srgbClr>
                  </a:gs>
                </a:gsLst>
                <a:lin ang="2700000" scaled="1"/>
                <a:tileRect/>
              </a:gradFill>
            </c:spPr>
            <c:extLst>
              <c:ext xmlns:c16="http://schemas.microsoft.com/office/drawing/2014/chart" uri="{C3380CC4-5D6E-409C-BE32-E72D297353CC}">
                <c16:uniqueId val="{00000001-429F-4941-A1C4-2B7FFF257480}"/>
              </c:ext>
            </c:extLst>
          </c:dPt>
          <c:dPt>
            <c:idx val="1"/>
            <c:bubble3D val="0"/>
            <c:spPr>
              <a:gradFill flip="none" rotWithShape="1">
                <a:gsLst>
                  <a:gs pos="0">
                    <a:srgbClr val="F79646">
                      <a:lumMod val="75000"/>
                      <a:shade val="30000"/>
                      <a:satMod val="115000"/>
                    </a:srgbClr>
                  </a:gs>
                  <a:gs pos="50000">
                    <a:srgbClr val="F79646">
                      <a:lumMod val="75000"/>
                      <a:shade val="67500"/>
                      <a:satMod val="115000"/>
                    </a:srgbClr>
                  </a:gs>
                  <a:gs pos="100000">
                    <a:srgbClr val="F79646">
                      <a:lumMod val="75000"/>
                      <a:shade val="100000"/>
                      <a:satMod val="115000"/>
                    </a:srgbClr>
                  </a:gs>
                </a:gsLst>
                <a:lin ang="2700000" scaled="1"/>
                <a:tileRect/>
              </a:gradFill>
            </c:spPr>
            <c:extLst>
              <c:ext xmlns:c16="http://schemas.microsoft.com/office/drawing/2014/chart" uri="{C3380CC4-5D6E-409C-BE32-E72D297353CC}">
                <c16:uniqueId val="{00000003-429F-4941-A1C4-2B7FFF257480}"/>
              </c:ext>
            </c:extLst>
          </c:dPt>
          <c:dPt>
            <c:idx val="2"/>
            <c:bubble3D val="0"/>
            <c:spPr>
              <a:gradFill flip="none" rotWithShape="1">
                <a:gsLst>
                  <a:gs pos="0">
                    <a:srgbClr val="64AB0D">
                      <a:shade val="30000"/>
                      <a:satMod val="115000"/>
                    </a:srgbClr>
                  </a:gs>
                  <a:gs pos="50000">
                    <a:srgbClr val="64AB0D">
                      <a:shade val="67500"/>
                      <a:satMod val="115000"/>
                    </a:srgbClr>
                  </a:gs>
                  <a:gs pos="100000">
                    <a:srgbClr val="64AB0D">
                      <a:shade val="100000"/>
                      <a:satMod val="115000"/>
                    </a:srgbClr>
                  </a:gs>
                </a:gsLst>
                <a:lin ang="2700000" scaled="1"/>
                <a:tileRect/>
              </a:gradFill>
            </c:spPr>
            <c:extLst>
              <c:ext xmlns:c16="http://schemas.microsoft.com/office/drawing/2014/chart" uri="{C3380CC4-5D6E-409C-BE32-E72D297353CC}">
                <c16:uniqueId val="{00000005-429F-4941-A1C4-2B7FFF257480}"/>
              </c:ext>
            </c:extLst>
          </c:dPt>
          <c:dPt>
            <c:idx val="3"/>
            <c:bubble3D val="0"/>
            <c:spPr>
              <a:gradFill flip="none" rotWithShape="1">
                <a:gsLst>
                  <a:gs pos="0">
                    <a:srgbClr val="00B050">
                      <a:shade val="30000"/>
                      <a:satMod val="115000"/>
                    </a:srgbClr>
                  </a:gs>
                  <a:gs pos="50000">
                    <a:srgbClr val="00B050">
                      <a:shade val="67500"/>
                      <a:satMod val="115000"/>
                    </a:srgbClr>
                  </a:gs>
                  <a:gs pos="100000">
                    <a:srgbClr val="00B050">
                      <a:shade val="100000"/>
                      <a:satMod val="115000"/>
                    </a:srgbClr>
                  </a:gs>
                </a:gsLst>
                <a:lin ang="2700000" scaled="1"/>
                <a:tileRect/>
              </a:gradFill>
            </c:spPr>
            <c:extLst>
              <c:ext xmlns:c16="http://schemas.microsoft.com/office/drawing/2014/chart" uri="{C3380CC4-5D6E-409C-BE32-E72D297353CC}">
                <c16:uniqueId val="{00000007-429F-4941-A1C4-2B7FFF257480}"/>
              </c:ext>
            </c:extLst>
          </c:dPt>
          <c:dPt>
            <c:idx val="4"/>
            <c:bubble3D val="0"/>
            <c:spPr>
              <a:noFill/>
            </c:spPr>
            <c:extLst>
              <c:ext xmlns:c16="http://schemas.microsoft.com/office/drawing/2014/chart" uri="{C3380CC4-5D6E-409C-BE32-E72D297353CC}">
                <c16:uniqueId val="{00000009-429F-4941-A1C4-2B7FFF257480}"/>
              </c:ext>
            </c:extLst>
          </c:dPt>
          <c:val>
            <c:numRef>
              <c:f>'Leçon 7'!$N$33:$N$37</c:f>
              <c:numCache>
                <c:formatCode>General</c:formatCode>
                <c:ptCount val="5"/>
                <c:pt idx="0">
                  <c:v>10</c:v>
                </c:pt>
                <c:pt idx="1">
                  <c:v>10</c:v>
                </c:pt>
                <c:pt idx="2">
                  <c:v>10</c:v>
                </c:pt>
                <c:pt idx="3">
                  <c:v>10</c:v>
                </c:pt>
                <c:pt idx="4">
                  <c:v>40</c:v>
                </c:pt>
              </c:numCache>
            </c:numRef>
          </c:val>
          <c:extLst>
            <c:ext xmlns:c16="http://schemas.microsoft.com/office/drawing/2014/chart" uri="{C3380CC4-5D6E-409C-BE32-E72D297353CC}">
              <c16:uniqueId val="{0000000A-429F-4941-A1C4-2B7FFF257480}"/>
            </c:ext>
          </c:extLst>
        </c:ser>
        <c:dLbls>
          <c:showLegendKey val="0"/>
          <c:showVal val="0"/>
          <c:showCatName val="0"/>
          <c:showSerName val="0"/>
          <c:showPercent val="0"/>
          <c:showBubbleSize val="0"/>
          <c:showLeaderLines val="1"/>
        </c:dLbls>
        <c:firstSliceAng val="270"/>
        <c:holeSize val="50"/>
      </c:doughnutChart>
      <c:pieChart>
        <c:varyColors val="1"/>
        <c:ser>
          <c:idx val="1"/>
          <c:order val="1"/>
          <c:spPr>
            <a:noFill/>
          </c:spPr>
          <c:dPt>
            <c:idx val="1"/>
            <c:bubble3D val="0"/>
            <c:spPr>
              <a:solidFill>
                <a:schemeClr val="tx1"/>
              </a:solidFill>
            </c:spPr>
            <c:extLst>
              <c:ext xmlns:c16="http://schemas.microsoft.com/office/drawing/2014/chart" uri="{C3380CC4-5D6E-409C-BE32-E72D297353CC}">
                <c16:uniqueId val="{0000000C-429F-4941-A1C4-2B7FFF257480}"/>
              </c:ext>
            </c:extLst>
          </c:dPt>
          <c:val>
            <c:numRef>
              <c:f>'Leçon 7'!$O$33:$O$35</c:f>
              <c:numCache>
                <c:formatCode>General</c:formatCode>
                <c:ptCount val="3"/>
                <c:pt idx="0">
                  <c:v>0</c:v>
                </c:pt>
                <c:pt idx="1">
                  <c:v>2</c:v>
                </c:pt>
                <c:pt idx="2">
                  <c:v>78</c:v>
                </c:pt>
              </c:numCache>
            </c:numRef>
          </c:val>
          <c:extLst>
            <c:ext xmlns:c16="http://schemas.microsoft.com/office/drawing/2014/chart" uri="{C3380CC4-5D6E-409C-BE32-E72D297353CC}">
              <c16:uniqueId val="{0000000D-429F-4941-A1C4-2B7FFF257480}"/>
            </c:ext>
          </c:extLst>
        </c:ser>
        <c:dLbls>
          <c:showLegendKey val="0"/>
          <c:showVal val="0"/>
          <c:showCatName val="0"/>
          <c:showSerName val="0"/>
          <c:showPercent val="0"/>
          <c:showBubbleSize val="0"/>
          <c:showLeaderLines val="1"/>
        </c:dLbls>
        <c:firstSliceAng val="270"/>
      </c:pieChart>
    </c:plotArea>
    <c:plotVisOnly val="0"/>
    <c:dispBlanksAs val="gap"/>
    <c:showDLblsOverMax val="0"/>
  </c:chart>
  <c:spPr>
    <a:noFill/>
    <a:ln>
      <a:noFill/>
    </a:ln>
  </c:spPr>
  <c:printSettings>
    <c:headerFooter/>
    <c:pageMargins b="0.750000000000003" l="0.70000000000000062" r="0.70000000000000062" t="0.750000000000003" header="0.30000000000000032" footer="0.30000000000000032"/>
    <c:pageSetup/>
  </c:printSettings>
</c:chartSpace>
</file>

<file path=xl/charts/chart2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3187714043526789E-2"/>
          <c:y val="2.160694885387645E-3"/>
          <c:w val="0.97578810865280474"/>
          <c:h val="0.99783930511461238"/>
        </c:manualLayout>
      </c:layout>
      <c:doughnutChart>
        <c:varyColors val="1"/>
        <c:ser>
          <c:idx val="0"/>
          <c:order val="0"/>
          <c:tx>
            <c:v>Camembert</c:v>
          </c:tx>
          <c:dPt>
            <c:idx val="0"/>
            <c:bubble3D val="0"/>
            <c:spPr>
              <a:gradFill flip="none" rotWithShape="1">
                <a:gsLst>
                  <a:gs pos="0">
                    <a:srgbClr val="C00000">
                      <a:shade val="30000"/>
                      <a:satMod val="115000"/>
                    </a:srgbClr>
                  </a:gs>
                  <a:gs pos="50000">
                    <a:srgbClr val="C00000">
                      <a:shade val="67500"/>
                      <a:satMod val="115000"/>
                    </a:srgbClr>
                  </a:gs>
                  <a:gs pos="100000">
                    <a:srgbClr val="C00000">
                      <a:shade val="100000"/>
                      <a:satMod val="115000"/>
                    </a:srgbClr>
                  </a:gs>
                </a:gsLst>
                <a:lin ang="2700000" scaled="1"/>
                <a:tileRect/>
              </a:gradFill>
            </c:spPr>
            <c:extLst>
              <c:ext xmlns:c16="http://schemas.microsoft.com/office/drawing/2014/chart" uri="{C3380CC4-5D6E-409C-BE32-E72D297353CC}">
                <c16:uniqueId val="{00000001-4885-4E7B-B7DA-E54B1551D010}"/>
              </c:ext>
            </c:extLst>
          </c:dPt>
          <c:dPt>
            <c:idx val="1"/>
            <c:bubble3D val="0"/>
            <c:spPr>
              <a:gradFill flip="none" rotWithShape="1">
                <a:gsLst>
                  <a:gs pos="0">
                    <a:srgbClr val="F79646">
                      <a:lumMod val="75000"/>
                      <a:shade val="30000"/>
                      <a:satMod val="115000"/>
                    </a:srgbClr>
                  </a:gs>
                  <a:gs pos="50000">
                    <a:srgbClr val="F79646">
                      <a:lumMod val="75000"/>
                      <a:shade val="67500"/>
                      <a:satMod val="115000"/>
                    </a:srgbClr>
                  </a:gs>
                  <a:gs pos="100000">
                    <a:srgbClr val="F79646">
                      <a:lumMod val="75000"/>
                      <a:shade val="100000"/>
                      <a:satMod val="115000"/>
                    </a:srgbClr>
                  </a:gs>
                </a:gsLst>
                <a:lin ang="2700000" scaled="1"/>
                <a:tileRect/>
              </a:gradFill>
            </c:spPr>
            <c:extLst>
              <c:ext xmlns:c16="http://schemas.microsoft.com/office/drawing/2014/chart" uri="{C3380CC4-5D6E-409C-BE32-E72D297353CC}">
                <c16:uniqueId val="{00000003-4885-4E7B-B7DA-E54B1551D010}"/>
              </c:ext>
            </c:extLst>
          </c:dPt>
          <c:dPt>
            <c:idx val="2"/>
            <c:bubble3D val="0"/>
            <c:spPr>
              <a:gradFill flip="none" rotWithShape="1">
                <a:gsLst>
                  <a:gs pos="0">
                    <a:srgbClr val="64AB0D">
                      <a:shade val="30000"/>
                      <a:satMod val="115000"/>
                    </a:srgbClr>
                  </a:gs>
                  <a:gs pos="50000">
                    <a:srgbClr val="64AB0D">
                      <a:shade val="67500"/>
                      <a:satMod val="115000"/>
                    </a:srgbClr>
                  </a:gs>
                  <a:gs pos="100000">
                    <a:srgbClr val="64AB0D">
                      <a:shade val="100000"/>
                      <a:satMod val="115000"/>
                    </a:srgbClr>
                  </a:gs>
                </a:gsLst>
                <a:lin ang="2700000" scaled="1"/>
                <a:tileRect/>
              </a:gradFill>
            </c:spPr>
            <c:extLst>
              <c:ext xmlns:c16="http://schemas.microsoft.com/office/drawing/2014/chart" uri="{C3380CC4-5D6E-409C-BE32-E72D297353CC}">
                <c16:uniqueId val="{00000005-4885-4E7B-B7DA-E54B1551D010}"/>
              </c:ext>
            </c:extLst>
          </c:dPt>
          <c:dPt>
            <c:idx val="3"/>
            <c:bubble3D val="0"/>
            <c:spPr>
              <a:gradFill flip="none" rotWithShape="1">
                <a:gsLst>
                  <a:gs pos="0">
                    <a:srgbClr val="00B050">
                      <a:shade val="30000"/>
                      <a:satMod val="115000"/>
                    </a:srgbClr>
                  </a:gs>
                  <a:gs pos="50000">
                    <a:srgbClr val="00B050">
                      <a:shade val="67500"/>
                      <a:satMod val="115000"/>
                    </a:srgbClr>
                  </a:gs>
                  <a:gs pos="100000">
                    <a:srgbClr val="00B050">
                      <a:shade val="100000"/>
                      <a:satMod val="115000"/>
                    </a:srgbClr>
                  </a:gs>
                </a:gsLst>
                <a:lin ang="2700000" scaled="1"/>
                <a:tileRect/>
              </a:gradFill>
            </c:spPr>
            <c:extLst>
              <c:ext xmlns:c16="http://schemas.microsoft.com/office/drawing/2014/chart" uri="{C3380CC4-5D6E-409C-BE32-E72D297353CC}">
                <c16:uniqueId val="{00000007-4885-4E7B-B7DA-E54B1551D010}"/>
              </c:ext>
            </c:extLst>
          </c:dPt>
          <c:dPt>
            <c:idx val="4"/>
            <c:bubble3D val="0"/>
            <c:spPr>
              <a:noFill/>
            </c:spPr>
            <c:extLst>
              <c:ext xmlns:c16="http://schemas.microsoft.com/office/drawing/2014/chart" uri="{C3380CC4-5D6E-409C-BE32-E72D297353CC}">
                <c16:uniqueId val="{00000009-4885-4E7B-B7DA-E54B1551D010}"/>
              </c:ext>
            </c:extLst>
          </c:dPt>
          <c:val>
            <c:numRef>
              <c:f>'Leçon 7'!$N$38:$N$42</c:f>
              <c:numCache>
                <c:formatCode>General</c:formatCode>
                <c:ptCount val="5"/>
                <c:pt idx="0">
                  <c:v>10</c:v>
                </c:pt>
                <c:pt idx="1">
                  <c:v>10</c:v>
                </c:pt>
                <c:pt idx="2">
                  <c:v>10</c:v>
                </c:pt>
                <c:pt idx="3">
                  <c:v>10</c:v>
                </c:pt>
                <c:pt idx="4">
                  <c:v>40</c:v>
                </c:pt>
              </c:numCache>
            </c:numRef>
          </c:val>
          <c:extLst>
            <c:ext xmlns:c16="http://schemas.microsoft.com/office/drawing/2014/chart" uri="{C3380CC4-5D6E-409C-BE32-E72D297353CC}">
              <c16:uniqueId val="{0000000A-4885-4E7B-B7DA-E54B1551D010}"/>
            </c:ext>
          </c:extLst>
        </c:ser>
        <c:dLbls>
          <c:showLegendKey val="0"/>
          <c:showVal val="0"/>
          <c:showCatName val="0"/>
          <c:showSerName val="0"/>
          <c:showPercent val="0"/>
          <c:showBubbleSize val="0"/>
          <c:showLeaderLines val="1"/>
        </c:dLbls>
        <c:firstSliceAng val="270"/>
        <c:holeSize val="50"/>
      </c:doughnutChart>
      <c:pieChart>
        <c:varyColors val="1"/>
        <c:ser>
          <c:idx val="1"/>
          <c:order val="1"/>
          <c:spPr>
            <a:noFill/>
          </c:spPr>
          <c:dPt>
            <c:idx val="1"/>
            <c:bubble3D val="0"/>
            <c:spPr>
              <a:solidFill>
                <a:schemeClr val="tx1"/>
              </a:solidFill>
            </c:spPr>
            <c:extLst>
              <c:ext xmlns:c16="http://schemas.microsoft.com/office/drawing/2014/chart" uri="{C3380CC4-5D6E-409C-BE32-E72D297353CC}">
                <c16:uniqueId val="{0000000C-4885-4E7B-B7DA-E54B1551D010}"/>
              </c:ext>
            </c:extLst>
          </c:dPt>
          <c:val>
            <c:numRef>
              <c:f>'Leçon 7'!$O$38:$O$40</c:f>
              <c:numCache>
                <c:formatCode>General</c:formatCode>
                <c:ptCount val="3"/>
                <c:pt idx="0">
                  <c:v>0</c:v>
                </c:pt>
                <c:pt idx="1">
                  <c:v>2</c:v>
                </c:pt>
                <c:pt idx="2">
                  <c:v>78</c:v>
                </c:pt>
              </c:numCache>
            </c:numRef>
          </c:val>
          <c:extLst>
            <c:ext xmlns:c16="http://schemas.microsoft.com/office/drawing/2014/chart" uri="{C3380CC4-5D6E-409C-BE32-E72D297353CC}">
              <c16:uniqueId val="{0000000D-4885-4E7B-B7DA-E54B1551D010}"/>
            </c:ext>
          </c:extLst>
        </c:ser>
        <c:dLbls>
          <c:showLegendKey val="0"/>
          <c:showVal val="0"/>
          <c:showCatName val="0"/>
          <c:showSerName val="0"/>
          <c:showPercent val="0"/>
          <c:showBubbleSize val="0"/>
          <c:showLeaderLines val="1"/>
        </c:dLbls>
        <c:firstSliceAng val="270"/>
      </c:pieChart>
    </c:plotArea>
    <c:plotVisOnly val="0"/>
    <c:dispBlanksAs val="gap"/>
    <c:showDLblsOverMax val="0"/>
  </c:chart>
  <c:spPr>
    <a:noFill/>
    <a:ln>
      <a:noFill/>
    </a:ln>
  </c:spPr>
  <c:printSettings>
    <c:headerFooter/>
    <c:pageMargins b="0.750000000000003" l="0.70000000000000062" r="0.70000000000000062" t="0.750000000000003" header="0.30000000000000032" footer="0.30000000000000032"/>
    <c:pageSetup/>
  </c:printSettings>
</c:chartSpace>
</file>

<file path=xl/charts/chart2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3187714043526789E-2"/>
          <c:y val="2.160694885387645E-3"/>
          <c:w val="0.97578810865280474"/>
          <c:h val="0.99783930511461238"/>
        </c:manualLayout>
      </c:layout>
      <c:doughnutChart>
        <c:varyColors val="1"/>
        <c:ser>
          <c:idx val="0"/>
          <c:order val="0"/>
          <c:tx>
            <c:v>Camembert</c:v>
          </c:tx>
          <c:dPt>
            <c:idx val="0"/>
            <c:bubble3D val="0"/>
            <c:spPr>
              <a:gradFill flip="none" rotWithShape="1">
                <a:gsLst>
                  <a:gs pos="0">
                    <a:srgbClr val="C00000">
                      <a:shade val="30000"/>
                      <a:satMod val="115000"/>
                    </a:srgbClr>
                  </a:gs>
                  <a:gs pos="50000">
                    <a:srgbClr val="C00000">
                      <a:shade val="67500"/>
                      <a:satMod val="115000"/>
                    </a:srgbClr>
                  </a:gs>
                  <a:gs pos="100000">
                    <a:srgbClr val="C00000">
                      <a:shade val="100000"/>
                      <a:satMod val="115000"/>
                    </a:srgbClr>
                  </a:gs>
                </a:gsLst>
                <a:lin ang="2700000" scaled="1"/>
                <a:tileRect/>
              </a:gradFill>
            </c:spPr>
            <c:extLst>
              <c:ext xmlns:c16="http://schemas.microsoft.com/office/drawing/2014/chart" uri="{C3380CC4-5D6E-409C-BE32-E72D297353CC}">
                <c16:uniqueId val="{00000001-66A7-41C8-9BD5-00FE377C98BA}"/>
              </c:ext>
            </c:extLst>
          </c:dPt>
          <c:dPt>
            <c:idx val="1"/>
            <c:bubble3D val="0"/>
            <c:spPr>
              <a:gradFill flip="none" rotWithShape="1">
                <a:gsLst>
                  <a:gs pos="0">
                    <a:srgbClr val="F79646">
                      <a:lumMod val="75000"/>
                      <a:shade val="30000"/>
                      <a:satMod val="115000"/>
                    </a:srgbClr>
                  </a:gs>
                  <a:gs pos="50000">
                    <a:srgbClr val="F79646">
                      <a:lumMod val="75000"/>
                      <a:shade val="67500"/>
                      <a:satMod val="115000"/>
                    </a:srgbClr>
                  </a:gs>
                  <a:gs pos="100000">
                    <a:srgbClr val="F79646">
                      <a:lumMod val="75000"/>
                      <a:shade val="100000"/>
                      <a:satMod val="115000"/>
                    </a:srgbClr>
                  </a:gs>
                </a:gsLst>
                <a:lin ang="2700000" scaled="1"/>
                <a:tileRect/>
              </a:gradFill>
            </c:spPr>
            <c:extLst>
              <c:ext xmlns:c16="http://schemas.microsoft.com/office/drawing/2014/chart" uri="{C3380CC4-5D6E-409C-BE32-E72D297353CC}">
                <c16:uniqueId val="{00000003-66A7-41C8-9BD5-00FE377C98BA}"/>
              </c:ext>
            </c:extLst>
          </c:dPt>
          <c:dPt>
            <c:idx val="2"/>
            <c:bubble3D val="0"/>
            <c:spPr>
              <a:gradFill flip="none" rotWithShape="1">
                <a:gsLst>
                  <a:gs pos="0">
                    <a:srgbClr val="64AB0D">
                      <a:shade val="30000"/>
                      <a:satMod val="115000"/>
                    </a:srgbClr>
                  </a:gs>
                  <a:gs pos="50000">
                    <a:srgbClr val="64AB0D">
                      <a:shade val="67500"/>
                      <a:satMod val="115000"/>
                    </a:srgbClr>
                  </a:gs>
                  <a:gs pos="100000">
                    <a:srgbClr val="64AB0D">
                      <a:shade val="100000"/>
                      <a:satMod val="115000"/>
                    </a:srgbClr>
                  </a:gs>
                </a:gsLst>
                <a:lin ang="2700000" scaled="1"/>
                <a:tileRect/>
              </a:gradFill>
            </c:spPr>
            <c:extLst>
              <c:ext xmlns:c16="http://schemas.microsoft.com/office/drawing/2014/chart" uri="{C3380CC4-5D6E-409C-BE32-E72D297353CC}">
                <c16:uniqueId val="{00000005-66A7-41C8-9BD5-00FE377C98BA}"/>
              </c:ext>
            </c:extLst>
          </c:dPt>
          <c:dPt>
            <c:idx val="3"/>
            <c:bubble3D val="0"/>
            <c:spPr>
              <a:gradFill flip="none" rotWithShape="1">
                <a:gsLst>
                  <a:gs pos="0">
                    <a:srgbClr val="00B050">
                      <a:shade val="30000"/>
                      <a:satMod val="115000"/>
                    </a:srgbClr>
                  </a:gs>
                  <a:gs pos="50000">
                    <a:srgbClr val="00B050">
                      <a:shade val="67500"/>
                      <a:satMod val="115000"/>
                    </a:srgbClr>
                  </a:gs>
                  <a:gs pos="100000">
                    <a:srgbClr val="00B050">
                      <a:shade val="100000"/>
                      <a:satMod val="115000"/>
                    </a:srgbClr>
                  </a:gs>
                </a:gsLst>
                <a:lin ang="2700000" scaled="1"/>
                <a:tileRect/>
              </a:gradFill>
            </c:spPr>
            <c:extLst>
              <c:ext xmlns:c16="http://schemas.microsoft.com/office/drawing/2014/chart" uri="{C3380CC4-5D6E-409C-BE32-E72D297353CC}">
                <c16:uniqueId val="{00000007-66A7-41C8-9BD5-00FE377C98BA}"/>
              </c:ext>
            </c:extLst>
          </c:dPt>
          <c:dPt>
            <c:idx val="4"/>
            <c:bubble3D val="0"/>
            <c:spPr>
              <a:noFill/>
            </c:spPr>
            <c:extLst>
              <c:ext xmlns:c16="http://schemas.microsoft.com/office/drawing/2014/chart" uri="{C3380CC4-5D6E-409C-BE32-E72D297353CC}">
                <c16:uniqueId val="{00000009-66A7-41C8-9BD5-00FE377C98BA}"/>
              </c:ext>
            </c:extLst>
          </c:dPt>
          <c:val>
            <c:numRef>
              <c:f>'Leçon 7'!$N$43:$N$47</c:f>
              <c:numCache>
                <c:formatCode>General</c:formatCode>
                <c:ptCount val="5"/>
                <c:pt idx="0">
                  <c:v>10</c:v>
                </c:pt>
                <c:pt idx="1">
                  <c:v>10</c:v>
                </c:pt>
                <c:pt idx="2">
                  <c:v>10</c:v>
                </c:pt>
                <c:pt idx="3">
                  <c:v>10</c:v>
                </c:pt>
                <c:pt idx="4">
                  <c:v>40</c:v>
                </c:pt>
              </c:numCache>
            </c:numRef>
          </c:val>
          <c:extLst>
            <c:ext xmlns:c16="http://schemas.microsoft.com/office/drawing/2014/chart" uri="{C3380CC4-5D6E-409C-BE32-E72D297353CC}">
              <c16:uniqueId val="{0000000A-66A7-41C8-9BD5-00FE377C98BA}"/>
            </c:ext>
          </c:extLst>
        </c:ser>
        <c:dLbls>
          <c:showLegendKey val="0"/>
          <c:showVal val="0"/>
          <c:showCatName val="0"/>
          <c:showSerName val="0"/>
          <c:showPercent val="0"/>
          <c:showBubbleSize val="0"/>
          <c:showLeaderLines val="1"/>
        </c:dLbls>
        <c:firstSliceAng val="270"/>
        <c:holeSize val="50"/>
      </c:doughnutChart>
      <c:pieChart>
        <c:varyColors val="1"/>
        <c:ser>
          <c:idx val="1"/>
          <c:order val="1"/>
          <c:spPr>
            <a:noFill/>
          </c:spPr>
          <c:dPt>
            <c:idx val="1"/>
            <c:bubble3D val="0"/>
            <c:spPr>
              <a:solidFill>
                <a:schemeClr val="tx1"/>
              </a:solidFill>
            </c:spPr>
            <c:extLst>
              <c:ext xmlns:c16="http://schemas.microsoft.com/office/drawing/2014/chart" uri="{C3380CC4-5D6E-409C-BE32-E72D297353CC}">
                <c16:uniqueId val="{0000000C-66A7-41C8-9BD5-00FE377C98BA}"/>
              </c:ext>
            </c:extLst>
          </c:dPt>
          <c:val>
            <c:numRef>
              <c:f>'Leçon 7'!$O$43:$O$45</c:f>
              <c:numCache>
                <c:formatCode>General</c:formatCode>
                <c:ptCount val="3"/>
                <c:pt idx="0">
                  <c:v>0</c:v>
                </c:pt>
                <c:pt idx="1">
                  <c:v>2</c:v>
                </c:pt>
                <c:pt idx="2">
                  <c:v>78</c:v>
                </c:pt>
              </c:numCache>
            </c:numRef>
          </c:val>
          <c:extLst>
            <c:ext xmlns:c16="http://schemas.microsoft.com/office/drawing/2014/chart" uri="{C3380CC4-5D6E-409C-BE32-E72D297353CC}">
              <c16:uniqueId val="{0000000D-66A7-41C8-9BD5-00FE377C98BA}"/>
            </c:ext>
          </c:extLst>
        </c:ser>
        <c:dLbls>
          <c:showLegendKey val="0"/>
          <c:showVal val="0"/>
          <c:showCatName val="0"/>
          <c:showSerName val="0"/>
          <c:showPercent val="0"/>
          <c:showBubbleSize val="0"/>
          <c:showLeaderLines val="1"/>
        </c:dLbls>
        <c:firstSliceAng val="270"/>
      </c:pieChart>
    </c:plotArea>
    <c:plotVisOnly val="0"/>
    <c:dispBlanksAs val="gap"/>
    <c:showDLblsOverMax val="0"/>
  </c:chart>
  <c:spPr>
    <a:noFill/>
    <a:ln>
      <a:noFill/>
    </a:ln>
  </c:spPr>
  <c:printSettings>
    <c:headerFooter/>
    <c:pageMargins b="0.750000000000003" l="0.70000000000000062" r="0.70000000000000062" t="0.750000000000003" header="0.30000000000000032" footer="0.30000000000000032"/>
    <c:pageSetup/>
  </c:printSettings>
</c:chartSpace>
</file>

<file path=xl/charts/chart2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3187714043526789E-2"/>
          <c:y val="2.160694885387645E-3"/>
          <c:w val="0.97578810865280474"/>
          <c:h val="0.99783930511461238"/>
        </c:manualLayout>
      </c:layout>
      <c:doughnutChart>
        <c:varyColors val="1"/>
        <c:ser>
          <c:idx val="0"/>
          <c:order val="0"/>
          <c:tx>
            <c:v>Camembert</c:v>
          </c:tx>
          <c:dPt>
            <c:idx val="0"/>
            <c:bubble3D val="0"/>
            <c:spPr>
              <a:gradFill flip="none" rotWithShape="1">
                <a:gsLst>
                  <a:gs pos="0">
                    <a:srgbClr val="C00000">
                      <a:shade val="30000"/>
                      <a:satMod val="115000"/>
                    </a:srgbClr>
                  </a:gs>
                  <a:gs pos="50000">
                    <a:srgbClr val="C00000">
                      <a:shade val="67500"/>
                      <a:satMod val="115000"/>
                    </a:srgbClr>
                  </a:gs>
                  <a:gs pos="100000">
                    <a:srgbClr val="C00000">
                      <a:shade val="100000"/>
                      <a:satMod val="115000"/>
                    </a:srgbClr>
                  </a:gs>
                </a:gsLst>
                <a:lin ang="2700000" scaled="1"/>
                <a:tileRect/>
              </a:gradFill>
            </c:spPr>
            <c:extLst>
              <c:ext xmlns:c16="http://schemas.microsoft.com/office/drawing/2014/chart" uri="{C3380CC4-5D6E-409C-BE32-E72D297353CC}">
                <c16:uniqueId val="{00000001-17FC-4484-BEFE-973539A1EB7B}"/>
              </c:ext>
            </c:extLst>
          </c:dPt>
          <c:dPt>
            <c:idx val="1"/>
            <c:bubble3D val="0"/>
            <c:spPr>
              <a:gradFill flip="none" rotWithShape="1">
                <a:gsLst>
                  <a:gs pos="0">
                    <a:srgbClr val="F79646">
                      <a:lumMod val="75000"/>
                      <a:shade val="30000"/>
                      <a:satMod val="115000"/>
                    </a:srgbClr>
                  </a:gs>
                  <a:gs pos="50000">
                    <a:srgbClr val="F79646">
                      <a:lumMod val="75000"/>
                      <a:shade val="67500"/>
                      <a:satMod val="115000"/>
                    </a:srgbClr>
                  </a:gs>
                  <a:gs pos="100000">
                    <a:srgbClr val="F79646">
                      <a:lumMod val="75000"/>
                      <a:shade val="100000"/>
                      <a:satMod val="115000"/>
                    </a:srgbClr>
                  </a:gs>
                </a:gsLst>
                <a:lin ang="2700000" scaled="1"/>
                <a:tileRect/>
              </a:gradFill>
            </c:spPr>
            <c:extLst>
              <c:ext xmlns:c16="http://schemas.microsoft.com/office/drawing/2014/chart" uri="{C3380CC4-5D6E-409C-BE32-E72D297353CC}">
                <c16:uniqueId val="{00000003-17FC-4484-BEFE-973539A1EB7B}"/>
              </c:ext>
            </c:extLst>
          </c:dPt>
          <c:dPt>
            <c:idx val="2"/>
            <c:bubble3D val="0"/>
            <c:spPr>
              <a:gradFill flip="none" rotWithShape="1">
                <a:gsLst>
                  <a:gs pos="0">
                    <a:srgbClr val="64AB0D">
                      <a:shade val="30000"/>
                      <a:satMod val="115000"/>
                    </a:srgbClr>
                  </a:gs>
                  <a:gs pos="50000">
                    <a:srgbClr val="64AB0D">
                      <a:shade val="67500"/>
                      <a:satMod val="115000"/>
                    </a:srgbClr>
                  </a:gs>
                  <a:gs pos="100000">
                    <a:srgbClr val="64AB0D">
                      <a:shade val="100000"/>
                      <a:satMod val="115000"/>
                    </a:srgbClr>
                  </a:gs>
                </a:gsLst>
                <a:lin ang="2700000" scaled="1"/>
                <a:tileRect/>
              </a:gradFill>
            </c:spPr>
            <c:extLst>
              <c:ext xmlns:c16="http://schemas.microsoft.com/office/drawing/2014/chart" uri="{C3380CC4-5D6E-409C-BE32-E72D297353CC}">
                <c16:uniqueId val="{00000005-17FC-4484-BEFE-973539A1EB7B}"/>
              </c:ext>
            </c:extLst>
          </c:dPt>
          <c:dPt>
            <c:idx val="3"/>
            <c:bubble3D val="0"/>
            <c:spPr>
              <a:gradFill flip="none" rotWithShape="1">
                <a:gsLst>
                  <a:gs pos="0">
                    <a:srgbClr val="00B050">
                      <a:shade val="30000"/>
                      <a:satMod val="115000"/>
                    </a:srgbClr>
                  </a:gs>
                  <a:gs pos="50000">
                    <a:srgbClr val="00B050">
                      <a:shade val="67500"/>
                      <a:satMod val="115000"/>
                    </a:srgbClr>
                  </a:gs>
                  <a:gs pos="100000">
                    <a:srgbClr val="00B050">
                      <a:shade val="100000"/>
                      <a:satMod val="115000"/>
                    </a:srgbClr>
                  </a:gs>
                </a:gsLst>
                <a:lin ang="2700000" scaled="1"/>
                <a:tileRect/>
              </a:gradFill>
            </c:spPr>
            <c:extLst>
              <c:ext xmlns:c16="http://schemas.microsoft.com/office/drawing/2014/chart" uri="{C3380CC4-5D6E-409C-BE32-E72D297353CC}">
                <c16:uniqueId val="{00000007-17FC-4484-BEFE-973539A1EB7B}"/>
              </c:ext>
            </c:extLst>
          </c:dPt>
          <c:dPt>
            <c:idx val="4"/>
            <c:bubble3D val="0"/>
            <c:spPr>
              <a:noFill/>
            </c:spPr>
            <c:extLst>
              <c:ext xmlns:c16="http://schemas.microsoft.com/office/drawing/2014/chart" uri="{C3380CC4-5D6E-409C-BE32-E72D297353CC}">
                <c16:uniqueId val="{00000009-17FC-4484-BEFE-973539A1EB7B}"/>
              </c:ext>
            </c:extLst>
          </c:dPt>
          <c:val>
            <c:numRef>
              <c:f>'Leçon 7'!$N$48:$N$52</c:f>
              <c:numCache>
                <c:formatCode>General</c:formatCode>
                <c:ptCount val="5"/>
                <c:pt idx="0">
                  <c:v>10</c:v>
                </c:pt>
                <c:pt idx="1">
                  <c:v>10</c:v>
                </c:pt>
                <c:pt idx="2">
                  <c:v>10</c:v>
                </c:pt>
                <c:pt idx="3">
                  <c:v>10</c:v>
                </c:pt>
                <c:pt idx="4">
                  <c:v>40</c:v>
                </c:pt>
              </c:numCache>
            </c:numRef>
          </c:val>
          <c:extLst>
            <c:ext xmlns:c16="http://schemas.microsoft.com/office/drawing/2014/chart" uri="{C3380CC4-5D6E-409C-BE32-E72D297353CC}">
              <c16:uniqueId val="{0000000A-17FC-4484-BEFE-973539A1EB7B}"/>
            </c:ext>
          </c:extLst>
        </c:ser>
        <c:dLbls>
          <c:showLegendKey val="0"/>
          <c:showVal val="0"/>
          <c:showCatName val="0"/>
          <c:showSerName val="0"/>
          <c:showPercent val="0"/>
          <c:showBubbleSize val="0"/>
          <c:showLeaderLines val="1"/>
        </c:dLbls>
        <c:firstSliceAng val="270"/>
        <c:holeSize val="50"/>
      </c:doughnutChart>
      <c:pieChart>
        <c:varyColors val="1"/>
        <c:ser>
          <c:idx val="1"/>
          <c:order val="1"/>
          <c:spPr>
            <a:noFill/>
          </c:spPr>
          <c:dPt>
            <c:idx val="1"/>
            <c:bubble3D val="0"/>
            <c:spPr>
              <a:solidFill>
                <a:schemeClr val="tx1"/>
              </a:solidFill>
            </c:spPr>
            <c:extLst>
              <c:ext xmlns:c16="http://schemas.microsoft.com/office/drawing/2014/chart" uri="{C3380CC4-5D6E-409C-BE32-E72D297353CC}">
                <c16:uniqueId val="{0000000C-17FC-4484-BEFE-973539A1EB7B}"/>
              </c:ext>
            </c:extLst>
          </c:dPt>
          <c:val>
            <c:numRef>
              <c:f>'Leçon 7'!$O$48:$O$50</c:f>
              <c:numCache>
                <c:formatCode>General</c:formatCode>
                <c:ptCount val="3"/>
                <c:pt idx="0">
                  <c:v>0</c:v>
                </c:pt>
                <c:pt idx="1">
                  <c:v>2</c:v>
                </c:pt>
                <c:pt idx="2">
                  <c:v>78</c:v>
                </c:pt>
              </c:numCache>
            </c:numRef>
          </c:val>
          <c:extLst>
            <c:ext xmlns:c16="http://schemas.microsoft.com/office/drawing/2014/chart" uri="{C3380CC4-5D6E-409C-BE32-E72D297353CC}">
              <c16:uniqueId val="{0000000D-17FC-4484-BEFE-973539A1EB7B}"/>
            </c:ext>
          </c:extLst>
        </c:ser>
        <c:dLbls>
          <c:showLegendKey val="0"/>
          <c:showVal val="0"/>
          <c:showCatName val="0"/>
          <c:showSerName val="0"/>
          <c:showPercent val="0"/>
          <c:showBubbleSize val="0"/>
          <c:showLeaderLines val="1"/>
        </c:dLbls>
        <c:firstSliceAng val="270"/>
      </c:pieChart>
    </c:plotArea>
    <c:plotVisOnly val="0"/>
    <c:dispBlanksAs val="gap"/>
    <c:showDLblsOverMax val="0"/>
  </c:chart>
  <c:spPr>
    <a:noFill/>
    <a:ln>
      <a:noFill/>
    </a:ln>
  </c:spPr>
  <c:printSettings>
    <c:headerFooter/>
    <c:pageMargins b="0.750000000000003" l="0.70000000000000062" r="0.70000000000000062" t="0.750000000000003" header="0.30000000000000032" footer="0.30000000000000032"/>
    <c:pageSetup/>
  </c:printSettings>
</c:chartSpace>
</file>

<file path=xl/charts/chart2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3187714043526789E-2"/>
          <c:y val="2.160694885387645E-3"/>
          <c:w val="0.97578810865280474"/>
          <c:h val="0.99783930511461238"/>
        </c:manualLayout>
      </c:layout>
      <c:doughnutChart>
        <c:varyColors val="1"/>
        <c:ser>
          <c:idx val="0"/>
          <c:order val="0"/>
          <c:tx>
            <c:v>Camembert</c:v>
          </c:tx>
          <c:dPt>
            <c:idx val="0"/>
            <c:bubble3D val="0"/>
            <c:spPr>
              <a:gradFill flip="none" rotWithShape="1">
                <a:gsLst>
                  <a:gs pos="0">
                    <a:srgbClr val="C00000">
                      <a:shade val="30000"/>
                      <a:satMod val="115000"/>
                    </a:srgbClr>
                  </a:gs>
                  <a:gs pos="50000">
                    <a:srgbClr val="C00000">
                      <a:shade val="67500"/>
                      <a:satMod val="115000"/>
                    </a:srgbClr>
                  </a:gs>
                  <a:gs pos="100000">
                    <a:srgbClr val="C00000">
                      <a:shade val="100000"/>
                      <a:satMod val="115000"/>
                    </a:srgbClr>
                  </a:gs>
                </a:gsLst>
                <a:lin ang="2700000" scaled="1"/>
                <a:tileRect/>
              </a:gradFill>
            </c:spPr>
            <c:extLst>
              <c:ext xmlns:c16="http://schemas.microsoft.com/office/drawing/2014/chart" uri="{C3380CC4-5D6E-409C-BE32-E72D297353CC}">
                <c16:uniqueId val="{00000001-935A-49E9-94C4-62B5AC161914}"/>
              </c:ext>
            </c:extLst>
          </c:dPt>
          <c:dPt>
            <c:idx val="1"/>
            <c:bubble3D val="0"/>
            <c:spPr>
              <a:gradFill flip="none" rotWithShape="1">
                <a:gsLst>
                  <a:gs pos="0">
                    <a:srgbClr val="F79646">
                      <a:lumMod val="75000"/>
                      <a:shade val="30000"/>
                      <a:satMod val="115000"/>
                    </a:srgbClr>
                  </a:gs>
                  <a:gs pos="50000">
                    <a:srgbClr val="F79646">
                      <a:lumMod val="75000"/>
                      <a:shade val="67500"/>
                      <a:satMod val="115000"/>
                    </a:srgbClr>
                  </a:gs>
                  <a:gs pos="100000">
                    <a:srgbClr val="F79646">
                      <a:lumMod val="75000"/>
                      <a:shade val="100000"/>
                      <a:satMod val="115000"/>
                    </a:srgbClr>
                  </a:gs>
                </a:gsLst>
                <a:lin ang="2700000" scaled="1"/>
                <a:tileRect/>
              </a:gradFill>
            </c:spPr>
            <c:extLst>
              <c:ext xmlns:c16="http://schemas.microsoft.com/office/drawing/2014/chart" uri="{C3380CC4-5D6E-409C-BE32-E72D297353CC}">
                <c16:uniqueId val="{00000003-935A-49E9-94C4-62B5AC161914}"/>
              </c:ext>
            </c:extLst>
          </c:dPt>
          <c:dPt>
            <c:idx val="2"/>
            <c:bubble3D val="0"/>
            <c:spPr>
              <a:gradFill flip="none" rotWithShape="1">
                <a:gsLst>
                  <a:gs pos="0">
                    <a:srgbClr val="64AB0D">
                      <a:shade val="30000"/>
                      <a:satMod val="115000"/>
                    </a:srgbClr>
                  </a:gs>
                  <a:gs pos="50000">
                    <a:srgbClr val="64AB0D">
                      <a:shade val="67500"/>
                      <a:satMod val="115000"/>
                    </a:srgbClr>
                  </a:gs>
                  <a:gs pos="100000">
                    <a:srgbClr val="64AB0D">
                      <a:shade val="100000"/>
                      <a:satMod val="115000"/>
                    </a:srgbClr>
                  </a:gs>
                </a:gsLst>
                <a:lin ang="2700000" scaled="1"/>
                <a:tileRect/>
              </a:gradFill>
            </c:spPr>
            <c:extLst>
              <c:ext xmlns:c16="http://schemas.microsoft.com/office/drawing/2014/chart" uri="{C3380CC4-5D6E-409C-BE32-E72D297353CC}">
                <c16:uniqueId val="{00000005-935A-49E9-94C4-62B5AC161914}"/>
              </c:ext>
            </c:extLst>
          </c:dPt>
          <c:dPt>
            <c:idx val="3"/>
            <c:bubble3D val="0"/>
            <c:spPr>
              <a:gradFill flip="none" rotWithShape="1">
                <a:gsLst>
                  <a:gs pos="0">
                    <a:srgbClr val="00B050">
                      <a:shade val="30000"/>
                      <a:satMod val="115000"/>
                    </a:srgbClr>
                  </a:gs>
                  <a:gs pos="50000">
                    <a:srgbClr val="00B050">
                      <a:shade val="67500"/>
                      <a:satMod val="115000"/>
                    </a:srgbClr>
                  </a:gs>
                  <a:gs pos="100000">
                    <a:srgbClr val="00B050">
                      <a:shade val="100000"/>
                      <a:satMod val="115000"/>
                    </a:srgbClr>
                  </a:gs>
                </a:gsLst>
                <a:lin ang="2700000" scaled="1"/>
                <a:tileRect/>
              </a:gradFill>
            </c:spPr>
            <c:extLst>
              <c:ext xmlns:c16="http://schemas.microsoft.com/office/drawing/2014/chart" uri="{C3380CC4-5D6E-409C-BE32-E72D297353CC}">
                <c16:uniqueId val="{00000007-935A-49E9-94C4-62B5AC161914}"/>
              </c:ext>
            </c:extLst>
          </c:dPt>
          <c:dPt>
            <c:idx val="4"/>
            <c:bubble3D val="0"/>
            <c:spPr>
              <a:noFill/>
            </c:spPr>
            <c:extLst>
              <c:ext xmlns:c16="http://schemas.microsoft.com/office/drawing/2014/chart" uri="{C3380CC4-5D6E-409C-BE32-E72D297353CC}">
                <c16:uniqueId val="{00000009-935A-49E9-94C4-62B5AC161914}"/>
              </c:ext>
            </c:extLst>
          </c:dPt>
          <c:val>
            <c:numRef>
              <c:f>'Leçon 7'!$N$53:$N$57</c:f>
              <c:numCache>
                <c:formatCode>General</c:formatCode>
                <c:ptCount val="5"/>
                <c:pt idx="0">
                  <c:v>10</c:v>
                </c:pt>
                <c:pt idx="1">
                  <c:v>10</c:v>
                </c:pt>
                <c:pt idx="2">
                  <c:v>10</c:v>
                </c:pt>
                <c:pt idx="3">
                  <c:v>10</c:v>
                </c:pt>
                <c:pt idx="4">
                  <c:v>40</c:v>
                </c:pt>
              </c:numCache>
            </c:numRef>
          </c:val>
          <c:extLst>
            <c:ext xmlns:c16="http://schemas.microsoft.com/office/drawing/2014/chart" uri="{C3380CC4-5D6E-409C-BE32-E72D297353CC}">
              <c16:uniqueId val="{0000000A-935A-49E9-94C4-62B5AC161914}"/>
            </c:ext>
          </c:extLst>
        </c:ser>
        <c:dLbls>
          <c:showLegendKey val="0"/>
          <c:showVal val="0"/>
          <c:showCatName val="0"/>
          <c:showSerName val="0"/>
          <c:showPercent val="0"/>
          <c:showBubbleSize val="0"/>
          <c:showLeaderLines val="1"/>
        </c:dLbls>
        <c:firstSliceAng val="270"/>
        <c:holeSize val="50"/>
      </c:doughnutChart>
      <c:pieChart>
        <c:varyColors val="1"/>
        <c:ser>
          <c:idx val="1"/>
          <c:order val="1"/>
          <c:spPr>
            <a:noFill/>
          </c:spPr>
          <c:dPt>
            <c:idx val="1"/>
            <c:bubble3D val="0"/>
            <c:spPr>
              <a:solidFill>
                <a:schemeClr val="tx1"/>
              </a:solidFill>
            </c:spPr>
            <c:extLst>
              <c:ext xmlns:c16="http://schemas.microsoft.com/office/drawing/2014/chart" uri="{C3380CC4-5D6E-409C-BE32-E72D297353CC}">
                <c16:uniqueId val="{0000000C-935A-49E9-94C4-62B5AC161914}"/>
              </c:ext>
            </c:extLst>
          </c:dPt>
          <c:val>
            <c:numRef>
              <c:f>'Leçon 7'!$O$53:$O$55</c:f>
              <c:numCache>
                <c:formatCode>General</c:formatCode>
                <c:ptCount val="3"/>
                <c:pt idx="0">
                  <c:v>0</c:v>
                </c:pt>
                <c:pt idx="1">
                  <c:v>2</c:v>
                </c:pt>
                <c:pt idx="2">
                  <c:v>78</c:v>
                </c:pt>
              </c:numCache>
            </c:numRef>
          </c:val>
          <c:extLst>
            <c:ext xmlns:c16="http://schemas.microsoft.com/office/drawing/2014/chart" uri="{C3380CC4-5D6E-409C-BE32-E72D297353CC}">
              <c16:uniqueId val="{0000000D-935A-49E9-94C4-62B5AC161914}"/>
            </c:ext>
          </c:extLst>
        </c:ser>
        <c:dLbls>
          <c:showLegendKey val="0"/>
          <c:showVal val="0"/>
          <c:showCatName val="0"/>
          <c:showSerName val="0"/>
          <c:showPercent val="0"/>
          <c:showBubbleSize val="0"/>
          <c:showLeaderLines val="1"/>
        </c:dLbls>
        <c:firstSliceAng val="270"/>
      </c:pieChart>
    </c:plotArea>
    <c:plotVisOnly val="0"/>
    <c:dispBlanksAs val="gap"/>
    <c:showDLblsOverMax val="0"/>
  </c:chart>
  <c:spPr>
    <a:noFill/>
    <a:ln>
      <a:noFill/>
    </a:ln>
  </c:spPr>
  <c:printSettings>
    <c:headerFooter/>
    <c:pageMargins b="0.750000000000003" l="0.70000000000000062" r="0.70000000000000062" t="0.750000000000003" header="0.30000000000000032" footer="0.30000000000000032"/>
    <c:pageSetup/>
  </c:printSettings>
</c:chartSpace>
</file>

<file path=xl/charts/chart2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3187714043526789E-2"/>
          <c:y val="2.160694885387645E-3"/>
          <c:w val="0.97578810865280474"/>
          <c:h val="0.99783930511461238"/>
        </c:manualLayout>
      </c:layout>
      <c:doughnutChart>
        <c:varyColors val="1"/>
        <c:ser>
          <c:idx val="0"/>
          <c:order val="0"/>
          <c:tx>
            <c:v>Camembert</c:v>
          </c:tx>
          <c:dPt>
            <c:idx val="0"/>
            <c:bubble3D val="0"/>
            <c:spPr>
              <a:gradFill flip="none" rotWithShape="1">
                <a:gsLst>
                  <a:gs pos="0">
                    <a:srgbClr val="C00000">
                      <a:shade val="30000"/>
                      <a:satMod val="115000"/>
                    </a:srgbClr>
                  </a:gs>
                  <a:gs pos="50000">
                    <a:srgbClr val="C00000">
                      <a:shade val="67500"/>
                      <a:satMod val="115000"/>
                    </a:srgbClr>
                  </a:gs>
                  <a:gs pos="100000">
                    <a:srgbClr val="C00000">
                      <a:shade val="100000"/>
                      <a:satMod val="115000"/>
                    </a:srgbClr>
                  </a:gs>
                </a:gsLst>
                <a:lin ang="2700000" scaled="1"/>
                <a:tileRect/>
              </a:gradFill>
            </c:spPr>
            <c:extLst>
              <c:ext xmlns:c16="http://schemas.microsoft.com/office/drawing/2014/chart" uri="{C3380CC4-5D6E-409C-BE32-E72D297353CC}">
                <c16:uniqueId val="{00000001-9FB9-4BF9-A192-DD5E60064103}"/>
              </c:ext>
            </c:extLst>
          </c:dPt>
          <c:dPt>
            <c:idx val="1"/>
            <c:bubble3D val="0"/>
            <c:spPr>
              <a:gradFill flip="none" rotWithShape="1">
                <a:gsLst>
                  <a:gs pos="0">
                    <a:srgbClr val="F79646">
                      <a:lumMod val="75000"/>
                      <a:shade val="30000"/>
                      <a:satMod val="115000"/>
                    </a:srgbClr>
                  </a:gs>
                  <a:gs pos="50000">
                    <a:srgbClr val="F79646">
                      <a:lumMod val="75000"/>
                      <a:shade val="67500"/>
                      <a:satMod val="115000"/>
                    </a:srgbClr>
                  </a:gs>
                  <a:gs pos="100000">
                    <a:srgbClr val="F79646">
                      <a:lumMod val="75000"/>
                      <a:shade val="100000"/>
                      <a:satMod val="115000"/>
                    </a:srgbClr>
                  </a:gs>
                </a:gsLst>
                <a:lin ang="2700000" scaled="1"/>
                <a:tileRect/>
              </a:gradFill>
            </c:spPr>
            <c:extLst>
              <c:ext xmlns:c16="http://schemas.microsoft.com/office/drawing/2014/chart" uri="{C3380CC4-5D6E-409C-BE32-E72D297353CC}">
                <c16:uniqueId val="{00000003-9FB9-4BF9-A192-DD5E60064103}"/>
              </c:ext>
            </c:extLst>
          </c:dPt>
          <c:dPt>
            <c:idx val="2"/>
            <c:bubble3D val="0"/>
            <c:spPr>
              <a:gradFill flip="none" rotWithShape="1">
                <a:gsLst>
                  <a:gs pos="0">
                    <a:srgbClr val="64AB0D">
                      <a:shade val="30000"/>
                      <a:satMod val="115000"/>
                    </a:srgbClr>
                  </a:gs>
                  <a:gs pos="50000">
                    <a:srgbClr val="64AB0D">
                      <a:shade val="67500"/>
                      <a:satMod val="115000"/>
                    </a:srgbClr>
                  </a:gs>
                  <a:gs pos="100000">
                    <a:srgbClr val="64AB0D">
                      <a:shade val="100000"/>
                      <a:satMod val="115000"/>
                    </a:srgbClr>
                  </a:gs>
                </a:gsLst>
                <a:lin ang="2700000" scaled="1"/>
                <a:tileRect/>
              </a:gradFill>
            </c:spPr>
            <c:extLst>
              <c:ext xmlns:c16="http://schemas.microsoft.com/office/drawing/2014/chart" uri="{C3380CC4-5D6E-409C-BE32-E72D297353CC}">
                <c16:uniqueId val="{00000005-9FB9-4BF9-A192-DD5E60064103}"/>
              </c:ext>
            </c:extLst>
          </c:dPt>
          <c:dPt>
            <c:idx val="3"/>
            <c:bubble3D val="0"/>
            <c:spPr>
              <a:gradFill flip="none" rotWithShape="1">
                <a:gsLst>
                  <a:gs pos="0">
                    <a:srgbClr val="00B050">
                      <a:shade val="30000"/>
                      <a:satMod val="115000"/>
                    </a:srgbClr>
                  </a:gs>
                  <a:gs pos="50000">
                    <a:srgbClr val="00B050">
                      <a:shade val="67500"/>
                      <a:satMod val="115000"/>
                    </a:srgbClr>
                  </a:gs>
                  <a:gs pos="100000">
                    <a:srgbClr val="00B050">
                      <a:shade val="100000"/>
                      <a:satMod val="115000"/>
                    </a:srgbClr>
                  </a:gs>
                </a:gsLst>
                <a:lin ang="2700000" scaled="1"/>
                <a:tileRect/>
              </a:gradFill>
            </c:spPr>
            <c:extLst>
              <c:ext xmlns:c16="http://schemas.microsoft.com/office/drawing/2014/chart" uri="{C3380CC4-5D6E-409C-BE32-E72D297353CC}">
                <c16:uniqueId val="{00000007-9FB9-4BF9-A192-DD5E60064103}"/>
              </c:ext>
            </c:extLst>
          </c:dPt>
          <c:dPt>
            <c:idx val="4"/>
            <c:bubble3D val="0"/>
            <c:spPr>
              <a:noFill/>
            </c:spPr>
            <c:extLst>
              <c:ext xmlns:c16="http://schemas.microsoft.com/office/drawing/2014/chart" uri="{C3380CC4-5D6E-409C-BE32-E72D297353CC}">
                <c16:uniqueId val="{00000009-9FB9-4BF9-A192-DD5E60064103}"/>
              </c:ext>
            </c:extLst>
          </c:dPt>
          <c:val>
            <c:numRef>
              <c:f>'Leçon 7'!$N$58:$N$62</c:f>
              <c:numCache>
                <c:formatCode>General</c:formatCode>
                <c:ptCount val="5"/>
                <c:pt idx="0">
                  <c:v>10</c:v>
                </c:pt>
                <c:pt idx="1">
                  <c:v>10</c:v>
                </c:pt>
                <c:pt idx="2">
                  <c:v>10</c:v>
                </c:pt>
                <c:pt idx="3">
                  <c:v>10</c:v>
                </c:pt>
                <c:pt idx="4">
                  <c:v>40</c:v>
                </c:pt>
              </c:numCache>
            </c:numRef>
          </c:val>
          <c:extLst>
            <c:ext xmlns:c16="http://schemas.microsoft.com/office/drawing/2014/chart" uri="{C3380CC4-5D6E-409C-BE32-E72D297353CC}">
              <c16:uniqueId val="{0000000A-9FB9-4BF9-A192-DD5E60064103}"/>
            </c:ext>
          </c:extLst>
        </c:ser>
        <c:dLbls>
          <c:showLegendKey val="0"/>
          <c:showVal val="0"/>
          <c:showCatName val="0"/>
          <c:showSerName val="0"/>
          <c:showPercent val="0"/>
          <c:showBubbleSize val="0"/>
          <c:showLeaderLines val="1"/>
        </c:dLbls>
        <c:firstSliceAng val="270"/>
        <c:holeSize val="50"/>
      </c:doughnutChart>
      <c:pieChart>
        <c:varyColors val="1"/>
        <c:ser>
          <c:idx val="1"/>
          <c:order val="1"/>
          <c:spPr>
            <a:noFill/>
          </c:spPr>
          <c:dPt>
            <c:idx val="1"/>
            <c:bubble3D val="0"/>
            <c:spPr>
              <a:solidFill>
                <a:schemeClr val="tx1"/>
              </a:solidFill>
            </c:spPr>
            <c:extLst>
              <c:ext xmlns:c16="http://schemas.microsoft.com/office/drawing/2014/chart" uri="{C3380CC4-5D6E-409C-BE32-E72D297353CC}">
                <c16:uniqueId val="{0000000C-9FB9-4BF9-A192-DD5E60064103}"/>
              </c:ext>
            </c:extLst>
          </c:dPt>
          <c:val>
            <c:numRef>
              <c:f>'Leçon 7'!$O$58:$O$60</c:f>
              <c:numCache>
                <c:formatCode>General</c:formatCode>
                <c:ptCount val="3"/>
                <c:pt idx="0">
                  <c:v>0</c:v>
                </c:pt>
                <c:pt idx="1">
                  <c:v>2</c:v>
                </c:pt>
                <c:pt idx="2">
                  <c:v>78</c:v>
                </c:pt>
              </c:numCache>
            </c:numRef>
          </c:val>
          <c:extLst>
            <c:ext xmlns:c16="http://schemas.microsoft.com/office/drawing/2014/chart" uri="{C3380CC4-5D6E-409C-BE32-E72D297353CC}">
              <c16:uniqueId val="{0000000D-9FB9-4BF9-A192-DD5E60064103}"/>
            </c:ext>
          </c:extLst>
        </c:ser>
        <c:dLbls>
          <c:showLegendKey val="0"/>
          <c:showVal val="0"/>
          <c:showCatName val="0"/>
          <c:showSerName val="0"/>
          <c:showPercent val="0"/>
          <c:showBubbleSize val="0"/>
          <c:showLeaderLines val="1"/>
        </c:dLbls>
        <c:firstSliceAng val="270"/>
      </c:pieChart>
    </c:plotArea>
    <c:plotVisOnly val="0"/>
    <c:dispBlanksAs val="gap"/>
    <c:showDLblsOverMax val="0"/>
  </c:chart>
  <c:spPr>
    <a:noFill/>
    <a:ln>
      <a:noFill/>
    </a:ln>
  </c:spPr>
  <c:printSettings>
    <c:headerFooter/>
    <c:pageMargins b="0.750000000000003" l="0.70000000000000062" r="0.70000000000000062" t="0.750000000000003" header="0.30000000000000032" footer="0.30000000000000032"/>
    <c:pageSetup/>
  </c:printSettings>
</c:chartSpace>
</file>

<file path=xl/charts/chart2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3187714043526789E-2"/>
          <c:y val="2.160694885387645E-3"/>
          <c:w val="0.97578810865280474"/>
          <c:h val="0.99783930511461238"/>
        </c:manualLayout>
      </c:layout>
      <c:doughnutChart>
        <c:varyColors val="1"/>
        <c:ser>
          <c:idx val="0"/>
          <c:order val="0"/>
          <c:tx>
            <c:v>Camembert</c:v>
          </c:tx>
          <c:dPt>
            <c:idx val="0"/>
            <c:bubble3D val="0"/>
            <c:spPr>
              <a:gradFill flip="none" rotWithShape="1">
                <a:gsLst>
                  <a:gs pos="0">
                    <a:srgbClr val="C00000">
                      <a:shade val="30000"/>
                      <a:satMod val="115000"/>
                    </a:srgbClr>
                  </a:gs>
                  <a:gs pos="50000">
                    <a:srgbClr val="C00000">
                      <a:shade val="67500"/>
                      <a:satMod val="115000"/>
                    </a:srgbClr>
                  </a:gs>
                  <a:gs pos="100000">
                    <a:srgbClr val="C00000">
                      <a:shade val="100000"/>
                      <a:satMod val="115000"/>
                    </a:srgbClr>
                  </a:gs>
                </a:gsLst>
                <a:lin ang="2700000" scaled="1"/>
                <a:tileRect/>
              </a:gradFill>
            </c:spPr>
            <c:extLst>
              <c:ext xmlns:c16="http://schemas.microsoft.com/office/drawing/2014/chart" uri="{C3380CC4-5D6E-409C-BE32-E72D297353CC}">
                <c16:uniqueId val="{00000001-A062-43B9-938E-41D7DEDB6DC2}"/>
              </c:ext>
            </c:extLst>
          </c:dPt>
          <c:dPt>
            <c:idx val="1"/>
            <c:bubble3D val="0"/>
            <c:spPr>
              <a:gradFill flip="none" rotWithShape="1">
                <a:gsLst>
                  <a:gs pos="0">
                    <a:srgbClr val="F79646">
                      <a:lumMod val="75000"/>
                      <a:shade val="30000"/>
                      <a:satMod val="115000"/>
                    </a:srgbClr>
                  </a:gs>
                  <a:gs pos="50000">
                    <a:srgbClr val="F79646">
                      <a:lumMod val="75000"/>
                      <a:shade val="67500"/>
                      <a:satMod val="115000"/>
                    </a:srgbClr>
                  </a:gs>
                  <a:gs pos="100000">
                    <a:srgbClr val="F79646">
                      <a:lumMod val="75000"/>
                      <a:shade val="100000"/>
                      <a:satMod val="115000"/>
                    </a:srgbClr>
                  </a:gs>
                </a:gsLst>
                <a:lin ang="2700000" scaled="1"/>
                <a:tileRect/>
              </a:gradFill>
            </c:spPr>
            <c:extLst>
              <c:ext xmlns:c16="http://schemas.microsoft.com/office/drawing/2014/chart" uri="{C3380CC4-5D6E-409C-BE32-E72D297353CC}">
                <c16:uniqueId val="{00000003-A062-43B9-938E-41D7DEDB6DC2}"/>
              </c:ext>
            </c:extLst>
          </c:dPt>
          <c:dPt>
            <c:idx val="2"/>
            <c:bubble3D val="0"/>
            <c:spPr>
              <a:gradFill flip="none" rotWithShape="1">
                <a:gsLst>
                  <a:gs pos="0">
                    <a:srgbClr val="64AB0D">
                      <a:shade val="30000"/>
                      <a:satMod val="115000"/>
                    </a:srgbClr>
                  </a:gs>
                  <a:gs pos="50000">
                    <a:srgbClr val="64AB0D">
                      <a:shade val="67500"/>
                      <a:satMod val="115000"/>
                    </a:srgbClr>
                  </a:gs>
                  <a:gs pos="100000">
                    <a:srgbClr val="64AB0D">
                      <a:shade val="100000"/>
                      <a:satMod val="115000"/>
                    </a:srgbClr>
                  </a:gs>
                </a:gsLst>
                <a:lin ang="2700000" scaled="1"/>
                <a:tileRect/>
              </a:gradFill>
            </c:spPr>
            <c:extLst>
              <c:ext xmlns:c16="http://schemas.microsoft.com/office/drawing/2014/chart" uri="{C3380CC4-5D6E-409C-BE32-E72D297353CC}">
                <c16:uniqueId val="{00000005-A062-43B9-938E-41D7DEDB6DC2}"/>
              </c:ext>
            </c:extLst>
          </c:dPt>
          <c:dPt>
            <c:idx val="3"/>
            <c:bubble3D val="0"/>
            <c:spPr>
              <a:gradFill flip="none" rotWithShape="1">
                <a:gsLst>
                  <a:gs pos="0">
                    <a:srgbClr val="00B050">
                      <a:shade val="30000"/>
                      <a:satMod val="115000"/>
                    </a:srgbClr>
                  </a:gs>
                  <a:gs pos="50000">
                    <a:srgbClr val="00B050">
                      <a:shade val="67500"/>
                      <a:satMod val="115000"/>
                    </a:srgbClr>
                  </a:gs>
                  <a:gs pos="100000">
                    <a:srgbClr val="00B050">
                      <a:shade val="100000"/>
                      <a:satMod val="115000"/>
                    </a:srgbClr>
                  </a:gs>
                </a:gsLst>
                <a:lin ang="2700000" scaled="1"/>
                <a:tileRect/>
              </a:gradFill>
            </c:spPr>
            <c:extLst>
              <c:ext xmlns:c16="http://schemas.microsoft.com/office/drawing/2014/chart" uri="{C3380CC4-5D6E-409C-BE32-E72D297353CC}">
                <c16:uniqueId val="{00000007-A062-43B9-938E-41D7DEDB6DC2}"/>
              </c:ext>
            </c:extLst>
          </c:dPt>
          <c:dPt>
            <c:idx val="4"/>
            <c:bubble3D val="0"/>
            <c:spPr>
              <a:noFill/>
            </c:spPr>
            <c:extLst>
              <c:ext xmlns:c16="http://schemas.microsoft.com/office/drawing/2014/chart" uri="{C3380CC4-5D6E-409C-BE32-E72D297353CC}">
                <c16:uniqueId val="{00000009-A062-43B9-938E-41D7DEDB6DC2}"/>
              </c:ext>
            </c:extLst>
          </c:dPt>
          <c:val>
            <c:numRef>
              <c:f>'Leçon 7'!$N$63:$N$67</c:f>
              <c:numCache>
                <c:formatCode>General</c:formatCode>
                <c:ptCount val="5"/>
                <c:pt idx="0">
                  <c:v>10</c:v>
                </c:pt>
                <c:pt idx="1">
                  <c:v>10</c:v>
                </c:pt>
                <c:pt idx="2">
                  <c:v>10</c:v>
                </c:pt>
                <c:pt idx="3">
                  <c:v>10</c:v>
                </c:pt>
                <c:pt idx="4">
                  <c:v>40</c:v>
                </c:pt>
              </c:numCache>
            </c:numRef>
          </c:val>
          <c:extLst>
            <c:ext xmlns:c16="http://schemas.microsoft.com/office/drawing/2014/chart" uri="{C3380CC4-5D6E-409C-BE32-E72D297353CC}">
              <c16:uniqueId val="{0000000A-A062-43B9-938E-41D7DEDB6DC2}"/>
            </c:ext>
          </c:extLst>
        </c:ser>
        <c:dLbls>
          <c:showLegendKey val="0"/>
          <c:showVal val="0"/>
          <c:showCatName val="0"/>
          <c:showSerName val="0"/>
          <c:showPercent val="0"/>
          <c:showBubbleSize val="0"/>
          <c:showLeaderLines val="1"/>
        </c:dLbls>
        <c:firstSliceAng val="270"/>
        <c:holeSize val="50"/>
      </c:doughnutChart>
      <c:pieChart>
        <c:varyColors val="1"/>
        <c:ser>
          <c:idx val="1"/>
          <c:order val="1"/>
          <c:spPr>
            <a:noFill/>
          </c:spPr>
          <c:dPt>
            <c:idx val="1"/>
            <c:bubble3D val="0"/>
            <c:spPr>
              <a:solidFill>
                <a:schemeClr val="tx1"/>
              </a:solidFill>
            </c:spPr>
            <c:extLst>
              <c:ext xmlns:c16="http://schemas.microsoft.com/office/drawing/2014/chart" uri="{C3380CC4-5D6E-409C-BE32-E72D297353CC}">
                <c16:uniqueId val="{0000000C-A062-43B9-938E-41D7DEDB6DC2}"/>
              </c:ext>
            </c:extLst>
          </c:dPt>
          <c:val>
            <c:numRef>
              <c:f>'Leçon 7'!$O$63:$O$65</c:f>
              <c:numCache>
                <c:formatCode>General</c:formatCode>
                <c:ptCount val="3"/>
                <c:pt idx="0">
                  <c:v>0</c:v>
                </c:pt>
                <c:pt idx="1">
                  <c:v>2</c:v>
                </c:pt>
                <c:pt idx="2">
                  <c:v>78</c:v>
                </c:pt>
              </c:numCache>
            </c:numRef>
          </c:val>
          <c:extLst>
            <c:ext xmlns:c16="http://schemas.microsoft.com/office/drawing/2014/chart" uri="{C3380CC4-5D6E-409C-BE32-E72D297353CC}">
              <c16:uniqueId val="{0000000D-A062-43B9-938E-41D7DEDB6DC2}"/>
            </c:ext>
          </c:extLst>
        </c:ser>
        <c:dLbls>
          <c:showLegendKey val="0"/>
          <c:showVal val="0"/>
          <c:showCatName val="0"/>
          <c:showSerName val="0"/>
          <c:showPercent val="0"/>
          <c:showBubbleSize val="0"/>
          <c:showLeaderLines val="1"/>
        </c:dLbls>
        <c:firstSliceAng val="270"/>
      </c:pieChart>
    </c:plotArea>
    <c:plotVisOnly val="0"/>
    <c:dispBlanksAs val="gap"/>
    <c:showDLblsOverMax val="0"/>
  </c:chart>
  <c:spPr>
    <a:noFill/>
    <a:ln>
      <a:noFill/>
    </a:ln>
  </c:spPr>
  <c:printSettings>
    <c:headerFooter/>
    <c:pageMargins b="0.750000000000003" l="0.70000000000000062" r="0.70000000000000062" t="0.750000000000003" header="0.30000000000000032" footer="0.30000000000000032"/>
    <c:pageSetup/>
  </c:printSettings>
</c:chartSpace>
</file>

<file path=xl/charts/chart2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3187714043526789E-2"/>
          <c:y val="2.160694885387645E-3"/>
          <c:w val="0.97578810865280474"/>
          <c:h val="0.99783930511461238"/>
        </c:manualLayout>
      </c:layout>
      <c:doughnutChart>
        <c:varyColors val="1"/>
        <c:ser>
          <c:idx val="0"/>
          <c:order val="0"/>
          <c:tx>
            <c:v>Camembert</c:v>
          </c:tx>
          <c:dPt>
            <c:idx val="0"/>
            <c:bubble3D val="0"/>
            <c:spPr>
              <a:gradFill flip="none" rotWithShape="1">
                <a:gsLst>
                  <a:gs pos="0">
                    <a:srgbClr val="C00000">
                      <a:shade val="30000"/>
                      <a:satMod val="115000"/>
                    </a:srgbClr>
                  </a:gs>
                  <a:gs pos="50000">
                    <a:srgbClr val="C00000">
                      <a:shade val="67500"/>
                      <a:satMod val="115000"/>
                    </a:srgbClr>
                  </a:gs>
                  <a:gs pos="100000">
                    <a:srgbClr val="C00000">
                      <a:shade val="100000"/>
                      <a:satMod val="115000"/>
                    </a:srgbClr>
                  </a:gs>
                </a:gsLst>
                <a:lin ang="2700000" scaled="1"/>
                <a:tileRect/>
              </a:gradFill>
            </c:spPr>
            <c:extLst>
              <c:ext xmlns:c16="http://schemas.microsoft.com/office/drawing/2014/chart" uri="{C3380CC4-5D6E-409C-BE32-E72D297353CC}">
                <c16:uniqueId val="{00000001-FAD5-4DAD-A6C3-E7D0B84A9495}"/>
              </c:ext>
            </c:extLst>
          </c:dPt>
          <c:dPt>
            <c:idx val="1"/>
            <c:bubble3D val="0"/>
            <c:spPr>
              <a:gradFill flip="none" rotWithShape="1">
                <a:gsLst>
                  <a:gs pos="0">
                    <a:srgbClr val="F79646">
                      <a:lumMod val="75000"/>
                      <a:shade val="30000"/>
                      <a:satMod val="115000"/>
                    </a:srgbClr>
                  </a:gs>
                  <a:gs pos="50000">
                    <a:srgbClr val="F79646">
                      <a:lumMod val="75000"/>
                      <a:shade val="67500"/>
                      <a:satMod val="115000"/>
                    </a:srgbClr>
                  </a:gs>
                  <a:gs pos="100000">
                    <a:srgbClr val="F79646">
                      <a:lumMod val="75000"/>
                      <a:shade val="100000"/>
                      <a:satMod val="115000"/>
                    </a:srgbClr>
                  </a:gs>
                </a:gsLst>
                <a:lin ang="2700000" scaled="1"/>
                <a:tileRect/>
              </a:gradFill>
            </c:spPr>
            <c:extLst>
              <c:ext xmlns:c16="http://schemas.microsoft.com/office/drawing/2014/chart" uri="{C3380CC4-5D6E-409C-BE32-E72D297353CC}">
                <c16:uniqueId val="{00000003-FAD5-4DAD-A6C3-E7D0B84A9495}"/>
              </c:ext>
            </c:extLst>
          </c:dPt>
          <c:dPt>
            <c:idx val="2"/>
            <c:bubble3D val="0"/>
            <c:spPr>
              <a:gradFill flip="none" rotWithShape="1">
                <a:gsLst>
                  <a:gs pos="0">
                    <a:srgbClr val="64AB0D">
                      <a:shade val="30000"/>
                      <a:satMod val="115000"/>
                    </a:srgbClr>
                  </a:gs>
                  <a:gs pos="50000">
                    <a:srgbClr val="64AB0D">
                      <a:shade val="67500"/>
                      <a:satMod val="115000"/>
                    </a:srgbClr>
                  </a:gs>
                  <a:gs pos="100000">
                    <a:srgbClr val="64AB0D">
                      <a:shade val="100000"/>
                      <a:satMod val="115000"/>
                    </a:srgbClr>
                  </a:gs>
                </a:gsLst>
                <a:lin ang="2700000" scaled="1"/>
                <a:tileRect/>
              </a:gradFill>
            </c:spPr>
            <c:extLst>
              <c:ext xmlns:c16="http://schemas.microsoft.com/office/drawing/2014/chart" uri="{C3380CC4-5D6E-409C-BE32-E72D297353CC}">
                <c16:uniqueId val="{00000005-FAD5-4DAD-A6C3-E7D0B84A9495}"/>
              </c:ext>
            </c:extLst>
          </c:dPt>
          <c:dPt>
            <c:idx val="3"/>
            <c:bubble3D val="0"/>
            <c:spPr>
              <a:gradFill flip="none" rotWithShape="1">
                <a:gsLst>
                  <a:gs pos="0">
                    <a:srgbClr val="00B050">
                      <a:shade val="30000"/>
                      <a:satMod val="115000"/>
                    </a:srgbClr>
                  </a:gs>
                  <a:gs pos="50000">
                    <a:srgbClr val="00B050">
                      <a:shade val="67500"/>
                      <a:satMod val="115000"/>
                    </a:srgbClr>
                  </a:gs>
                  <a:gs pos="100000">
                    <a:srgbClr val="00B050">
                      <a:shade val="100000"/>
                      <a:satMod val="115000"/>
                    </a:srgbClr>
                  </a:gs>
                </a:gsLst>
                <a:lin ang="2700000" scaled="1"/>
                <a:tileRect/>
              </a:gradFill>
            </c:spPr>
            <c:extLst>
              <c:ext xmlns:c16="http://schemas.microsoft.com/office/drawing/2014/chart" uri="{C3380CC4-5D6E-409C-BE32-E72D297353CC}">
                <c16:uniqueId val="{00000007-FAD5-4DAD-A6C3-E7D0B84A9495}"/>
              </c:ext>
            </c:extLst>
          </c:dPt>
          <c:dPt>
            <c:idx val="4"/>
            <c:bubble3D val="0"/>
            <c:spPr>
              <a:noFill/>
            </c:spPr>
            <c:extLst>
              <c:ext xmlns:c16="http://schemas.microsoft.com/office/drawing/2014/chart" uri="{C3380CC4-5D6E-409C-BE32-E72D297353CC}">
                <c16:uniqueId val="{00000009-FAD5-4DAD-A6C3-E7D0B84A9495}"/>
              </c:ext>
            </c:extLst>
          </c:dPt>
          <c:val>
            <c:numRef>
              <c:f>'Leçon 7'!$N$68:$N$72</c:f>
              <c:numCache>
                <c:formatCode>General</c:formatCode>
                <c:ptCount val="5"/>
                <c:pt idx="0">
                  <c:v>10</c:v>
                </c:pt>
                <c:pt idx="1">
                  <c:v>10</c:v>
                </c:pt>
                <c:pt idx="2">
                  <c:v>10</c:v>
                </c:pt>
                <c:pt idx="3">
                  <c:v>10</c:v>
                </c:pt>
                <c:pt idx="4">
                  <c:v>40</c:v>
                </c:pt>
              </c:numCache>
            </c:numRef>
          </c:val>
          <c:extLst>
            <c:ext xmlns:c16="http://schemas.microsoft.com/office/drawing/2014/chart" uri="{C3380CC4-5D6E-409C-BE32-E72D297353CC}">
              <c16:uniqueId val="{0000000A-FAD5-4DAD-A6C3-E7D0B84A9495}"/>
            </c:ext>
          </c:extLst>
        </c:ser>
        <c:dLbls>
          <c:showLegendKey val="0"/>
          <c:showVal val="0"/>
          <c:showCatName val="0"/>
          <c:showSerName val="0"/>
          <c:showPercent val="0"/>
          <c:showBubbleSize val="0"/>
          <c:showLeaderLines val="1"/>
        </c:dLbls>
        <c:firstSliceAng val="270"/>
        <c:holeSize val="50"/>
      </c:doughnutChart>
      <c:pieChart>
        <c:varyColors val="1"/>
        <c:ser>
          <c:idx val="1"/>
          <c:order val="1"/>
          <c:spPr>
            <a:noFill/>
          </c:spPr>
          <c:dPt>
            <c:idx val="1"/>
            <c:bubble3D val="0"/>
            <c:spPr>
              <a:solidFill>
                <a:schemeClr val="tx1"/>
              </a:solidFill>
            </c:spPr>
            <c:extLst>
              <c:ext xmlns:c16="http://schemas.microsoft.com/office/drawing/2014/chart" uri="{C3380CC4-5D6E-409C-BE32-E72D297353CC}">
                <c16:uniqueId val="{0000000C-FAD5-4DAD-A6C3-E7D0B84A9495}"/>
              </c:ext>
            </c:extLst>
          </c:dPt>
          <c:val>
            <c:numRef>
              <c:f>'Leçon 7'!$O$68:$O$70</c:f>
              <c:numCache>
                <c:formatCode>General</c:formatCode>
                <c:ptCount val="3"/>
                <c:pt idx="0">
                  <c:v>0</c:v>
                </c:pt>
                <c:pt idx="1">
                  <c:v>2</c:v>
                </c:pt>
                <c:pt idx="2">
                  <c:v>78</c:v>
                </c:pt>
              </c:numCache>
            </c:numRef>
          </c:val>
          <c:extLst>
            <c:ext xmlns:c16="http://schemas.microsoft.com/office/drawing/2014/chart" uri="{C3380CC4-5D6E-409C-BE32-E72D297353CC}">
              <c16:uniqueId val="{0000000D-FAD5-4DAD-A6C3-E7D0B84A9495}"/>
            </c:ext>
          </c:extLst>
        </c:ser>
        <c:dLbls>
          <c:showLegendKey val="0"/>
          <c:showVal val="0"/>
          <c:showCatName val="0"/>
          <c:showSerName val="0"/>
          <c:showPercent val="0"/>
          <c:showBubbleSize val="0"/>
          <c:showLeaderLines val="1"/>
        </c:dLbls>
        <c:firstSliceAng val="270"/>
      </c:pieChart>
    </c:plotArea>
    <c:plotVisOnly val="0"/>
    <c:dispBlanksAs val="gap"/>
    <c:showDLblsOverMax val="0"/>
  </c:chart>
  <c:spPr>
    <a:noFill/>
    <a:ln>
      <a:noFill/>
    </a:ln>
  </c:spPr>
  <c:printSettings>
    <c:headerFooter/>
    <c:pageMargins b="0.750000000000003" l="0.70000000000000062" r="0.70000000000000062" t="0.750000000000003" header="0.30000000000000032" footer="0.30000000000000032"/>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3187714043526789E-2"/>
          <c:y val="2.160694885387645E-3"/>
          <c:w val="0.97578810865280474"/>
          <c:h val="0.99783930511461238"/>
        </c:manualLayout>
      </c:layout>
      <c:doughnutChart>
        <c:varyColors val="1"/>
        <c:ser>
          <c:idx val="0"/>
          <c:order val="0"/>
          <c:tx>
            <c:v>Camembert</c:v>
          </c:tx>
          <c:dPt>
            <c:idx val="0"/>
            <c:bubble3D val="0"/>
            <c:spPr>
              <a:gradFill flip="none" rotWithShape="1">
                <a:gsLst>
                  <a:gs pos="0">
                    <a:srgbClr val="C00000">
                      <a:shade val="30000"/>
                      <a:satMod val="115000"/>
                    </a:srgbClr>
                  </a:gs>
                  <a:gs pos="50000">
                    <a:srgbClr val="C00000">
                      <a:shade val="67500"/>
                      <a:satMod val="115000"/>
                    </a:srgbClr>
                  </a:gs>
                  <a:gs pos="100000">
                    <a:srgbClr val="C00000">
                      <a:shade val="100000"/>
                      <a:satMod val="115000"/>
                    </a:srgbClr>
                  </a:gs>
                </a:gsLst>
                <a:lin ang="2700000" scaled="1"/>
                <a:tileRect/>
              </a:gradFill>
            </c:spPr>
            <c:extLst>
              <c:ext xmlns:c16="http://schemas.microsoft.com/office/drawing/2014/chart" uri="{C3380CC4-5D6E-409C-BE32-E72D297353CC}">
                <c16:uniqueId val="{00000001-5747-430D-A71D-30E431B65BBF}"/>
              </c:ext>
            </c:extLst>
          </c:dPt>
          <c:dPt>
            <c:idx val="1"/>
            <c:bubble3D val="0"/>
            <c:spPr>
              <a:gradFill flip="none" rotWithShape="1">
                <a:gsLst>
                  <a:gs pos="0">
                    <a:srgbClr val="F79646">
                      <a:lumMod val="75000"/>
                      <a:shade val="30000"/>
                      <a:satMod val="115000"/>
                    </a:srgbClr>
                  </a:gs>
                  <a:gs pos="50000">
                    <a:srgbClr val="F79646">
                      <a:lumMod val="75000"/>
                      <a:shade val="67500"/>
                      <a:satMod val="115000"/>
                    </a:srgbClr>
                  </a:gs>
                  <a:gs pos="100000">
                    <a:srgbClr val="F79646">
                      <a:lumMod val="75000"/>
                      <a:shade val="100000"/>
                      <a:satMod val="115000"/>
                    </a:srgbClr>
                  </a:gs>
                </a:gsLst>
                <a:lin ang="2700000" scaled="1"/>
                <a:tileRect/>
              </a:gradFill>
            </c:spPr>
            <c:extLst>
              <c:ext xmlns:c16="http://schemas.microsoft.com/office/drawing/2014/chart" uri="{C3380CC4-5D6E-409C-BE32-E72D297353CC}">
                <c16:uniqueId val="{00000003-5747-430D-A71D-30E431B65BBF}"/>
              </c:ext>
            </c:extLst>
          </c:dPt>
          <c:dPt>
            <c:idx val="2"/>
            <c:bubble3D val="0"/>
            <c:spPr>
              <a:gradFill flip="none" rotWithShape="1">
                <a:gsLst>
                  <a:gs pos="0">
                    <a:srgbClr val="64AB0D">
                      <a:shade val="30000"/>
                      <a:satMod val="115000"/>
                    </a:srgbClr>
                  </a:gs>
                  <a:gs pos="50000">
                    <a:srgbClr val="64AB0D">
                      <a:shade val="67500"/>
                      <a:satMod val="115000"/>
                    </a:srgbClr>
                  </a:gs>
                  <a:gs pos="100000">
                    <a:srgbClr val="64AB0D">
                      <a:shade val="100000"/>
                      <a:satMod val="115000"/>
                    </a:srgbClr>
                  </a:gs>
                </a:gsLst>
                <a:lin ang="2700000" scaled="1"/>
                <a:tileRect/>
              </a:gradFill>
            </c:spPr>
            <c:extLst>
              <c:ext xmlns:c16="http://schemas.microsoft.com/office/drawing/2014/chart" uri="{C3380CC4-5D6E-409C-BE32-E72D297353CC}">
                <c16:uniqueId val="{00000005-5747-430D-A71D-30E431B65BBF}"/>
              </c:ext>
            </c:extLst>
          </c:dPt>
          <c:dPt>
            <c:idx val="3"/>
            <c:bubble3D val="0"/>
            <c:spPr>
              <a:gradFill flip="none" rotWithShape="1">
                <a:gsLst>
                  <a:gs pos="0">
                    <a:srgbClr val="00B050">
                      <a:shade val="30000"/>
                      <a:satMod val="115000"/>
                    </a:srgbClr>
                  </a:gs>
                  <a:gs pos="50000">
                    <a:srgbClr val="00B050">
                      <a:shade val="67500"/>
                      <a:satMod val="115000"/>
                    </a:srgbClr>
                  </a:gs>
                  <a:gs pos="100000">
                    <a:srgbClr val="00B050">
                      <a:shade val="100000"/>
                      <a:satMod val="115000"/>
                    </a:srgbClr>
                  </a:gs>
                </a:gsLst>
                <a:lin ang="2700000" scaled="1"/>
                <a:tileRect/>
              </a:gradFill>
            </c:spPr>
            <c:extLst>
              <c:ext xmlns:c16="http://schemas.microsoft.com/office/drawing/2014/chart" uri="{C3380CC4-5D6E-409C-BE32-E72D297353CC}">
                <c16:uniqueId val="{00000007-5747-430D-A71D-30E431B65BBF}"/>
              </c:ext>
            </c:extLst>
          </c:dPt>
          <c:dPt>
            <c:idx val="4"/>
            <c:bubble3D val="0"/>
            <c:spPr>
              <a:noFill/>
            </c:spPr>
            <c:extLst>
              <c:ext xmlns:c16="http://schemas.microsoft.com/office/drawing/2014/chart" uri="{C3380CC4-5D6E-409C-BE32-E72D297353CC}">
                <c16:uniqueId val="{00000009-5747-430D-A71D-30E431B65BBF}"/>
              </c:ext>
            </c:extLst>
          </c:dPt>
          <c:val>
            <c:numRef>
              <c:f>'Leçon 1'!$N$103:$N$107</c:f>
              <c:numCache>
                <c:formatCode>General</c:formatCode>
                <c:ptCount val="5"/>
                <c:pt idx="0">
                  <c:v>10</c:v>
                </c:pt>
                <c:pt idx="1">
                  <c:v>10</c:v>
                </c:pt>
                <c:pt idx="2">
                  <c:v>10</c:v>
                </c:pt>
                <c:pt idx="3">
                  <c:v>10</c:v>
                </c:pt>
                <c:pt idx="4">
                  <c:v>40</c:v>
                </c:pt>
              </c:numCache>
            </c:numRef>
          </c:val>
          <c:extLst>
            <c:ext xmlns:c16="http://schemas.microsoft.com/office/drawing/2014/chart" uri="{C3380CC4-5D6E-409C-BE32-E72D297353CC}">
              <c16:uniqueId val="{0000000A-5747-430D-A71D-30E431B65BBF}"/>
            </c:ext>
          </c:extLst>
        </c:ser>
        <c:dLbls>
          <c:showLegendKey val="0"/>
          <c:showVal val="0"/>
          <c:showCatName val="0"/>
          <c:showSerName val="0"/>
          <c:showPercent val="0"/>
          <c:showBubbleSize val="0"/>
          <c:showLeaderLines val="1"/>
        </c:dLbls>
        <c:firstSliceAng val="270"/>
        <c:holeSize val="50"/>
      </c:doughnutChart>
      <c:pieChart>
        <c:varyColors val="1"/>
        <c:ser>
          <c:idx val="1"/>
          <c:order val="1"/>
          <c:spPr>
            <a:noFill/>
          </c:spPr>
          <c:dPt>
            <c:idx val="1"/>
            <c:bubble3D val="0"/>
            <c:spPr>
              <a:solidFill>
                <a:schemeClr val="tx1"/>
              </a:solidFill>
            </c:spPr>
            <c:extLst>
              <c:ext xmlns:c16="http://schemas.microsoft.com/office/drawing/2014/chart" uri="{C3380CC4-5D6E-409C-BE32-E72D297353CC}">
                <c16:uniqueId val="{0000000C-5747-430D-A71D-30E431B65BBF}"/>
              </c:ext>
            </c:extLst>
          </c:dPt>
          <c:val>
            <c:numRef>
              <c:f>'Leçon 1'!$O$103:$O$105</c:f>
              <c:numCache>
                <c:formatCode>General</c:formatCode>
                <c:ptCount val="3"/>
                <c:pt idx="0">
                  <c:v>0</c:v>
                </c:pt>
                <c:pt idx="1">
                  <c:v>2</c:v>
                </c:pt>
                <c:pt idx="2">
                  <c:v>78</c:v>
                </c:pt>
              </c:numCache>
            </c:numRef>
          </c:val>
          <c:extLst>
            <c:ext xmlns:c16="http://schemas.microsoft.com/office/drawing/2014/chart" uri="{C3380CC4-5D6E-409C-BE32-E72D297353CC}">
              <c16:uniqueId val="{0000000D-5747-430D-A71D-30E431B65BBF}"/>
            </c:ext>
          </c:extLst>
        </c:ser>
        <c:dLbls>
          <c:showLegendKey val="0"/>
          <c:showVal val="0"/>
          <c:showCatName val="0"/>
          <c:showSerName val="0"/>
          <c:showPercent val="0"/>
          <c:showBubbleSize val="0"/>
          <c:showLeaderLines val="1"/>
        </c:dLbls>
        <c:firstSliceAng val="270"/>
      </c:pieChart>
    </c:plotArea>
    <c:plotVisOnly val="0"/>
    <c:dispBlanksAs val="gap"/>
    <c:showDLblsOverMax val="0"/>
  </c:chart>
  <c:spPr>
    <a:noFill/>
    <a:ln>
      <a:noFill/>
    </a:ln>
  </c:spPr>
  <c:printSettings>
    <c:headerFooter/>
    <c:pageMargins b="0.750000000000003" l="0.70000000000000062" r="0.70000000000000062" t="0.750000000000003" header="0.30000000000000032" footer="0.30000000000000032"/>
    <c:pageSetup/>
  </c:printSettings>
</c:chartSpace>
</file>

<file path=xl/charts/chart2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3187714043526789E-2"/>
          <c:y val="2.160694885387645E-3"/>
          <c:w val="0.97578810865280474"/>
          <c:h val="0.99783930511461238"/>
        </c:manualLayout>
      </c:layout>
      <c:doughnutChart>
        <c:varyColors val="1"/>
        <c:ser>
          <c:idx val="0"/>
          <c:order val="0"/>
          <c:tx>
            <c:v>Camembert</c:v>
          </c:tx>
          <c:dPt>
            <c:idx val="0"/>
            <c:bubble3D val="0"/>
            <c:spPr>
              <a:gradFill flip="none" rotWithShape="1">
                <a:gsLst>
                  <a:gs pos="0">
                    <a:srgbClr val="C00000">
                      <a:shade val="30000"/>
                      <a:satMod val="115000"/>
                    </a:srgbClr>
                  </a:gs>
                  <a:gs pos="50000">
                    <a:srgbClr val="C00000">
                      <a:shade val="67500"/>
                      <a:satMod val="115000"/>
                    </a:srgbClr>
                  </a:gs>
                  <a:gs pos="100000">
                    <a:srgbClr val="C00000">
                      <a:shade val="100000"/>
                      <a:satMod val="115000"/>
                    </a:srgbClr>
                  </a:gs>
                </a:gsLst>
                <a:lin ang="2700000" scaled="1"/>
                <a:tileRect/>
              </a:gradFill>
            </c:spPr>
            <c:extLst>
              <c:ext xmlns:c16="http://schemas.microsoft.com/office/drawing/2014/chart" uri="{C3380CC4-5D6E-409C-BE32-E72D297353CC}">
                <c16:uniqueId val="{00000001-D2A8-4618-91BF-58E744CC1C17}"/>
              </c:ext>
            </c:extLst>
          </c:dPt>
          <c:dPt>
            <c:idx val="1"/>
            <c:bubble3D val="0"/>
            <c:spPr>
              <a:gradFill flip="none" rotWithShape="1">
                <a:gsLst>
                  <a:gs pos="0">
                    <a:srgbClr val="F79646">
                      <a:lumMod val="75000"/>
                      <a:shade val="30000"/>
                      <a:satMod val="115000"/>
                    </a:srgbClr>
                  </a:gs>
                  <a:gs pos="50000">
                    <a:srgbClr val="F79646">
                      <a:lumMod val="75000"/>
                      <a:shade val="67500"/>
                      <a:satMod val="115000"/>
                    </a:srgbClr>
                  </a:gs>
                  <a:gs pos="100000">
                    <a:srgbClr val="F79646">
                      <a:lumMod val="75000"/>
                      <a:shade val="100000"/>
                      <a:satMod val="115000"/>
                    </a:srgbClr>
                  </a:gs>
                </a:gsLst>
                <a:lin ang="2700000" scaled="1"/>
                <a:tileRect/>
              </a:gradFill>
            </c:spPr>
            <c:extLst>
              <c:ext xmlns:c16="http://schemas.microsoft.com/office/drawing/2014/chart" uri="{C3380CC4-5D6E-409C-BE32-E72D297353CC}">
                <c16:uniqueId val="{00000003-D2A8-4618-91BF-58E744CC1C17}"/>
              </c:ext>
            </c:extLst>
          </c:dPt>
          <c:dPt>
            <c:idx val="2"/>
            <c:bubble3D val="0"/>
            <c:spPr>
              <a:gradFill flip="none" rotWithShape="1">
                <a:gsLst>
                  <a:gs pos="0">
                    <a:srgbClr val="64AB0D">
                      <a:shade val="30000"/>
                      <a:satMod val="115000"/>
                    </a:srgbClr>
                  </a:gs>
                  <a:gs pos="50000">
                    <a:srgbClr val="64AB0D">
                      <a:shade val="67500"/>
                      <a:satMod val="115000"/>
                    </a:srgbClr>
                  </a:gs>
                  <a:gs pos="100000">
                    <a:srgbClr val="64AB0D">
                      <a:shade val="100000"/>
                      <a:satMod val="115000"/>
                    </a:srgbClr>
                  </a:gs>
                </a:gsLst>
                <a:lin ang="2700000" scaled="1"/>
                <a:tileRect/>
              </a:gradFill>
            </c:spPr>
            <c:extLst>
              <c:ext xmlns:c16="http://schemas.microsoft.com/office/drawing/2014/chart" uri="{C3380CC4-5D6E-409C-BE32-E72D297353CC}">
                <c16:uniqueId val="{00000005-D2A8-4618-91BF-58E744CC1C17}"/>
              </c:ext>
            </c:extLst>
          </c:dPt>
          <c:dPt>
            <c:idx val="3"/>
            <c:bubble3D val="0"/>
            <c:spPr>
              <a:gradFill flip="none" rotWithShape="1">
                <a:gsLst>
                  <a:gs pos="0">
                    <a:srgbClr val="00B050">
                      <a:shade val="30000"/>
                      <a:satMod val="115000"/>
                    </a:srgbClr>
                  </a:gs>
                  <a:gs pos="50000">
                    <a:srgbClr val="00B050">
                      <a:shade val="67500"/>
                      <a:satMod val="115000"/>
                    </a:srgbClr>
                  </a:gs>
                  <a:gs pos="100000">
                    <a:srgbClr val="00B050">
                      <a:shade val="100000"/>
                      <a:satMod val="115000"/>
                    </a:srgbClr>
                  </a:gs>
                </a:gsLst>
                <a:lin ang="2700000" scaled="1"/>
                <a:tileRect/>
              </a:gradFill>
            </c:spPr>
            <c:extLst>
              <c:ext xmlns:c16="http://schemas.microsoft.com/office/drawing/2014/chart" uri="{C3380CC4-5D6E-409C-BE32-E72D297353CC}">
                <c16:uniqueId val="{00000007-D2A8-4618-91BF-58E744CC1C17}"/>
              </c:ext>
            </c:extLst>
          </c:dPt>
          <c:dPt>
            <c:idx val="4"/>
            <c:bubble3D val="0"/>
            <c:spPr>
              <a:noFill/>
            </c:spPr>
            <c:extLst>
              <c:ext xmlns:c16="http://schemas.microsoft.com/office/drawing/2014/chart" uri="{C3380CC4-5D6E-409C-BE32-E72D297353CC}">
                <c16:uniqueId val="{00000009-D2A8-4618-91BF-58E744CC1C17}"/>
              </c:ext>
            </c:extLst>
          </c:dPt>
          <c:val>
            <c:numRef>
              <c:f>'Leçon 7'!$N$73:$N$77</c:f>
              <c:numCache>
                <c:formatCode>General</c:formatCode>
                <c:ptCount val="5"/>
                <c:pt idx="0">
                  <c:v>10</c:v>
                </c:pt>
                <c:pt idx="1">
                  <c:v>10</c:v>
                </c:pt>
                <c:pt idx="2">
                  <c:v>10</c:v>
                </c:pt>
                <c:pt idx="3">
                  <c:v>10</c:v>
                </c:pt>
                <c:pt idx="4">
                  <c:v>40</c:v>
                </c:pt>
              </c:numCache>
            </c:numRef>
          </c:val>
          <c:extLst>
            <c:ext xmlns:c16="http://schemas.microsoft.com/office/drawing/2014/chart" uri="{C3380CC4-5D6E-409C-BE32-E72D297353CC}">
              <c16:uniqueId val="{0000000A-D2A8-4618-91BF-58E744CC1C17}"/>
            </c:ext>
          </c:extLst>
        </c:ser>
        <c:dLbls>
          <c:showLegendKey val="0"/>
          <c:showVal val="0"/>
          <c:showCatName val="0"/>
          <c:showSerName val="0"/>
          <c:showPercent val="0"/>
          <c:showBubbleSize val="0"/>
          <c:showLeaderLines val="1"/>
        </c:dLbls>
        <c:firstSliceAng val="270"/>
        <c:holeSize val="50"/>
      </c:doughnutChart>
      <c:pieChart>
        <c:varyColors val="1"/>
        <c:ser>
          <c:idx val="1"/>
          <c:order val="1"/>
          <c:spPr>
            <a:noFill/>
          </c:spPr>
          <c:dPt>
            <c:idx val="1"/>
            <c:bubble3D val="0"/>
            <c:spPr>
              <a:solidFill>
                <a:schemeClr val="tx1"/>
              </a:solidFill>
            </c:spPr>
            <c:extLst>
              <c:ext xmlns:c16="http://schemas.microsoft.com/office/drawing/2014/chart" uri="{C3380CC4-5D6E-409C-BE32-E72D297353CC}">
                <c16:uniqueId val="{0000000C-D2A8-4618-91BF-58E744CC1C17}"/>
              </c:ext>
            </c:extLst>
          </c:dPt>
          <c:val>
            <c:numRef>
              <c:f>'Leçon 7'!$O$73:$O$75</c:f>
              <c:numCache>
                <c:formatCode>General</c:formatCode>
                <c:ptCount val="3"/>
                <c:pt idx="0">
                  <c:v>0</c:v>
                </c:pt>
                <c:pt idx="1">
                  <c:v>2</c:v>
                </c:pt>
                <c:pt idx="2">
                  <c:v>78</c:v>
                </c:pt>
              </c:numCache>
            </c:numRef>
          </c:val>
          <c:extLst>
            <c:ext xmlns:c16="http://schemas.microsoft.com/office/drawing/2014/chart" uri="{C3380CC4-5D6E-409C-BE32-E72D297353CC}">
              <c16:uniqueId val="{0000000D-D2A8-4618-91BF-58E744CC1C17}"/>
            </c:ext>
          </c:extLst>
        </c:ser>
        <c:dLbls>
          <c:showLegendKey val="0"/>
          <c:showVal val="0"/>
          <c:showCatName val="0"/>
          <c:showSerName val="0"/>
          <c:showPercent val="0"/>
          <c:showBubbleSize val="0"/>
          <c:showLeaderLines val="1"/>
        </c:dLbls>
        <c:firstSliceAng val="270"/>
      </c:pieChart>
    </c:plotArea>
    <c:plotVisOnly val="0"/>
    <c:dispBlanksAs val="gap"/>
    <c:showDLblsOverMax val="0"/>
  </c:chart>
  <c:spPr>
    <a:noFill/>
    <a:ln>
      <a:noFill/>
    </a:ln>
  </c:spPr>
  <c:printSettings>
    <c:headerFooter/>
    <c:pageMargins b="0.750000000000003" l="0.70000000000000062" r="0.70000000000000062" t="0.750000000000003" header="0.30000000000000032" footer="0.30000000000000032"/>
    <c:pageSetup/>
  </c:printSettings>
</c:chartSpace>
</file>

<file path=xl/charts/chart2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3187714043526789E-2"/>
          <c:y val="2.160694885387645E-3"/>
          <c:w val="0.97578810865280474"/>
          <c:h val="0.99783930511461238"/>
        </c:manualLayout>
      </c:layout>
      <c:doughnutChart>
        <c:varyColors val="1"/>
        <c:ser>
          <c:idx val="0"/>
          <c:order val="0"/>
          <c:tx>
            <c:v>Camembert</c:v>
          </c:tx>
          <c:dPt>
            <c:idx val="0"/>
            <c:bubble3D val="0"/>
            <c:spPr>
              <a:gradFill flip="none" rotWithShape="1">
                <a:gsLst>
                  <a:gs pos="0">
                    <a:srgbClr val="C00000">
                      <a:shade val="30000"/>
                      <a:satMod val="115000"/>
                    </a:srgbClr>
                  </a:gs>
                  <a:gs pos="50000">
                    <a:srgbClr val="C00000">
                      <a:shade val="67500"/>
                      <a:satMod val="115000"/>
                    </a:srgbClr>
                  </a:gs>
                  <a:gs pos="100000">
                    <a:srgbClr val="C00000">
                      <a:shade val="100000"/>
                      <a:satMod val="115000"/>
                    </a:srgbClr>
                  </a:gs>
                </a:gsLst>
                <a:lin ang="2700000" scaled="1"/>
                <a:tileRect/>
              </a:gradFill>
            </c:spPr>
            <c:extLst>
              <c:ext xmlns:c16="http://schemas.microsoft.com/office/drawing/2014/chart" uri="{C3380CC4-5D6E-409C-BE32-E72D297353CC}">
                <c16:uniqueId val="{00000001-5A17-4C1E-8B70-DDA401E2287D}"/>
              </c:ext>
            </c:extLst>
          </c:dPt>
          <c:dPt>
            <c:idx val="1"/>
            <c:bubble3D val="0"/>
            <c:spPr>
              <a:gradFill flip="none" rotWithShape="1">
                <a:gsLst>
                  <a:gs pos="0">
                    <a:srgbClr val="F79646">
                      <a:lumMod val="75000"/>
                      <a:shade val="30000"/>
                      <a:satMod val="115000"/>
                    </a:srgbClr>
                  </a:gs>
                  <a:gs pos="50000">
                    <a:srgbClr val="F79646">
                      <a:lumMod val="75000"/>
                      <a:shade val="67500"/>
                      <a:satMod val="115000"/>
                    </a:srgbClr>
                  </a:gs>
                  <a:gs pos="100000">
                    <a:srgbClr val="F79646">
                      <a:lumMod val="75000"/>
                      <a:shade val="100000"/>
                      <a:satMod val="115000"/>
                    </a:srgbClr>
                  </a:gs>
                </a:gsLst>
                <a:lin ang="2700000" scaled="1"/>
                <a:tileRect/>
              </a:gradFill>
            </c:spPr>
            <c:extLst>
              <c:ext xmlns:c16="http://schemas.microsoft.com/office/drawing/2014/chart" uri="{C3380CC4-5D6E-409C-BE32-E72D297353CC}">
                <c16:uniqueId val="{00000003-5A17-4C1E-8B70-DDA401E2287D}"/>
              </c:ext>
            </c:extLst>
          </c:dPt>
          <c:dPt>
            <c:idx val="2"/>
            <c:bubble3D val="0"/>
            <c:spPr>
              <a:gradFill flip="none" rotWithShape="1">
                <a:gsLst>
                  <a:gs pos="0">
                    <a:srgbClr val="64AB0D">
                      <a:shade val="30000"/>
                      <a:satMod val="115000"/>
                    </a:srgbClr>
                  </a:gs>
                  <a:gs pos="50000">
                    <a:srgbClr val="64AB0D">
                      <a:shade val="67500"/>
                      <a:satMod val="115000"/>
                    </a:srgbClr>
                  </a:gs>
                  <a:gs pos="100000">
                    <a:srgbClr val="64AB0D">
                      <a:shade val="100000"/>
                      <a:satMod val="115000"/>
                    </a:srgbClr>
                  </a:gs>
                </a:gsLst>
                <a:lin ang="2700000" scaled="1"/>
                <a:tileRect/>
              </a:gradFill>
            </c:spPr>
            <c:extLst>
              <c:ext xmlns:c16="http://schemas.microsoft.com/office/drawing/2014/chart" uri="{C3380CC4-5D6E-409C-BE32-E72D297353CC}">
                <c16:uniqueId val="{00000005-5A17-4C1E-8B70-DDA401E2287D}"/>
              </c:ext>
            </c:extLst>
          </c:dPt>
          <c:dPt>
            <c:idx val="3"/>
            <c:bubble3D val="0"/>
            <c:spPr>
              <a:gradFill flip="none" rotWithShape="1">
                <a:gsLst>
                  <a:gs pos="0">
                    <a:srgbClr val="00B050">
                      <a:shade val="30000"/>
                      <a:satMod val="115000"/>
                    </a:srgbClr>
                  </a:gs>
                  <a:gs pos="50000">
                    <a:srgbClr val="00B050">
                      <a:shade val="67500"/>
                      <a:satMod val="115000"/>
                    </a:srgbClr>
                  </a:gs>
                  <a:gs pos="100000">
                    <a:srgbClr val="00B050">
                      <a:shade val="100000"/>
                      <a:satMod val="115000"/>
                    </a:srgbClr>
                  </a:gs>
                </a:gsLst>
                <a:lin ang="2700000" scaled="1"/>
                <a:tileRect/>
              </a:gradFill>
            </c:spPr>
            <c:extLst>
              <c:ext xmlns:c16="http://schemas.microsoft.com/office/drawing/2014/chart" uri="{C3380CC4-5D6E-409C-BE32-E72D297353CC}">
                <c16:uniqueId val="{00000007-5A17-4C1E-8B70-DDA401E2287D}"/>
              </c:ext>
            </c:extLst>
          </c:dPt>
          <c:dPt>
            <c:idx val="4"/>
            <c:bubble3D val="0"/>
            <c:spPr>
              <a:noFill/>
            </c:spPr>
            <c:extLst>
              <c:ext xmlns:c16="http://schemas.microsoft.com/office/drawing/2014/chart" uri="{C3380CC4-5D6E-409C-BE32-E72D297353CC}">
                <c16:uniqueId val="{00000009-5A17-4C1E-8B70-DDA401E2287D}"/>
              </c:ext>
            </c:extLst>
          </c:dPt>
          <c:val>
            <c:numRef>
              <c:f>'Leçon 7'!$N$78:$N$82</c:f>
              <c:numCache>
                <c:formatCode>General</c:formatCode>
                <c:ptCount val="5"/>
                <c:pt idx="0">
                  <c:v>10</c:v>
                </c:pt>
                <c:pt idx="1">
                  <c:v>10</c:v>
                </c:pt>
                <c:pt idx="2">
                  <c:v>10</c:v>
                </c:pt>
                <c:pt idx="3">
                  <c:v>10</c:v>
                </c:pt>
                <c:pt idx="4">
                  <c:v>40</c:v>
                </c:pt>
              </c:numCache>
            </c:numRef>
          </c:val>
          <c:extLst>
            <c:ext xmlns:c16="http://schemas.microsoft.com/office/drawing/2014/chart" uri="{C3380CC4-5D6E-409C-BE32-E72D297353CC}">
              <c16:uniqueId val="{0000000A-5A17-4C1E-8B70-DDA401E2287D}"/>
            </c:ext>
          </c:extLst>
        </c:ser>
        <c:dLbls>
          <c:showLegendKey val="0"/>
          <c:showVal val="0"/>
          <c:showCatName val="0"/>
          <c:showSerName val="0"/>
          <c:showPercent val="0"/>
          <c:showBubbleSize val="0"/>
          <c:showLeaderLines val="1"/>
        </c:dLbls>
        <c:firstSliceAng val="270"/>
        <c:holeSize val="50"/>
      </c:doughnutChart>
      <c:pieChart>
        <c:varyColors val="1"/>
        <c:ser>
          <c:idx val="1"/>
          <c:order val="1"/>
          <c:spPr>
            <a:noFill/>
          </c:spPr>
          <c:dPt>
            <c:idx val="1"/>
            <c:bubble3D val="0"/>
            <c:spPr>
              <a:solidFill>
                <a:schemeClr val="tx1"/>
              </a:solidFill>
            </c:spPr>
            <c:extLst>
              <c:ext xmlns:c16="http://schemas.microsoft.com/office/drawing/2014/chart" uri="{C3380CC4-5D6E-409C-BE32-E72D297353CC}">
                <c16:uniqueId val="{0000000C-5A17-4C1E-8B70-DDA401E2287D}"/>
              </c:ext>
            </c:extLst>
          </c:dPt>
          <c:val>
            <c:numRef>
              <c:f>'Leçon 7'!$O$78:$O$80</c:f>
              <c:numCache>
                <c:formatCode>General</c:formatCode>
                <c:ptCount val="3"/>
                <c:pt idx="0">
                  <c:v>0</c:v>
                </c:pt>
                <c:pt idx="1">
                  <c:v>2</c:v>
                </c:pt>
                <c:pt idx="2">
                  <c:v>78</c:v>
                </c:pt>
              </c:numCache>
            </c:numRef>
          </c:val>
          <c:extLst>
            <c:ext xmlns:c16="http://schemas.microsoft.com/office/drawing/2014/chart" uri="{C3380CC4-5D6E-409C-BE32-E72D297353CC}">
              <c16:uniqueId val="{0000000D-5A17-4C1E-8B70-DDA401E2287D}"/>
            </c:ext>
          </c:extLst>
        </c:ser>
        <c:dLbls>
          <c:showLegendKey val="0"/>
          <c:showVal val="0"/>
          <c:showCatName val="0"/>
          <c:showSerName val="0"/>
          <c:showPercent val="0"/>
          <c:showBubbleSize val="0"/>
          <c:showLeaderLines val="1"/>
        </c:dLbls>
        <c:firstSliceAng val="270"/>
      </c:pieChart>
    </c:plotArea>
    <c:plotVisOnly val="0"/>
    <c:dispBlanksAs val="gap"/>
    <c:showDLblsOverMax val="0"/>
  </c:chart>
  <c:spPr>
    <a:noFill/>
    <a:ln>
      <a:noFill/>
    </a:ln>
  </c:spPr>
  <c:printSettings>
    <c:headerFooter/>
    <c:pageMargins b="0.750000000000003" l="0.70000000000000062" r="0.70000000000000062" t="0.750000000000003" header="0.30000000000000032" footer="0.30000000000000032"/>
    <c:pageSetup/>
  </c:printSettings>
</c:chartSpace>
</file>

<file path=xl/charts/chart2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3187714043526789E-2"/>
          <c:y val="2.160694885387645E-3"/>
          <c:w val="0.97578810865280474"/>
          <c:h val="0.99783930511461238"/>
        </c:manualLayout>
      </c:layout>
      <c:doughnutChart>
        <c:varyColors val="1"/>
        <c:ser>
          <c:idx val="0"/>
          <c:order val="0"/>
          <c:tx>
            <c:v>Camembert</c:v>
          </c:tx>
          <c:dPt>
            <c:idx val="0"/>
            <c:bubble3D val="0"/>
            <c:spPr>
              <a:gradFill flip="none" rotWithShape="1">
                <a:gsLst>
                  <a:gs pos="0">
                    <a:srgbClr val="C00000">
                      <a:shade val="30000"/>
                      <a:satMod val="115000"/>
                    </a:srgbClr>
                  </a:gs>
                  <a:gs pos="50000">
                    <a:srgbClr val="C00000">
                      <a:shade val="67500"/>
                      <a:satMod val="115000"/>
                    </a:srgbClr>
                  </a:gs>
                  <a:gs pos="100000">
                    <a:srgbClr val="C00000">
                      <a:shade val="100000"/>
                      <a:satMod val="115000"/>
                    </a:srgbClr>
                  </a:gs>
                </a:gsLst>
                <a:lin ang="2700000" scaled="1"/>
                <a:tileRect/>
              </a:gradFill>
            </c:spPr>
            <c:extLst>
              <c:ext xmlns:c16="http://schemas.microsoft.com/office/drawing/2014/chart" uri="{C3380CC4-5D6E-409C-BE32-E72D297353CC}">
                <c16:uniqueId val="{00000001-9B70-4AEF-8C7F-6A352341D9D6}"/>
              </c:ext>
            </c:extLst>
          </c:dPt>
          <c:dPt>
            <c:idx val="1"/>
            <c:bubble3D val="0"/>
            <c:spPr>
              <a:gradFill flip="none" rotWithShape="1">
                <a:gsLst>
                  <a:gs pos="0">
                    <a:srgbClr val="F79646">
                      <a:lumMod val="75000"/>
                      <a:shade val="30000"/>
                      <a:satMod val="115000"/>
                    </a:srgbClr>
                  </a:gs>
                  <a:gs pos="50000">
                    <a:srgbClr val="F79646">
                      <a:lumMod val="75000"/>
                      <a:shade val="67500"/>
                      <a:satMod val="115000"/>
                    </a:srgbClr>
                  </a:gs>
                  <a:gs pos="100000">
                    <a:srgbClr val="F79646">
                      <a:lumMod val="75000"/>
                      <a:shade val="100000"/>
                      <a:satMod val="115000"/>
                    </a:srgbClr>
                  </a:gs>
                </a:gsLst>
                <a:lin ang="2700000" scaled="1"/>
                <a:tileRect/>
              </a:gradFill>
            </c:spPr>
            <c:extLst>
              <c:ext xmlns:c16="http://schemas.microsoft.com/office/drawing/2014/chart" uri="{C3380CC4-5D6E-409C-BE32-E72D297353CC}">
                <c16:uniqueId val="{00000003-9B70-4AEF-8C7F-6A352341D9D6}"/>
              </c:ext>
            </c:extLst>
          </c:dPt>
          <c:dPt>
            <c:idx val="2"/>
            <c:bubble3D val="0"/>
            <c:spPr>
              <a:gradFill flip="none" rotWithShape="1">
                <a:gsLst>
                  <a:gs pos="0">
                    <a:srgbClr val="64AB0D">
                      <a:shade val="30000"/>
                      <a:satMod val="115000"/>
                    </a:srgbClr>
                  </a:gs>
                  <a:gs pos="50000">
                    <a:srgbClr val="64AB0D">
                      <a:shade val="67500"/>
                      <a:satMod val="115000"/>
                    </a:srgbClr>
                  </a:gs>
                  <a:gs pos="100000">
                    <a:srgbClr val="64AB0D">
                      <a:shade val="100000"/>
                      <a:satMod val="115000"/>
                    </a:srgbClr>
                  </a:gs>
                </a:gsLst>
                <a:lin ang="2700000" scaled="1"/>
                <a:tileRect/>
              </a:gradFill>
            </c:spPr>
            <c:extLst>
              <c:ext xmlns:c16="http://schemas.microsoft.com/office/drawing/2014/chart" uri="{C3380CC4-5D6E-409C-BE32-E72D297353CC}">
                <c16:uniqueId val="{00000005-9B70-4AEF-8C7F-6A352341D9D6}"/>
              </c:ext>
            </c:extLst>
          </c:dPt>
          <c:dPt>
            <c:idx val="3"/>
            <c:bubble3D val="0"/>
            <c:spPr>
              <a:gradFill flip="none" rotWithShape="1">
                <a:gsLst>
                  <a:gs pos="0">
                    <a:srgbClr val="00B050">
                      <a:shade val="30000"/>
                      <a:satMod val="115000"/>
                    </a:srgbClr>
                  </a:gs>
                  <a:gs pos="50000">
                    <a:srgbClr val="00B050">
                      <a:shade val="67500"/>
                      <a:satMod val="115000"/>
                    </a:srgbClr>
                  </a:gs>
                  <a:gs pos="100000">
                    <a:srgbClr val="00B050">
                      <a:shade val="100000"/>
                      <a:satMod val="115000"/>
                    </a:srgbClr>
                  </a:gs>
                </a:gsLst>
                <a:lin ang="2700000" scaled="1"/>
                <a:tileRect/>
              </a:gradFill>
            </c:spPr>
            <c:extLst>
              <c:ext xmlns:c16="http://schemas.microsoft.com/office/drawing/2014/chart" uri="{C3380CC4-5D6E-409C-BE32-E72D297353CC}">
                <c16:uniqueId val="{00000007-9B70-4AEF-8C7F-6A352341D9D6}"/>
              </c:ext>
            </c:extLst>
          </c:dPt>
          <c:dPt>
            <c:idx val="4"/>
            <c:bubble3D val="0"/>
            <c:spPr>
              <a:noFill/>
            </c:spPr>
            <c:extLst>
              <c:ext xmlns:c16="http://schemas.microsoft.com/office/drawing/2014/chart" uri="{C3380CC4-5D6E-409C-BE32-E72D297353CC}">
                <c16:uniqueId val="{00000009-9B70-4AEF-8C7F-6A352341D9D6}"/>
              </c:ext>
            </c:extLst>
          </c:dPt>
          <c:val>
            <c:numRef>
              <c:f>'Leçon 7'!$N$83:$N$87</c:f>
              <c:numCache>
                <c:formatCode>General</c:formatCode>
                <c:ptCount val="5"/>
                <c:pt idx="0">
                  <c:v>10</c:v>
                </c:pt>
                <c:pt idx="1">
                  <c:v>10</c:v>
                </c:pt>
                <c:pt idx="2">
                  <c:v>10</c:v>
                </c:pt>
                <c:pt idx="3">
                  <c:v>10</c:v>
                </c:pt>
                <c:pt idx="4">
                  <c:v>40</c:v>
                </c:pt>
              </c:numCache>
            </c:numRef>
          </c:val>
          <c:extLst>
            <c:ext xmlns:c16="http://schemas.microsoft.com/office/drawing/2014/chart" uri="{C3380CC4-5D6E-409C-BE32-E72D297353CC}">
              <c16:uniqueId val="{0000000A-9B70-4AEF-8C7F-6A352341D9D6}"/>
            </c:ext>
          </c:extLst>
        </c:ser>
        <c:dLbls>
          <c:showLegendKey val="0"/>
          <c:showVal val="0"/>
          <c:showCatName val="0"/>
          <c:showSerName val="0"/>
          <c:showPercent val="0"/>
          <c:showBubbleSize val="0"/>
          <c:showLeaderLines val="1"/>
        </c:dLbls>
        <c:firstSliceAng val="270"/>
        <c:holeSize val="50"/>
      </c:doughnutChart>
      <c:pieChart>
        <c:varyColors val="1"/>
        <c:ser>
          <c:idx val="1"/>
          <c:order val="1"/>
          <c:spPr>
            <a:noFill/>
          </c:spPr>
          <c:dPt>
            <c:idx val="1"/>
            <c:bubble3D val="0"/>
            <c:spPr>
              <a:solidFill>
                <a:schemeClr val="tx1"/>
              </a:solidFill>
            </c:spPr>
            <c:extLst>
              <c:ext xmlns:c16="http://schemas.microsoft.com/office/drawing/2014/chart" uri="{C3380CC4-5D6E-409C-BE32-E72D297353CC}">
                <c16:uniqueId val="{0000000C-9B70-4AEF-8C7F-6A352341D9D6}"/>
              </c:ext>
            </c:extLst>
          </c:dPt>
          <c:val>
            <c:numRef>
              <c:f>'Leçon 7'!$O$83:$O$85</c:f>
              <c:numCache>
                <c:formatCode>General</c:formatCode>
                <c:ptCount val="3"/>
                <c:pt idx="0">
                  <c:v>0</c:v>
                </c:pt>
                <c:pt idx="1">
                  <c:v>2</c:v>
                </c:pt>
                <c:pt idx="2">
                  <c:v>78</c:v>
                </c:pt>
              </c:numCache>
            </c:numRef>
          </c:val>
          <c:extLst>
            <c:ext xmlns:c16="http://schemas.microsoft.com/office/drawing/2014/chart" uri="{C3380CC4-5D6E-409C-BE32-E72D297353CC}">
              <c16:uniqueId val="{0000000D-9B70-4AEF-8C7F-6A352341D9D6}"/>
            </c:ext>
          </c:extLst>
        </c:ser>
        <c:dLbls>
          <c:showLegendKey val="0"/>
          <c:showVal val="0"/>
          <c:showCatName val="0"/>
          <c:showSerName val="0"/>
          <c:showPercent val="0"/>
          <c:showBubbleSize val="0"/>
          <c:showLeaderLines val="1"/>
        </c:dLbls>
        <c:firstSliceAng val="270"/>
      </c:pieChart>
    </c:plotArea>
    <c:plotVisOnly val="0"/>
    <c:dispBlanksAs val="gap"/>
    <c:showDLblsOverMax val="0"/>
  </c:chart>
  <c:spPr>
    <a:noFill/>
    <a:ln>
      <a:noFill/>
    </a:ln>
  </c:spPr>
  <c:printSettings>
    <c:headerFooter/>
    <c:pageMargins b="0.750000000000003" l="0.70000000000000062" r="0.70000000000000062" t="0.750000000000003" header="0.30000000000000032" footer="0.30000000000000032"/>
    <c:pageSetup/>
  </c:printSettings>
</c:chartSpace>
</file>

<file path=xl/charts/chart2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3187714043526789E-2"/>
          <c:y val="2.160694885387645E-3"/>
          <c:w val="0.97578810865280474"/>
          <c:h val="0.99783930511461238"/>
        </c:manualLayout>
      </c:layout>
      <c:doughnutChart>
        <c:varyColors val="1"/>
        <c:ser>
          <c:idx val="0"/>
          <c:order val="0"/>
          <c:tx>
            <c:v>Camembert</c:v>
          </c:tx>
          <c:dPt>
            <c:idx val="0"/>
            <c:bubble3D val="0"/>
            <c:spPr>
              <a:gradFill flip="none" rotWithShape="1">
                <a:gsLst>
                  <a:gs pos="0">
                    <a:srgbClr val="C00000">
                      <a:shade val="30000"/>
                      <a:satMod val="115000"/>
                    </a:srgbClr>
                  </a:gs>
                  <a:gs pos="50000">
                    <a:srgbClr val="C00000">
                      <a:shade val="67500"/>
                      <a:satMod val="115000"/>
                    </a:srgbClr>
                  </a:gs>
                  <a:gs pos="100000">
                    <a:srgbClr val="C00000">
                      <a:shade val="100000"/>
                      <a:satMod val="115000"/>
                    </a:srgbClr>
                  </a:gs>
                </a:gsLst>
                <a:lin ang="2700000" scaled="1"/>
                <a:tileRect/>
              </a:gradFill>
            </c:spPr>
            <c:extLst>
              <c:ext xmlns:c16="http://schemas.microsoft.com/office/drawing/2014/chart" uri="{C3380CC4-5D6E-409C-BE32-E72D297353CC}">
                <c16:uniqueId val="{00000001-E4F7-4E67-9E3F-2C221C6E61A7}"/>
              </c:ext>
            </c:extLst>
          </c:dPt>
          <c:dPt>
            <c:idx val="1"/>
            <c:bubble3D val="0"/>
            <c:spPr>
              <a:gradFill flip="none" rotWithShape="1">
                <a:gsLst>
                  <a:gs pos="0">
                    <a:srgbClr val="F79646">
                      <a:lumMod val="75000"/>
                      <a:shade val="30000"/>
                      <a:satMod val="115000"/>
                    </a:srgbClr>
                  </a:gs>
                  <a:gs pos="50000">
                    <a:srgbClr val="F79646">
                      <a:lumMod val="75000"/>
                      <a:shade val="67500"/>
                      <a:satMod val="115000"/>
                    </a:srgbClr>
                  </a:gs>
                  <a:gs pos="100000">
                    <a:srgbClr val="F79646">
                      <a:lumMod val="75000"/>
                      <a:shade val="100000"/>
                      <a:satMod val="115000"/>
                    </a:srgbClr>
                  </a:gs>
                </a:gsLst>
                <a:lin ang="2700000" scaled="1"/>
                <a:tileRect/>
              </a:gradFill>
            </c:spPr>
            <c:extLst>
              <c:ext xmlns:c16="http://schemas.microsoft.com/office/drawing/2014/chart" uri="{C3380CC4-5D6E-409C-BE32-E72D297353CC}">
                <c16:uniqueId val="{00000003-E4F7-4E67-9E3F-2C221C6E61A7}"/>
              </c:ext>
            </c:extLst>
          </c:dPt>
          <c:dPt>
            <c:idx val="2"/>
            <c:bubble3D val="0"/>
            <c:spPr>
              <a:gradFill flip="none" rotWithShape="1">
                <a:gsLst>
                  <a:gs pos="0">
                    <a:srgbClr val="64AB0D">
                      <a:shade val="30000"/>
                      <a:satMod val="115000"/>
                    </a:srgbClr>
                  </a:gs>
                  <a:gs pos="50000">
                    <a:srgbClr val="64AB0D">
                      <a:shade val="67500"/>
                      <a:satMod val="115000"/>
                    </a:srgbClr>
                  </a:gs>
                  <a:gs pos="100000">
                    <a:srgbClr val="64AB0D">
                      <a:shade val="100000"/>
                      <a:satMod val="115000"/>
                    </a:srgbClr>
                  </a:gs>
                </a:gsLst>
                <a:lin ang="2700000" scaled="1"/>
                <a:tileRect/>
              </a:gradFill>
            </c:spPr>
            <c:extLst>
              <c:ext xmlns:c16="http://schemas.microsoft.com/office/drawing/2014/chart" uri="{C3380CC4-5D6E-409C-BE32-E72D297353CC}">
                <c16:uniqueId val="{00000005-E4F7-4E67-9E3F-2C221C6E61A7}"/>
              </c:ext>
            </c:extLst>
          </c:dPt>
          <c:dPt>
            <c:idx val="3"/>
            <c:bubble3D val="0"/>
            <c:spPr>
              <a:gradFill flip="none" rotWithShape="1">
                <a:gsLst>
                  <a:gs pos="0">
                    <a:srgbClr val="00B050">
                      <a:shade val="30000"/>
                      <a:satMod val="115000"/>
                    </a:srgbClr>
                  </a:gs>
                  <a:gs pos="50000">
                    <a:srgbClr val="00B050">
                      <a:shade val="67500"/>
                      <a:satMod val="115000"/>
                    </a:srgbClr>
                  </a:gs>
                  <a:gs pos="100000">
                    <a:srgbClr val="00B050">
                      <a:shade val="100000"/>
                      <a:satMod val="115000"/>
                    </a:srgbClr>
                  </a:gs>
                </a:gsLst>
                <a:lin ang="2700000" scaled="1"/>
                <a:tileRect/>
              </a:gradFill>
            </c:spPr>
            <c:extLst>
              <c:ext xmlns:c16="http://schemas.microsoft.com/office/drawing/2014/chart" uri="{C3380CC4-5D6E-409C-BE32-E72D297353CC}">
                <c16:uniqueId val="{00000007-E4F7-4E67-9E3F-2C221C6E61A7}"/>
              </c:ext>
            </c:extLst>
          </c:dPt>
          <c:dPt>
            <c:idx val="4"/>
            <c:bubble3D val="0"/>
            <c:spPr>
              <a:noFill/>
            </c:spPr>
            <c:extLst>
              <c:ext xmlns:c16="http://schemas.microsoft.com/office/drawing/2014/chart" uri="{C3380CC4-5D6E-409C-BE32-E72D297353CC}">
                <c16:uniqueId val="{00000009-E4F7-4E67-9E3F-2C221C6E61A7}"/>
              </c:ext>
            </c:extLst>
          </c:dPt>
          <c:val>
            <c:numRef>
              <c:f>'Leçon 7'!$N$88:$N$92</c:f>
              <c:numCache>
                <c:formatCode>General</c:formatCode>
                <c:ptCount val="5"/>
                <c:pt idx="0">
                  <c:v>10</c:v>
                </c:pt>
                <c:pt idx="1">
                  <c:v>10</c:v>
                </c:pt>
                <c:pt idx="2">
                  <c:v>10</c:v>
                </c:pt>
                <c:pt idx="3">
                  <c:v>10</c:v>
                </c:pt>
                <c:pt idx="4">
                  <c:v>40</c:v>
                </c:pt>
              </c:numCache>
            </c:numRef>
          </c:val>
          <c:extLst>
            <c:ext xmlns:c16="http://schemas.microsoft.com/office/drawing/2014/chart" uri="{C3380CC4-5D6E-409C-BE32-E72D297353CC}">
              <c16:uniqueId val="{0000000A-E4F7-4E67-9E3F-2C221C6E61A7}"/>
            </c:ext>
          </c:extLst>
        </c:ser>
        <c:dLbls>
          <c:showLegendKey val="0"/>
          <c:showVal val="0"/>
          <c:showCatName val="0"/>
          <c:showSerName val="0"/>
          <c:showPercent val="0"/>
          <c:showBubbleSize val="0"/>
          <c:showLeaderLines val="1"/>
        </c:dLbls>
        <c:firstSliceAng val="270"/>
        <c:holeSize val="50"/>
      </c:doughnutChart>
      <c:pieChart>
        <c:varyColors val="1"/>
        <c:ser>
          <c:idx val="1"/>
          <c:order val="1"/>
          <c:spPr>
            <a:noFill/>
          </c:spPr>
          <c:dPt>
            <c:idx val="1"/>
            <c:bubble3D val="0"/>
            <c:spPr>
              <a:solidFill>
                <a:schemeClr val="tx1"/>
              </a:solidFill>
            </c:spPr>
            <c:extLst>
              <c:ext xmlns:c16="http://schemas.microsoft.com/office/drawing/2014/chart" uri="{C3380CC4-5D6E-409C-BE32-E72D297353CC}">
                <c16:uniqueId val="{0000000C-E4F7-4E67-9E3F-2C221C6E61A7}"/>
              </c:ext>
            </c:extLst>
          </c:dPt>
          <c:val>
            <c:numRef>
              <c:f>'Leçon 7'!$O$88:$O$90</c:f>
              <c:numCache>
                <c:formatCode>General</c:formatCode>
                <c:ptCount val="3"/>
                <c:pt idx="0">
                  <c:v>0</c:v>
                </c:pt>
                <c:pt idx="1">
                  <c:v>2</c:v>
                </c:pt>
                <c:pt idx="2">
                  <c:v>78</c:v>
                </c:pt>
              </c:numCache>
            </c:numRef>
          </c:val>
          <c:extLst>
            <c:ext xmlns:c16="http://schemas.microsoft.com/office/drawing/2014/chart" uri="{C3380CC4-5D6E-409C-BE32-E72D297353CC}">
              <c16:uniqueId val="{0000000D-E4F7-4E67-9E3F-2C221C6E61A7}"/>
            </c:ext>
          </c:extLst>
        </c:ser>
        <c:dLbls>
          <c:showLegendKey val="0"/>
          <c:showVal val="0"/>
          <c:showCatName val="0"/>
          <c:showSerName val="0"/>
          <c:showPercent val="0"/>
          <c:showBubbleSize val="0"/>
          <c:showLeaderLines val="1"/>
        </c:dLbls>
        <c:firstSliceAng val="270"/>
      </c:pieChart>
    </c:plotArea>
    <c:plotVisOnly val="0"/>
    <c:dispBlanksAs val="gap"/>
    <c:showDLblsOverMax val="0"/>
  </c:chart>
  <c:spPr>
    <a:noFill/>
    <a:ln>
      <a:noFill/>
    </a:ln>
  </c:spPr>
  <c:printSettings>
    <c:headerFooter/>
    <c:pageMargins b="0.750000000000003" l="0.70000000000000062" r="0.70000000000000062" t="0.750000000000003" header="0.30000000000000032" footer="0.30000000000000032"/>
    <c:pageSetup/>
  </c:printSettings>
</c:chartSpace>
</file>

<file path=xl/charts/chart2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3187714043526789E-2"/>
          <c:y val="2.160694885387645E-3"/>
          <c:w val="0.97578810865280474"/>
          <c:h val="0.99783930511461238"/>
        </c:manualLayout>
      </c:layout>
      <c:doughnutChart>
        <c:varyColors val="1"/>
        <c:ser>
          <c:idx val="0"/>
          <c:order val="0"/>
          <c:tx>
            <c:v>Camembert</c:v>
          </c:tx>
          <c:dPt>
            <c:idx val="0"/>
            <c:bubble3D val="0"/>
            <c:spPr>
              <a:gradFill flip="none" rotWithShape="1">
                <a:gsLst>
                  <a:gs pos="0">
                    <a:srgbClr val="C00000">
                      <a:shade val="30000"/>
                      <a:satMod val="115000"/>
                    </a:srgbClr>
                  </a:gs>
                  <a:gs pos="50000">
                    <a:srgbClr val="C00000">
                      <a:shade val="67500"/>
                      <a:satMod val="115000"/>
                    </a:srgbClr>
                  </a:gs>
                  <a:gs pos="100000">
                    <a:srgbClr val="C00000">
                      <a:shade val="100000"/>
                      <a:satMod val="115000"/>
                    </a:srgbClr>
                  </a:gs>
                </a:gsLst>
                <a:lin ang="2700000" scaled="1"/>
                <a:tileRect/>
              </a:gradFill>
            </c:spPr>
            <c:extLst>
              <c:ext xmlns:c16="http://schemas.microsoft.com/office/drawing/2014/chart" uri="{C3380CC4-5D6E-409C-BE32-E72D297353CC}">
                <c16:uniqueId val="{00000001-B2E9-4249-B7DC-3441059C0E2C}"/>
              </c:ext>
            </c:extLst>
          </c:dPt>
          <c:dPt>
            <c:idx val="1"/>
            <c:bubble3D val="0"/>
            <c:spPr>
              <a:gradFill flip="none" rotWithShape="1">
                <a:gsLst>
                  <a:gs pos="0">
                    <a:srgbClr val="F79646">
                      <a:lumMod val="75000"/>
                      <a:shade val="30000"/>
                      <a:satMod val="115000"/>
                    </a:srgbClr>
                  </a:gs>
                  <a:gs pos="50000">
                    <a:srgbClr val="F79646">
                      <a:lumMod val="75000"/>
                      <a:shade val="67500"/>
                      <a:satMod val="115000"/>
                    </a:srgbClr>
                  </a:gs>
                  <a:gs pos="100000">
                    <a:srgbClr val="F79646">
                      <a:lumMod val="75000"/>
                      <a:shade val="100000"/>
                      <a:satMod val="115000"/>
                    </a:srgbClr>
                  </a:gs>
                </a:gsLst>
                <a:lin ang="2700000" scaled="1"/>
                <a:tileRect/>
              </a:gradFill>
            </c:spPr>
            <c:extLst>
              <c:ext xmlns:c16="http://schemas.microsoft.com/office/drawing/2014/chart" uri="{C3380CC4-5D6E-409C-BE32-E72D297353CC}">
                <c16:uniqueId val="{00000003-B2E9-4249-B7DC-3441059C0E2C}"/>
              </c:ext>
            </c:extLst>
          </c:dPt>
          <c:dPt>
            <c:idx val="2"/>
            <c:bubble3D val="0"/>
            <c:spPr>
              <a:gradFill flip="none" rotWithShape="1">
                <a:gsLst>
                  <a:gs pos="0">
                    <a:srgbClr val="64AB0D">
                      <a:shade val="30000"/>
                      <a:satMod val="115000"/>
                    </a:srgbClr>
                  </a:gs>
                  <a:gs pos="50000">
                    <a:srgbClr val="64AB0D">
                      <a:shade val="67500"/>
                      <a:satMod val="115000"/>
                    </a:srgbClr>
                  </a:gs>
                  <a:gs pos="100000">
                    <a:srgbClr val="64AB0D">
                      <a:shade val="100000"/>
                      <a:satMod val="115000"/>
                    </a:srgbClr>
                  </a:gs>
                </a:gsLst>
                <a:lin ang="2700000" scaled="1"/>
                <a:tileRect/>
              </a:gradFill>
            </c:spPr>
            <c:extLst>
              <c:ext xmlns:c16="http://schemas.microsoft.com/office/drawing/2014/chart" uri="{C3380CC4-5D6E-409C-BE32-E72D297353CC}">
                <c16:uniqueId val="{00000005-B2E9-4249-B7DC-3441059C0E2C}"/>
              </c:ext>
            </c:extLst>
          </c:dPt>
          <c:dPt>
            <c:idx val="3"/>
            <c:bubble3D val="0"/>
            <c:spPr>
              <a:gradFill flip="none" rotWithShape="1">
                <a:gsLst>
                  <a:gs pos="0">
                    <a:srgbClr val="00B050">
                      <a:shade val="30000"/>
                      <a:satMod val="115000"/>
                    </a:srgbClr>
                  </a:gs>
                  <a:gs pos="50000">
                    <a:srgbClr val="00B050">
                      <a:shade val="67500"/>
                      <a:satMod val="115000"/>
                    </a:srgbClr>
                  </a:gs>
                  <a:gs pos="100000">
                    <a:srgbClr val="00B050">
                      <a:shade val="100000"/>
                      <a:satMod val="115000"/>
                    </a:srgbClr>
                  </a:gs>
                </a:gsLst>
                <a:lin ang="2700000" scaled="1"/>
                <a:tileRect/>
              </a:gradFill>
            </c:spPr>
            <c:extLst>
              <c:ext xmlns:c16="http://schemas.microsoft.com/office/drawing/2014/chart" uri="{C3380CC4-5D6E-409C-BE32-E72D297353CC}">
                <c16:uniqueId val="{00000007-B2E9-4249-B7DC-3441059C0E2C}"/>
              </c:ext>
            </c:extLst>
          </c:dPt>
          <c:dPt>
            <c:idx val="4"/>
            <c:bubble3D val="0"/>
            <c:spPr>
              <a:noFill/>
            </c:spPr>
            <c:extLst>
              <c:ext xmlns:c16="http://schemas.microsoft.com/office/drawing/2014/chart" uri="{C3380CC4-5D6E-409C-BE32-E72D297353CC}">
                <c16:uniqueId val="{00000009-B2E9-4249-B7DC-3441059C0E2C}"/>
              </c:ext>
            </c:extLst>
          </c:dPt>
          <c:val>
            <c:numRef>
              <c:f>'Leçon 7'!$N$93:$N$97</c:f>
              <c:numCache>
                <c:formatCode>General</c:formatCode>
                <c:ptCount val="5"/>
                <c:pt idx="0">
                  <c:v>10</c:v>
                </c:pt>
                <c:pt idx="1">
                  <c:v>10</c:v>
                </c:pt>
                <c:pt idx="2">
                  <c:v>10</c:v>
                </c:pt>
                <c:pt idx="3">
                  <c:v>10</c:v>
                </c:pt>
                <c:pt idx="4">
                  <c:v>40</c:v>
                </c:pt>
              </c:numCache>
            </c:numRef>
          </c:val>
          <c:extLst>
            <c:ext xmlns:c16="http://schemas.microsoft.com/office/drawing/2014/chart" uri="{C3380CC4-5D6E-409C-BE32-E72D297353CC}">
              <c16:uniqueId val="{0000000A-B2E9-4249-B7DC-3441059C0E2C}"/>
            </c:ext>
          </c:extLst>
        </c:ser>
        <c:dLbls>
          <c:showLegendKey val="0"/>
          <c:showVal val="0"/>
          <c:showCatName val="0"/>
          <c:showSerName val="0"/>
          <c:showPercent val="0"/>
          <c:showBubbleSize val="0"/>
          <c:showLeaderLines val="1"/>
        </c:dLbls>
        <c:firstSliceAng val="270"/>
        <c:holeSize val="50"/>
      </c:doughnutChart>
      <c:pieChart>
        <c:varyColors val="1"/>
        <c:ser>
          <c:idx val="1"/>
          <c:order val="1"/>
          <c:spPr>
            <a:noFill/>
          </c:spPr>
          <c:dPt>
            <c:idx val="1"/>
            <c:bubble3D val="0"/>
            <c:spPr>
              <a:solidFill>
                <a:schemeClr val="tx1"/>
              </a:solidFill>
            </c:spPr>
            <c:extLst>
              <c:ext xmlns:c16="http://schemas.microsoft.com/office/drawing/2014/chart" uri="{C3380CC4-5D6E-409C-BE32-E72D297353CC}">
                <c16:uniqueId val="{0000000C-B2E9-4249-B7DC-3441059C0E2C}"/>
              </c:ext>
            </c:extLst>
          </c:dPt>
          <c:val>
            <c:numRef>
              <c:f>'Leçon 7'!$O$93:$O$95</c:f>
              <c:numCache>
                <c:formatCode>General</c:formatCode>
                <c:ptCount val="3"/>
                <c:pt idx="0">
                  <c:v>0</c:v>
                </c:pt>
                <c:pt idx="1">
                  <c:v>2</c:v>
                </c:pt>
                <c:pt idx="2">
                  <c:v>78</c:v>
                </c:pt>
              </c:numCache>
            </c:numRef>
          </c:val>
          <c:extLst>
            <c:ext xmlns:c16="http://schemas.microsoft.com/office/drawing/2014/chart" uri="{C3380CC4-5D6E-409C-BE32-E72D297353CC}">
              <c16:uniqueId val="{0000000D-B2E9-4249-B7DC-3441059C0E2C}"/>
            </c:ext>
          </c:extLst>
        </c:ser>
        <c:dLbls>
          <c:showLegendKey val="0"/>
          <c:showVal val="0"/>
          <c:showCatName val="0"/>
          <c:showSerName val="0"/>
          <c:showPercent val="0"/>
          <c:showBubbleSize val="0"/>
          <c:showLeaderLines val="1"/>
        </c:dLbls>
        <c:firstSliceAng val="270"/>
      </c:pieChart>
    </c:plotArea>
    <c:plotVisOnly val="0"/>
    <c:dispBlanksAs val="gap"/>
    <c:showDLblsOverMax val="0"/>
  </c:chart>
  <c:spPr>
    <a:noFill/>
    <a:ln>
      <a:noFill/>
    </a:ln>
  </c:spPr>
  <c:printSettings>
    <c:headerFooter/>
    <c:pageMargins b="0.750000000000003" l="0.70000000000000062" r="0.70000000000000062" t="0.750000000000003" header="0.30000000000000032" footer="0.30000000000000032"/>
    <c:pageSetup/>
  </c:printSettings>
</c:chartSpace>
</file>

<file path=xl/charts/chart2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3187714043526789E-2"/>
          <c:y val="2.160694885387645E-3"/>
          <c:w val="0.97578810865280474"/>
          <c:h val="0.99783930511461238"/>
        </c:manualLayout>
      </c:layout>
      <c:doughnutChart>
        <c:varyColors val="1"/>
        <c:ser>
          <c:idx val="0"/>
          <c:order val="0"/>
          <c:tx>
            <c:v>Camembert</c:v>
          </c:tx>
          <c:dPt>
            <c:idx val="0"/>
            <c:bubble3D val="0"/>
            <c:spPr>
              <a:gradFill flip="none" rotWithShape="1">
                <a:gsLst>
                  <a:gs pos="0">
                    <a:srgbClr val="C00000">
                      <a:shade val="30000"/>
                      <a:satMod val="115000"/>
                    </a:srgbClr>
                  </a:gs>
                  <a:gs pos="50000">
                    <a:srgbClr val="C00000">
                      <a:shade val="67500"/>
                      <a:satMod val="115000"/>
                    </a:srgbClr>
                  </a:gs>
                  <a:gs pos="100000">
                    <a:srgbClr val="C00000">
                      <a:shade val="100000"/>
                      <a:satMod val="115000"/>
                    </a:srgbClr>
                  </a:gs>
                </a:gsLst>
                <a:lin ang="2700000" scaled="1"/>
                <a:tileRect/>
              </a:gradFill>
            </c:spPr>
            <c:extLst>
              <c:ext xmlns:c16="http://schemas.microsoft.com/office/drawing/2014/chart" uri="{C3380CC4-5D6E-409C-BE32-E72D297353CC}">
                <c16:uniqueId val="{00000001-1B32-468E-8843-431BAAE19795}"/>
              </c:ext>
            </c:extLst>
          </c:dPt>
          <c:dPt>
            <c:idx val="1"/>
            <c:bubble3D val="0"/>
            <c:spPr>
              <a:gradFill flip="none" rotWithShape="1">
                <a:gsLst>
                  <a:gs pos="0">
                    <a:srgbClr val="F79646">
                      <a:lumMod val="75000"/>
                      <a:shade val="30000"/>
                      <a:satMod val="115000"/>
                    </a:srgbClr>
                  </a:gs>
                  <a:gs pos="50000">
                    <a:srgbClr val="F79646">
                      <a:lumMod val="75000"/>
                      <a:shade val="67500"/>
                      <a:satMod val="115000"/>
                    </a:srgbClr>
                  </a:gs>
                  <a:gs pos="100000">
                    <a:srgbClr val="F79646">
                      <a:lumMod val="75000"/>
                      <a:shade val="100000"/>
                      <a:satMod val="115000"/>
                    </a:srgbClr>
                  </a:gs>
                </a:gsLst>
                <a:lin ang="2700000" scaled="1"/>
                <a:tileRect/>
              </a:gradFill>
            </c:spPr>
            <c:extLst>
              <c:ext xmlns:c16="http://schemas.microsoft.com/office/drawing/2014/chart" uri="{C3380CC4-5D6E-409C-BE32-E72D297353CC}">
                <c16:uniqueId val="{00000003-1B32-468E-8843-431BAAE19795}"/>
              </c:ext>
            </c:extLst>
          </c:dPt>
          <c:dPt>
            <c:idx val="2"/>
            <c:bubble3D val="0"/>
            <c:spPr>
              <a:gradFill flip="none" rotWithShape="1">
                <a:gsLst>
                  <a:gs pos="0">
                    <a:srgbClr val="64AB0D">
                      <a:shade val="30000"/>
                      <a:satMod val="115000"/>
                    </a:srgbClr>
                  </a:gs>
                  <a:gs pos="50000">
                    <a:srgbClr val="64AB0D">
                      <a:shade val="67500"/>
                      <a:satMod val="115000"/>
                    </a:srgbClr>
                  </a:gs>
                  <a:gs pos="100000">
                    <a:srgbClr val="64AB0D">
                      <a:shade val="100000"/>
                      <a:satMod val="115000"/>
                    </a:srgbClr>
                  </a:gs>
                </a:gsLst>
                <a:lin ang="2700000" scaled="1"/>
                <a:tileRect/>
              </a:gradFill>
            </c:spPr>
            <c:extLst>
              <c:ext xmlns:c16="http://schemas.microsoft.com/office/drawing/2014/chart" uri="{C3380CC4-5D6E-409C-BE32-E72D297353CC}">
                <c16:uniqueId val="{00000005-1B32-468E-8843-431BAAE19795}"/>
              </c:ext>
            </c:extLst>
          </c:dPt>
          <c:dPt>
            <c:idx val="3"/>
            <c:bubble3D val="0"/>
            <c:spPr>
              <a:gradFill flip="none" rotWithShape="1">
                <a:gsLst>
                  <a:gs pos="0">
                    <a:srgbClr val="00B050">
                      <a:shade val="30000"/>
                      <a:satMod val="115000"/>
                    </a:srgbClr>
                  </a:gs>
                  <a:gs pos="50000">
                    <a:srgbClr val="00B050">
                      <a:shade val="67500"/>
                      <a:satMod val="115000"/>
                    </a:srgbClr>
                  </a:gs>
                  <a:gs pos="100000">
                    <a:srgbClr val="00B050">
                      <a:shade val="100000"/>
                      <a:satMod val="115000"/>
                    </a:srgbClr>
                  </a:gs>
                </a:gsLst>
                <a:lin ang="2700000" scaled="1"/>
                <a:tileRect/>
              </a:gradFill>
            </c:spPr>
            <c:extLst>
              <c:ext xmlns:c16="http://schemas.microsoft.com/office/drawing/2014/chart" uri="{C3380CC4-5D6E-409C-BE32-E72D297353CC}">
                <c16:uniqueId val="{00000007-1B32-468E-8843-431BAAE19795}"/>
              </c:ext>
            </c:extLst>
          </c:dPt>
          <c:dPt>
            <c:idx val="4"/>
            <c:bubble3D val="0"/>
            <c:spPr>
              <a:noFill/>
            </c:spPr>
            <c:extLst>
              <c:ext xmlns:c16="http://schemas.microsoft.com/office/drawing/2014/chart" uri="{C3380CC4-5D6E-409C-BE32-E72D297353CC}">
                <c16:uniqueId val="{00000009-1B32-468E-8843-431BAAE19795}"/>
              </c:ext>
            </c:extLst>
          </c:dPt>
          <c:val>
            <c:numRef>
              <c:f>'Leçon 7'!$N$98:$N$102</c:f>
              <c:numCache>
                <c:formatCode>General</c:formatCode>
                <c:ptCount val="5"/>
                <c:pt idx="0">
                  <c:v>10</c:v>
                </c:pt>
                <c:pt idx="1">
                  <c:v>10</c:v>
                </c:pt>
                <c:pt idx="2">
                  <c:v>10</c:v>
                </c:pt>
                <c:pt idx="3">
                  <c:v>10</c:v>
                </c:pt>
                <c:pt idx="4">
                  <c:v>40</c:v>
                </c:pt>
              </c:numCache>
            </c:numRef>
          </c:val>
          <c:extLst>
            <c:ext xmlns:c16="http://schemas.microsoft.com/office/drawing/2014/chart" uri="{C3380CC4-5D6E-409C-BE32-E72D297353CC}">
              <c16:uniqueId val="{0000000A-1B32-468E-8843-431BAAE19795}"/>
            </c:ext>
          </c:extLst>
        </c:ser>
        <c:dLbls>
          <c:showLegendKey val="0"/>
          <c:showVal val="0"/>
          <c:showCatName val="0"/>
          <c:showSerName val="0"/>
          <c:showPercent val="0"/>
          <c:showBubbleSize val="0"/>
          <c:showLeaderLines val="1"/>
        </c:dLbls>
        <c:firstSliceAng val="270"/>
        <c:holeSize val="50"/>
      </c:doughnutChart>
      <c:pieChart>
        <c:varyColors val="1"/>
        <c:ser>
          <c:idx val="1"/>
          <c:order val="1"/>
          <c:spPr>
            <a:noFill/>
          </c:spPr>
          <c:dPt>
            <c:idx val="1"/>
            <c:bubble3D val="0"/>
            <c:spPr>
              <a:solidFill>
                <a:schemeClr val="tx1"/>
              </a:solidFill>
            </c:spPr>
            <c:extLst>
              <c:ext xmlns:c16="http://schemas.microsoft.com/office/drawing/2014/chart" uri="{C3380CC4-5D6E-409C-BE32-E72D297353CC}">
                <c16:uniqueId val="{0000000C-1B32-468E-8843-431BAAE19795}"/>
              </c:ext>
            </c:extLst>
          </c:dPt>
          <c:val>
            <c:numRef>
              <c:f>'Leçon 7'!$O$98:$O$100</c:f>
              <c:numCache>
                <c:formatCode>General</c:formatCode>
                <c:ptCount val="3"/>
                <c:pt idx="0">
                  <c:v>0</c:v>
                </c:pt>
                <c:pt idx="1">
                  <c:v>2</c:v>
                </c:pt>
                <c:pt idx="2">
                  <c:v>78</c:v>
                </c:pt>
              </c:numCache>
            </c:numRef>
          </c:val>
          <c:extLst>
            <c:ext xmlns:c16="http://schemas.microsoft.com/office/drawing/2014/chart" uri="{C3380CC4-5D6E-409C-BE32-E72D297353CC}">
              <c16:uniqueId val="{0000000D-1B32-468E-8843-431BAAE19795}"/>
            </c:ext>
          </c:extLst>
        </c:ser>
        <c:dLbls>
          <c:showLegendKey val="0"/>
          <c:showVal val="0"/>
          <c:showCatName val="0"/>
          <c:showSerName val="0"/>
          <c:showPercent val="0"/>
          <c:showBubbleSize val="0"/>
          <c:showLeaderLines val="1"/>
        </c:dLbls>
        <c:firstSliceAng val="270"/>
      </c:pieChart>
    </c:plotArea>
    <c:plotVisOnly val="0"/>
    <c:dispBlanksAs val="gap"/>
    <c:showDLblsOverMax val="0"/>
  </c:chart>
  <c:spPr>
    <a:noFill/>
    <a:ln>
      <a:noFill/>
    </a:ln>
  </c:spPr>
  <c:printSettings>
    <c:headerFooter/>
    <c:pageMargins b="0.750000000000003" l="0.70000000000000062" r="0.70000000000000062" t="0.750000000000003" header="0.30000000000000032" footer="0.30000000000000032"/>
    <c:pageSetup/>
  </c:printSettings>
</c:chartSpace>
</file>

<file path=xl/charts/chart2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3187714043526789E-2"/>
          <c:y val="2.160694885387645E-3"/>
          <c:w val="0.97578810865280474"/>
          <c:h val="0.99783930511461238"/>
        </c:manualLayout>
      </c:layout>
      <c:doughnutChart>
        <c:varyColors val="1"/>
        <c:ser>
          <c:idx val="0"/>
          <c:order val="0"/>
          <c:tx>
            <c:v>Camembert</c:v>
          </c:tx>
          <c:dPt>
            <c:idx val="0"/>
            <c:bubble3D val="0"/>
            <c:spPr>
              <a:gradFill flip="none" rotWithShape="1">
                <a:gsLst>
                  <a:gs pos="0">
                    <a:srgbClr val="C00000">
                      <a:shade val="30000"/>
                      <a:satMod val="115000"/>
                    </a:srgbClr>
                  </a:gs>
                  <a:gs pos="50000">
                    <a:srgbClr val="C00000">
                      <a:shade val="67500"/>
                      <a:satMod val="115000"/>
                    </a:srgbClr>
                  </a:gs>
                  <a:gs pos="100000">
                    <a:srgbClr val="C00000">
                      <a:shade val="100000"/>
                      <a:satMod val="115000"/>
                    </a:srgbClr>
                  </a:gs>
                </a:gsLst>
                <a:lin ang="2700000" scaled="1"/>
                <a:tileRect/>
              </a:gradFill>
            </c:spPr>
            <c:extLst>
              <c:ext xmlns:c16="http://schemas.microsoft.com/office/drawing/2014/chart" uri="{C3380CC4-5D6E-409C-BE32-E72D297353CC}">
                <c16:uniqueId val="{00000001-05CF-42B6-88BD-9EF108E838D8}"/>
              </c:ext>
            </c:extLst>
          </c:dPt>
          <c:dPt>
            <c:idx val="1"/>
            <c:bubble3D val="0"/>
            <c:spPr>
              <a:gradFill flip="none" rotWithShape="1">
                <a:gsLst>
                  <a:gs pos="0">
                    <a:srgbClr val="F79646">
                      <a:lumMod val="75000"/>
                      <a:shade val="30000"/>
                      <a:satMod val="115000"/>
                    </a:srgbClr>
                  </a:gs>
                  <a:gs pos="50000">
                    <a:srgbClr val="F79646">
                      <a:lumMod val="75000"/>
                      <a:shade val="67500"/>
                      <a:satMod val="115000"/>
                    </a:srgbClr>
                  </a:gs>
                  <a:gs pos="100000">
                    <a:srgbClr val="F79646">
                      <a:lumMod val="75000"/>
                      <a:shade val="100000"/>
                      <a:satMod val="115000"/>
                    </a:srgbClr>
                  </a:gs>
                </a:gsLst>
                <a:lin ang="2700000" scaled="1"/>
                <a:tileRect/>
              </a:gradFill>
            </c:spPr>
            <c:extLst>
              <c:ext xmlns:c16="http://schemas.microsoft.com/office/drawing/2014/chart" uri="{C3380CC4-5D6E-409C-BE32-E72D297353CC}">
                <c16:uniqueId val="{00000003-05CF-42B6-88BD-9EF108E838D8}"/>
              </c:ext>
            </c:extLst>
          </c:dPt>
          <c:dPt>
            <c:idx val="2"/>
            <c:bubble3D val="0"/>
            <c:spPr>
              <a:gradFill flip="none" rotWithShape="1">
                <a:gsLst>
                  <a:gs pos="0">
                    <a:srgbClr val="64AB0D">
                      <a:shade val="30000"/>
                      <a:satMod val="115000"/>
                    </a:srgbClr>
                  </a:gs>
                  <a:gs pos="50000">
                    <a:srgbClr val="64AB0D">
                      <a:shade val="67500"/>
                      <a:satMod val="115000"/>
                    </a:srgbClr>
                  </a:gs>
                  <a:gs pos="100000">
                    <a:srgbClr val="64AB0D">
                      <a:shade val="100000"/>
                      <a:satMod val="115000"/>
                    </a:srgbClr>
                  </a:gs>
                </a:gsLst>
                <a:lin ang="2700000" scaled="1"/>
                <a:tileRect/>
              </a:gradFill>
            </c:spPr>
            <c:extLst>
              <c:ext xmlns:c16="http://schemas.microsoft.com/office/drawing/2014/chart" uri="{C3380CC4-5D6E-409C-BE32-E72D297353CC}">
                <c16:uniqueId val="{00000005-05CF-42B6-88BD-9EF108E838D8}"/>
              </c:ext>
            </c:extLst>
          </c:dPt>
          <c:dPt>
            <c:idx val="3"/>
            <c:bubble3D val="0"/>
            <c:spPr>
              <a:gradFill flip="none" rotWithShape="1">
                <a:gsLst>
                  <a:gs pos="0">
                    <a:srgbClr val="00B050">
                      <a:shade val="30000"/>
                      <a:satMod val="115000"/>
                    </a:srgbClr>
                  </a:gs>
                  <a:gs pos="50000">
                    <a:srgbClr val="00B050">
                      <a:shade val="67500"/>
                      <a:satMod val="115000"/>
                    </a:srgbClr>
                  </a:gs>
                  <a:gs pos="100000">
                    <a:srgbClr val="00B050">
                      <a:shade val="100000"/>
                      <a:satMod val="115000"/>
                    </a:srgbClr>
                  </a:gs>
                </a:gsLst>
                <a:lin ang="2700000" scaled="1"/>
                <a:tileRect/>
              </a:gradFill>
            </c:spPr>
            <c:extLst>
              <c:ext xmlns:c16="http://schemas.microsoft.com/office/drawing/2014/chart" uri="{C3380CC4-5D6E-409C-BE32-E72D297353CC}">
                <c16:uniqueId val="{00000007-05CF-42B6-88BD-9EF108E838D8}"/>
              </c:ext>
            </c:extLst>
          </c:dPt>
          <c:dPt>
            <c:idx val="4"/>
            <c:bubble3D val="0"/>
            <c:spPr>
              <a:noFill/>
            </c:spPr>
            <c:extLst>
              <c:ext xmlns:c16="http://schemas.microsoft.com/office/drawing/2014/chart" uri="{C3380CC4-5D6E-409C-BE32-E72D297353CC}">
                <c16:uniqueId val="{00000009-05CF-42B6-88BD-9EF108E838D8}"/>
              </c:ext>
            </c:extLst>
          </c:dPt>
          <c:val>
            <c:numRef>
              <c:f>'Leçon 7'!$N$103:$N$107</c:f>
              <c:numCache>
                <c:formatCode>General</c:formatCode>
                <c:ptCount val="5"/>
                <c:pt idx="0">
                  <c:v>10</c:v>
                </c:pt>
                <c:pt idx="1">
                  <c:v>10</c:v>
                </c:pt>
                <c:pt idx="2">
                  <c:v>10</c:v>
                </c:pt>
                <c:pt idx="3">
                  <c:v>10</c:v>
                </c:pt>
                <c:pt idx="4">
                  <c:v>40</c:v>
                </c:pt>
              </c:numCache>
            </c:numRef>
          </c:val>
          <c:extLst>
            <c:ext xmlns:c16="http://schemas.microsoft.com/office/drawing/2014/chart" uri="{C3380CC4-5D6E-409C-BE32-E72D297353CC}">
              <c16:uniqueId val="{0000000A-05CF-42B6-88BD-9EF108E838D8}"/>
            </c:ext>
          </c:extLst>
        </c:ser>
        <c:dLbls>
          <c:showLegendKey val="0"/>
          <c:showVal val="0"/>
          <c:showCatName val="0"/>
          <c:showSerName val="0"/>
          <c:showPercent val="0"/>
          <c:showBubbleSize val="0"/>
          <c:showLeaderLines val="1"/>
        </c:dLbls>
        <c:firstSliceAng val="270"/>
        <c:holeSize val="50"/>
      </c:doughnutChart>
      <c:pieChart>
        <c:varyColors val="1"/>
        <c:ser>
          <c:idx val="1"/>
          <c:order val="1"/>
          <c:spPr>
            <a:noFill/>
          </c:spPr>
          <c:dPt>
            <c:idx val="1"/>
            <c:bubble3D val="0"/>
            <c:spPr>
              <a:solidFill>
                <a:schemeClr val="tx1"/>
              </a:solidFill>
            </c:spPr>
            <c:extLst>
              <c:ext xmlns:c16="http://schemas.microsoft.com/office/drawing/2014/chart" uri="{C3380CC4-5D6E-409C-BE32-E72D297353CC}">
                <c16:uniqueId val="{0000000C-05CF-42B6-88BD-9EF108E838D8}"/>
              </c:ext>
            </c:extLst>
          </c:dPt>
          <c:val>
            <c:numRef>
              <c:f>'Leçon 7'!$O$103:$O$105</c:f>
              <c:numCache>
                <c:formatCode>General</c:formatCode>
                <c:ptCount val="3"/>
                <c:pt idx="0">
                  <c:v>0</c:v>
                </c:pt>
                <c:pt idx="1">
                  <c:v>2</c:v>
                </c:pt>
                <c:pt idx="2">
                  <c:v>78</c:v>
                </c:pt>
              </c:numCache>
            </c:numRef>
          </c:val>
          <c:extLst>
            <c:ext xmlns:c16="http://schemas.microsoft.com/office/drawing/2014/chart" uri="{C3380CC4-5D6E-409C-BE32-E72D297353CC}">
              <c16:uniqueId val="{0000000D-05CF-42B6-88BD-9EF108E838D8}"/>
            </c:ext>
          </c:extLst>
        </c:ser>
        <c:dLbls>
          <c:showLegendKey val="0"/>
          <c:showVal val="0"/>
          <c:showCatName val="0"/>
          <c:showSerName val="0"/>
          <c:showPercent val="0"/>
          <c:showBubbleSize val="0"/>
          <c:showLeaderLines val="1"/>
        </c:dLbls>
        <c:firstSliceAng val="270"/>
      </c:pieChart>
    </c:plotArea>
    <c:plotVisOnly val="0"/>
    <c:dispBlanksAs val="gap"/>
    <c:showDLblsOverMax val="0"/>
  </c:chart>
  <c:spPr>
    <a:noFill/>
    <a:ln>
      <a:noFill/>
    </a:ln>
  </c:spPr>
  <c:printSettings>
    <c:headerFooter/>
    <c:pageMargins b="0.750000000000003" l="0.70000000000000062" r="0.70000000000000062" t="0.750000000000003" header="0.30000000000000032" footer="0.30000000000000032"/>
    <c:pageSetup/>
  </c:printSettings>
</c:chartSpace>
</file>

<file path=xl/charts/chart2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3187714043526789E-2"/>
          <c:y val="2.160694885387645E-3"/>
          <c:w val="0.97578810865280474"/>
          <c:h val="0.99783930511461238"/>
        </c:manualLayout>
      </c:layout>
      <c:doughnutChart>
        <c:varyColors val="1"/>
        <c:ser>
          <c:idx val="0"/>
          <c:order val="0"/>
          <c:tx>
            <c:v>Camembert</c:v>
          </c:tx>
          <c:dPt>
            <c:idx val="0"/>
            <c:bubble3D val="0"/>
            <c:spPr>
              <a:gradFill flip="none" rotWithShape="1">
                <a:gsLst>
                  <a:gs pos="0">
                    <a:srgbClr val="C00000">
                      <a:shade val="30000"/>
                      <a:satMod val="115000"/>
                    </a:srgbClr>
                  </a:gs>
                  <a:gs pos="50000">
                    <a:srgbClr val="C00000">
                      <a:shade val="67500"/>
                      <a:satMod val="115000"/>
                    </a:srgbClr>
                  </a:gs>
                  <a:gs pos="100000">
                    <a:srgbClr val="C00000">
                      <a:shade val="100000"/>
                      <a:satMod val="115000"/>
                    </a:srgbClr>
                  </a:gs>
                </a:gsLst>
                <a:lin ang="2700000" scaled="1"/>
                <a:tileRect/>
              </a:gradFill>
            </c:spPr>
            <c:extLst>
              <c:ext xmlns:c16="http://schemas.microsoft.com/office/drawing/2014/chart" uri="{C3380CC4-5D6E-409C-BE32-E72D297353CC}">
                <c16:uniqueId val="{00000001-3B94-45B4-B0DC-D95E78AEB39E}"/>
              </c:ext>
            </c:extLst>
          </c:dPt>
          <c:dPt>
            <c:idx val="1"/>
            <c:bubble3D val="0"/>
            <c:spPr>
              <a:gradFill flip="none" rotWithShape="1">
                <a:gsLst>
                  <a:gs pos="0">
                    <a:srgbClr val="F79646">
                      <a:lumMod val="75000"/>
                      <a:shade val="30000"/>
                      <a:satMod val="115000"/>
                    </a:srgbClr>
                  </a:gs>
                  <a:gs pos="50000">
                    <a:srgbClr val="F79646">
                      <a:lumMod val="75000"/>
                      <a:shade val="67500"/>
                      <a:satMod val="115000"/>
                    </a:srgbClr>
                  </a:gs>
                  <a:gs pos="100000">
                    <a:srgbClr val="F79646">
                      <a:lumMod val="75000"/>
                      <a:shade val="100000"/>
                      <a:satMod val="115000"/>
                    </a:srgbClr>
                  </a:gs>
                </a:gsLst>
                <a:lin ang="2700000" scaled="1"/>
                <a:tileRect/>
              </a:gradFill>
            </c:spPr>
            <c:extLst>
              <c:ext xmlns:c16="http://schemas.microsoft.com/office/drawing/2014/chart" uri="{C3380CC4-5D6E-409C-BE32-E72D297353CC}">
                <c16:uniqueId val="{00000003-3B94-45B4-B0DC-D95E78AEB39E}"/>
              </c:ext>
            </c:extLst>
          </c:dPt>
          <c:dPt>
            <c:idx val="2"/>
            <c:bubble3D val="0"/>
            <c:spPr>
              <a:gradFill flip="none" rotWithShape="1">
                <a:gsLst>
                  <a:gs pos="0">
                    <a:srgbClr val="64AB0D">
                      <a:shade val="30000"/>
                      <a:satMod val="115000"/>
                    </a:srgbClr>
                  </a:gs>
                  <a:gs pos="50000">
                    <a:srgbClr val="64AB0D">
                      <a:shade val="67500"/>
                      <a:satMod val="115000"/>
                    </a:srgbClr>
                  </a:gs>
                  <a:gs pos="100000">
                    <a:srgbClr val="64AB0D">
                      <a:shade val="100000"/>
                      <a:satMod val="115000"/>
                    </a:srgbClr>
                  </a:gs>
                </a:gsLst>
                <a:lin ang="2700000" scaled="1"/>
                <a:tileRect/>
              </a:gradFill>
            </c:spPr>
            <c:extLst>
              <c:ext xmlns:c16="http://schemas.microsoft.com/office/drawing/2014/chart" uri="{C3380CC4-5D6E-409C-BE32-E72D297353CC}">
                <c16:uniqueId val="{00000005-3B94-45B4-B0DC-D95E78AEB39E}"/>
              </c:ext>
            </c:extLst>
          </c:dPt>
          <c:dPt>
            <c:idx val="3"/>
            <c:bubble3D val="0"/>
            <c:spPr>
              <a:gradFill flip="none" rotWithShape="1">
                <a:gsLst>
                  <a:gs pos="0">
                    <a:srgbClr val="00B050">
                      <a:shade val="30000"/>
                      <a:satMod val="115000"/>
                    </a:srgbClr>
                  </a:gs>
                  <a:gs pos="50000">
                    <a:srgbClr val="00B050">
                      <a:shade val="67500"/>
                      <a:satMod val="115000"/>
                    </a:srgbClr>
                  </a:gs>
                  <a:gs pos="100000">
                    <a:srgbClr val="00B050">
                      <a:shade val="100000"/>
                      <a:satMod val="115000"/>
                    </a:srgbClr>
                  </a:gs>
                </a:gsLst>
                <a:lin ang="2700000" scaled="1"/>
                <a:tileRect/>
              </a:gradFill>
            </c:spPr>
            <c:extLst>
              <c:ext xmlns:c16="http://schemas.microsoft.com/office/drawing/2014/chart" uri="{C3380CC4-5D6E-409C-BE32-E72D297353CC}">
                <c16:uniqueId val="{00000007-3B94-45B4-B0DC-D95E78AEB39E}"/>
              </c:ext>
            </c:extLst>
          </c:dPt>
          <c:dPt>
            <c:idx val="4"/>
            <c:bubble3D val="0"/>
            <c:spPr>
              <a:noFill/>
            </c:spPr>
            <c:extLst>
              <c:ext xmlns:c16="http://schemas.microsoft.com/office/drawing/2014/chart" uri="{C3380CC4-5D6E-409C-BE32-E72D297353CC}">
                <c16:uniqueId val="{00000009-3B94-45B4-B0DC-D95E78AEB39E}"/>
              </c:ext>
            </c:extLst>
          </c:dPt>
          <c:val>
            <c:numRef>
              <c:f>'Leçon 7'!$N$108:$N$112</c:f>
              <c:numCache>
                <c:formatCode>General</c:formatCode>
                <c:ptCount val="5"/>
                <c:pt idx="0">
                  <c:v>10</c:v>
                </c:pt>
                <c:pt idx="1">
                  <c:v>10</c:v>
                </c:pt>
                <c:pt idx="2">
                  <c:v>10</c:v>
                </c:pt>
                <c:pt idx="3">
                  <c:v>10</c:v>
                </c:pt>
                <c:pt idx="4">
                  <c:v>40</c:v>
                </c:pt>
              </c:numCache>
            </c:numRef>
          </c:val>
          <c:extLst>
            <c:ext xmlns:c16="http://schemas.microsoft.com/office/drawing/2014/chart" uri="{C3380CC4-5D6E-409C-BE32-E72D297353CC}">
              <c16:uniqueId val="{0000000A-3B94-45B4-B0DC-D95E78AEB39E}"/>
            </c:ext>
          </c:extLst>
        </c:ser>
        <c:dLbls>
          <c:showLegendKey val="0"/>
          <c:showVal val="0"/>
          <c:showCatName val="0"/>
          <c:showSerName val="0"/>
          <c:showPercent val="0"/>
          <c:showBubbleSize val="0"/>
          <c:showLeaderLines val="1"/>
        </c:dLbls>
        <c:firstSliceAng val="270"/>
        <c:holeSize val="50"/>
      </c:doughnutChart>
      <c:pieChart>
        <c:varyColors val="1"/>
        <c:ser>
          <c:idx val="1"/>
          <c:order val="1"/>
          <c:spPr>
            <a:noFill/>
          </c:spPr>
          <c:dPt>
            <c:idx val="1"/>
            <c:bubble3D val="0"/>
            <c:spPr>
              <a:solidFill>
                <a:schemeClr val="tx1"/>
              </a:solidFill>
            </c:spPr>
            <c:extLst>
              <c:ext xmlns:c16="http://schemas.microsoft.com/office/drawing/2014/chart" uri="{C3380CC4-5D6E-409C-BE32-E72D297353CC}">
                <c16:uniqueId val="{0000000C-3B94-45B4-B0DC-D95E78AEB39E}"/>
              </c:ext>
            </c:extLst>
          </c:dPt>
          <c:val>
            <c:numRef>
              <c:f>'Leçon 7'!$O$108:$O$110</c:f>
              <c:numCache>
                <c:formatCode>General</c:formatCode>
                <c:ptCount val="3"/>
                <c:pt idx="0">
                  <c:v>0</c:v>
                </c:pt>
                <c:pt idx="1">
                  <c:v>2</c:v>
                </c:pt>
                <c:pt idx="2">
                  <c:v>78</c:v>
                </c:pt>
              </c:numCache>
            </c:numRef>
          </c:val>
          <c:extLst>
            <c:ext xmlns:c16="http://schemas.microsoft.com/office/drawing/2014/chart" uri="{C3380CC4-5D6E-409C-BE32-E72D297353CC}">
              <c16:uniqueId val="{0000000D-3B94-45B4-B0DC-D95E78AEB39E}"/>
            </c:ext>
          </c:extLst>
        </c:ser>
        <c:dLbls>
          <c:showLegendKey val="0"/>
          <c:showVal val="0"/>
          <c:showCatName val="0"/>
          <c:showSerName val="0"/>
          <c:showPercent val="0"/>
          <c:showBubbleSize val="0"/>
          <c:showLeaderLines val="1"/>
        </c:dLbls>
        <c:firstSliceAng val="270"/>
      </c:pieChart>
    </c:plotArea>
    <c:plotVisOnly val="0"/>
    <c:dispBlanksAs val="gap"/>
    <c:showDLblsOverMax val="0"/>
  </c:chart>
  <c:spPr>
    <a:noFill/>
    <a:ln>
      <a:noFill/>
    </a:ln>
  </c:spPr>
  <c:printSettings>
    <c:headerFooter/>
    <c:pageMargins b="0.750000000000003" l="0.70000000000000062" r="0.70000000000000062" t="0.750000000000003" header="0.30000000000000032" footer="0.30000000000000032"/>
    <c:pageSetup/>
  </c:printSettings>
</c:chartSpace>
</file>

<file path=xl/charts/chart2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3187714043526789E-2"/>
          <c:y val="2.160694885387645E-3"/>
          <c:w val="0.97578810865280474"/>
          <c:h val="0.99783930511461238"/>
        </c:manualLayout>
      </c:layout>
      <c:doughnutChart>
        <c:varyColors val="1"/>
        <c:ser>
          <c:idx val="0"/>
          <c:order val="0"/>
          <c:tx>
            <c:v>Camembert</c:v>
          </c:tx>
          <c:dPt>
            <c:idx val="0"/>
            <c:bubble3D val="0"/>
            <c:spPr>
              <a:gradFill flip="none" rotWithShape="1">
                <a:gsLst>
                  <a:gs pos="0">
                    <a:srgbClr val="C00000">
                      <a:shade val="30000"/>
                      <a:satMod val="115000"/>
                    </a:srgbClr>
                  </a:gs>
                  <a:gs pos="50000">
                    <a:srgbClr val="C00000">
                      <a:shade val="67500"/>
                      <a:satMod val="115000"/>
                    </a:srgbClr>
                  </a:gs>
                  <a:gs pos="100000">
                    <a:srgbClr val="C00000">
                      <a:shade val="100000"/>
                      <a:satMod val="115000"/>
                    </a:srgbClr>
                  </a:gs>
                </a:gsLst>
                <a:lin ang="2700000" scaled="1"/>
                <a:tileRect/>
              </a:gradFill>
            </c:spPr>
            <c:extLst>
              <c:ext xmlns:c16="http://schemas.microsoft.com/office/drawing/2014/chart" uri="{C3380CC4-5D6E-409C-BE32-E72D297353CC}">
                <c16:uniqueId val="{00000001-05CF-4DE7-A869-5B678F67EFE1}"/>
              </c:ext>
            </c:extLst>
          </c:dPt>
          <c:dPt>
            <c:idx val="1"/>
            <c:bubble3D val="0"/>
            <c:spPr>
              <a:gradFill flip="none" rotWithShape="1">
                <a:gsLst>
                  <a:gs pos="0">
                    <a:srgbClr val="F79646">
                      <a:lumMod val="75000"/>
                      <a:shade val="30000"/>
                      <a:satMod val="115000"/>
                    </a:srgbClr>
                  </a:gs>
                  <a:gs pos="50000">
                    <a:srgbClr val="F79646">
                      <a:lumMod val="75000"/>
                      <a:shade val="67500"/>
                      <a:satMod val="115000"/>
                    </a:srgbClr>
                  </a:gs>
                  <a:gs pos="100000">
                    <a:srgbClr val="F79646">
                      <a:lumMod val="75000"/>
                      <a:shade val="100000"/>
                      <a:satMod val="115000"/>
                    </a:srgbClr>
                  </a:gs>
                </a:gsLst>
                <a:lin ang="2700000" scaled="1"/>
                <a:tileRect/>
              </a:gradFill>
            </c:spPr>
            <c:extLst>
              <c:ext xmlns:c16="http://schemas.microsoft.com/office/drawing/2014/chart" uri="{C3380CC4-5D6E-409C-BE32-E72D297353CC}">
                <c16:uniqueId val="{00000003-05CF-4DE7-A869-5B678F67EFE1}"/>
              </c:ext>
            </c:extLst>
          </c:dPt>
          <c:dPt>
            <c:idx val="2"/>
            <c:bubble3D val="0"/>
            <c:spPr>
              <a:gradFill flip="none" rotWithShape="1">
                <a:gsLst>
                  <a:gs pos="0">
                    <a:srgbClr val="64AB0D">
                      <a:shade val="30000"/>
                      <a:satMod val="115000"/>
                    </a:srgbClr>
                  </a:gs>
                  <a:gs pos="50000">
                    <a:srgbClr val="64AB0D">
                      <a:shade val="67500"/>
                      <a:satMod val="115000"/>
                    </a:srgbClr>
                  </a:gs>
                  <a:gs pos="100000">
                    <a:srgbClr val="64AB0D">
                      <a:shade val="100000"/>
                      <a:satMod val="115000"/>
                    </a:srgbClr>
                  </a:gs>
                </a:gsLst>
                <a:lin ang="2700000" scaled="1"/>
                <a:tileRect/>
              </a:gradFill>
            </c:spPr>
            <c:extLst>
              <c:ext xmlns:c16="http://schemas.microsoft.com/office/drawing/2014/chart" uri="{C3380CC4-5D6E-409C-BE32-E72D297353CC}">
                <c16:uniqueId val="{00000005-05CF-4DE7-A869-5B678F67EFE1}"/>
              </c:ext>
            </c:extLst>
          </c:dPt>
          <c:dPt>
            <c:idx val="3"/>
            <c:bubble3D val="0"/>
            <c:spPr>
              <a:gradFill flip="none" rotWithShape="1">
                <a:gsLst>
                  <a:gs pos="0">
                    <a:srgbClr val="00B050">
                      <a:shade val="30000"/>
                      <a:satMod val="115000"/>
                    </a:srgbClr>
                  </a:gs>
                  <a:gs pos="50000">
                    <a:srgbClr val="00B050">
                      <a:shade val="67500"/>
                      <a:satMod val="115000"/>
                    </a:srgbClr>
                  </a:gs>
                  <a:gs pos="100000">
                    <a:srgbClr val="00B050">
                      <a:shade val="100000"/>
                      <a:satMod val="115000"/>
                    </a:srgbClr>
                  </a:gs>
                </a:gsLst>
                <a:lin ang="2700000" scaled="1"/>
                <a:tileRect/>
              </a:gradFill>
            </c:spPr>
            <c:extLst>
              <c:ext xmlns:c16="http://schemas.microsoft.com/office/drawing/2014/chart" uri="{C3380CC4-5D6E-409C-BE32-E72D297353CC}">
                <c16:uniqueId val="{00000007-05CF-4DE7-A869-5B678F67EFE1}"/>
              </c:ext>
            </c:extLst>
          </c:dPt>
          <c:dPt>
            <c:idx val="4"/>
            <c:bubble3D val="0"/>
            <c:spPr>
              <a:noFill/>
            </c:spPr>
            <c:extLst>
              <c:ext xmlns:c16="http://schemas.microsoft.com/office/drawing/2014/chart" uri="{C3380CC4-5D6E-409C-BE32-E72D297353CC}">
                <c16:uniqueId val="{00000009-05CF-4DE7-A869-5B678F67EFE1}"/>
              </c:ext>
            </c:extLst>
          </c:dPt>
          <c:val>
            <c:numRef>
              <c:f>'Leçon 7'!$N$113:$N$117</c:f>
              <c:numCache>
                <c:formatCode>General</c:formatCode>
                <c:ptCount val="5"/>
                <c:pt idx="0">
                  <c:v>10</c:v>
                </c:pt>
                <c:pt idx="1">
                  <c:v>10</c:v>
                </c:pt>
                <c:pt idx="2">
                  <c:v>10</c:v>
                </c:pt>
                <c:pt idx="3">
                  <c:v>10</c:v>
                </c:pt>
                <c:pt idx="4">
                  <c:v>40</c:v>
                </c:pt>
              </c:numCache>
            </c:numRef>
          </c:val>
          <c:extLst>
            <c:ext xmlns:c16="http://schemas.microsoft.com/office/drawing/2014/chart" uri="{C3380CC4-5D6E-409C-BE32-E72D297353CC}">
              <c16:uniqueId val="{0000000A-05CF-4DE7-A869-5B678F67EFE1}"/>
            </c:ext>
          </c:extLst>
        </c:ser>
        <c:dLbls>
          <c:showLegendKey val="0"/>
          <c:showVal val="0"/>
          <c:showCatName val="0"/>
          <c:showSerName val="0"/>
          <c:showPercent val="0"/>
          <c:showBubbleSize val="0"/>
          <c:showLeaderLines val="1"/>
        </c:dLbls>
        <c:firstSliceAng val="270"/>
        <c:holeSize val="50"/>
      </c:doughnutChart>
      <c:pieChart>
        <c:varyColors val="1"/>
        <c:ser>
          <c:idx val="1"/>
          <c:order val="1"/>
          <c:spPr>
            <a:noFill/>
          </c:spPr>
          <c:dPt>
            <c:idx val="1"/>
            <c:bubble3D val="0"/>
            <c:spPr>
              <a:solidFill>
                <a:schemeClr val="tx1"/>
              </a:solidFill>
            </c:spPr>
            <c:extLst>
              <c:ext xmlns:c16="http://schemas.microsoft.com/office/drawing/2014/chart" uri="{C3380CC4-5D6E-409C-BE32-E72D297353CC}">
                <c16:uniqueId val="{0000000C-05CF-4DE7-A869-5B678F67EFE1}"/>
              </c:ext>
            </c:extLst>
          </c:dPt>
          <c:val>
            <c:numRef>
              <c:f>'Leçon 7'!$O$113:$O$115</c:f>
              <c:numCache>
                <c:formatCode>General</c:formatCode>
                <c:ptCount val="3"/>
                <c:pt idx="0">
                  <c:v>0</c:v>
                </c:pt>
                <c:pt idx="1">
                  <c:v>2</c:v>
                </c:pt>
                <c:pt idx="2">
                  <c:v>78</c:v>
                </c:pt>
              </c:numCache>
            </c:numRef>
          </c:val>
          <c:extLst>
            <c:ext xmlns:c16="http://schemas.microsoft.com/office/drawing/2014/chart" uri="{C3380CC4-5D6E-409C-BE32-E72D297353CC}">
              <c16:uniqueId val="{0000000D-05CF-4DE7-A869-5B678F67EFE1}"/>
            </c:ext>
          </c:extLst>
        </c:ser>
        <c:dLbls>
          <c:showLegendKey val="0"/>
          <c:showVal val="0"/>
          <c:showCatName val="0"/>
          <c:showSerName val="0"/>
          <c:showPercent val="0"/>
          <c:showBubbleSize val="0"/>
          <c:showLeaderLines val="1"/>
        </c:dLbls>
        <c:firstSliceAng val="270"/>
      </c:pieChart>
    </c:plotArea>
    <c:plotVisOnly val="0"/>
    <c:dispBlanksAs val="gap"/>
    <c:showDLblsOverMax val="0"/>
  </c:chart>
  <c:spPr>
    <a:noFill/>
    <a:ln>
      <a:noFill/>
    </a:ln>
  </c:spPr>
  <c:printSettings>
    <c:headerFooter/>
    <c:pageMargins b="0.750000000000003" l="0.70000000000000062" r="0.70000000000000062" t="0.750000000000003" header="0.30000000000000032" footer="0.30000000000000032"/>
    <c:pageSetup/>
  </c:printSettings>
</c:chartSpace>
</file>

<file path=xl/charts/chart2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3187714043526789E-2"/>
          <c:y val="2.160694885387645E-3"/>
          <c:w val="0.97578810865280474"/>
          <c:h val="0.99783930511461238"/>
        </c:manualLayout>
      </c:layout>
      <c:doughnutChart>
        <c:varyColors val="1"/>
        <c:ser>
          <c:idx val="0"/>
          <c:order val="0"/>
          <c:tx>
            <c:v>Camembert</c:v>
          </c:tx>
          <c:dPt>
            <c:idx val="0"/>
            <c:bubble3D val="0"/>
            <c:spPr>
              <a:gradFill flip="none" rotWithShape="1">
                <a:gsLst>
                  <a:gs pos="0">
                    <a:srgbClr val="C00000">
                      <a:shade val="30000"/>
                      <a:satMod val="115000"/>
                    </a:srgbClr>
                  </a:gs>
                  <a:gs pos="50000">
                    <a:srgbClr val="C00000">
                      <a:shade val="67500"/>
                      <a:satMod val="115000"/>
                    </a:srgbClr>
                  </a:gs>
                  <a:gs pos="100000">
                    <a:srgbClr val="C00000">
                      <a:shade val="100000"/>
                      <a:satMod val="115000"/>
                    </a:srgbClr>
                  </a:gs>
                </a:gsLst>
                <a:lin ang="2700000" scaled="1"/>
                <a:tileRect/>
              </a:gradFill>
            </c:spPr>
            <c:extLst>
              <c:ext xmlns:c16="http://schemas.microsoft.com/office/drawing/2014/chart" uri="{C3380CC4-5D6E-409C-BE32-E72D297353CC}">
                <c16:uniqueId val="{00000001-DDBE-47D0-828D-547A90850F3D}"/>
              </c:ext>
            </c:extLst>
          </c:dPt>
          <c:dPt>
            <c:idx val="1"/>
            <c:bubble3D val="0"/>
            <c:spPr>
              <a:gradFill flip="none" rotWithShape="1">
                <a:gsLst>
                  <a:gs pos="0">
                    <a:srgbClr val="F79646">
                      <a:lumMod val="75000"/>
                      <a:shade val="30000"/>
                      <a:satMod val="115000"/>
                    </a:srgbClr>
                  </a:gs>
                  <a:gs pos="50000">
                    <a:srgbClr val="F79646">
                      <a:lumMod val="75000"/>
                      <a:shade val="67500"/>
                      <a:satMod val="115000"/>
                    </a:srgbClr>
                  </a:gs>
                  <a:gs pos="100000">
                    <a:srgbClr val="F79646">
                      <a:lumMod val="75000"/>
                      <a:shade val="100000"/>
                      <a:satMod val="115000"/>
                    </a:srgbClr>
                  </a:gs>
                </a:gsLst>
                <a:lin ang="2700000" scaled="1"/>
                <a:tileRect/>
              </a:gradFill>
            </c:spPr>
            <c:extLst>
              <c:ext xmlns:c16="http://schemas.microsoft.com/office/drawing/2014/chart" uri="{C3380CC4-5D6E-409C-BE32-E72D297353CC}">
                <c16:uniqueId val="{00000003-DDBE-47D0-828D-547A90850F3D}"/>
              </c:ext>
            </c:extLst>
          </c:dPt>
          <c:dPt>
            <c:idx val="2"/>
            <c:bubble3D val="0"/>
            <c:spPr>
              <a:gradFill flip="none" rotWithShape="1">
                <a:gsLst>
                  <a:gs pos="0">
                    <a:srgbClr val="64AB0D">
                      <a:shade val="30000"/>
                      <a:satMod val="115000"/>
                    </a:srgbClr>
                  </a:gs>
                  <a:gs pos="50000">
                    <a:srgbClr val="64AB0D">
                      <a:shade val="67500"/>
                      <a:satMod val="115000"/>
                    </a:srgbClr>
                  </a:gs>
                  <a:gs pos="100000">
                    <a:srgbClr val="64AB0D">
                      <a:shade val="100000"/>
                      <a:satMod val="115000"/>
                    </a:srgbClr>
                  </a:gs>
                </a:gsLst>
                <a:lin ang="2700000" scaled="1"/>
                <a:tileRect/>
              </a:gradFill>
            </c:spPr>
            <c:extLst>
              <c:ext xmlns:c16="http://schemas.microsoft.com/office/drawing/2014/chart" uri="{C3380CC4-5D6E-409C-BE32-E72D297353CC}">
                <c16:uniqueId val="{00000005-DDBE-47D0-828D-547A90850F3D}"/>
              </c:ext>
            </c:extLst>
          </c:dPt>
          <c:dPt>
            <c:idx val="3"/>
            <c:bubble3D val="0"/>
            <c:spPr>
              <a:gradFill flip="none" rotWithShape="1">
                <a:gsLst>
                  <a:gs pos="0">
                    <a:srgbClr val="00B050">
                      <a:shade val="30000"/>
                      <a:satMod val="115000"/>
                    </a:srgbClr>
                  </a:gs>
                  <a:gs pos="50000">
                    <a:srgbClr val="00B050">
                      <a:shade val="67500"/>
                      <a:satMod val="115000"/>
                    </a:srgbClr>
                  </a:gs>
                  <a:gs pos="100000">
                    <a:srgbClr val="00B050">
                      <a:shade val="100000"/>
                      <a:satMod val="115000"/>
                    </a:srgbClr>
                  </a:gs>
                </a:gsLst>
                <a:lin ang="2700000" scaled="1"/>
                <a:tileRect/>
              </a:gradFill>
            </c:spPr>
            <c:extLst>
              <c:ext xmlns:c16="http://schemas.microsoft.com/office/drawing/2014/chart" uri="{C3380CC4-5D6E-409C-BE32-E72D297353CC}">
                <c16:uniqueId val="{00000007-DDBE-47D0-828D-547A90850F3D}"/>
              </c:ext>
            </c:extLst>
          </c:dPt>
          <c:dPt>
            <c:idx val="4"/>
            <c:bubble3D val="0"/>
            <c:spPr>
              <a:noFill/>
            </c:spPr>
            <c:extLst>
              <c:ext xmlns:c16="http://schemas.microsoft.com/office/drawing/2014/chart" uri="{C3380CC4-5D6E-409C-BE32-E72D297353CC}">
                <c16:uniqueId val="{00000009-DDBE-47D0-828D-547A90850F3D}"/>
              </c:ext>
            </c:extLst>
          </c:dPt>
          <c:val>
            <c:numRef>
              <c:f>'Leçon 7'!$N$118:$N$122</c:f>
              <c:numCache>
                <c:formatCode>General</c:formatCode>
                <c:ptCount val="5"/>
                <c:pt idx="0">
                  <c:v>10</c:v>
                </c:pt>
                <c:pt idx="1">
                  <c:v>10</c:v>
                </c:pt>
                <c:pt idx="2">
                  <c:v>10</c:v>
                </c:pt>
                <c:pt idx="3">
                  <c:v>10</c:v>
                </c:pt>
                <c:pt idx="4">
                  <c:v>40</c:v>
                </c:pt>
              </c:numCache>
            </c:numRef>
          </c:val>
          <c:extLst>
            <c:ext xmlns:c16="http://schemas.microsoft.com/office/drawing/2014/chart" uri="{C3380CC4-5D6E-409C-BE32-E72D297353CC}">
              <c16:uniqueId val="{0000000A-DDBE-47D0-828D-547A90850F3D}"/>
            </c:ext>
          </c:extLst>
        </c:ser>
        <c:dLbls>
          <c:showLegendKey val="0"/>
          <c:showVal val="0"/>
          <c:showCatName val="0"/>
          <c:showSerName val="0"/>
          <c:showPercent val="0"/>
          <c:showBubbleSize val="0"/>
          <c:showLeaderLines val="1"/>
        </c:dLbls>
        <c:firstSliceAng val="270"/>
        <c:holeSize val="50"/>
      </c:doughnutChart>
      <c:pieChart>
        <c:varyColors val="1"/>
        <c:ser>
          <c:idx val="1"/>
          <c:order val="1"/>
          <c:spPr>
            <a:noFill/>
          </c:spPr>
          <c:dPt>
            <c:idx val="1"/>
            <c:bubble3D val="0"/>
            <c:spPr>
              <a:solidFill>
                <a:schemeClr val="tx1"/>
              </a:solidFill>
            </c:spPr>
            <c:extLst>
              <c:ext xmlns:c16="http://schemas.microsoft.com/office/drawing/2014/chart" uri="{C3380CC4-5D6E-409C-BE32-E72D297353CC}">
                <c16:uniqueId val="{0000000C-DDBE-47D0-828D-547A90850F3D}"/>
              </c:ext>
            </c:extLst>
          </c:dPt>
          <c:val>
            <c:numRef>
              <c:f>'Leçon 7'!$O$118:$O$120</c:f>
              <c:numCache>
                <c:formatCode>General</c:formatCode>
                <c:ptCount val="3"/>
                <c:pt idx="0">
                  <c:v>0</c:v>
                </c:pt>
                <c:pt idx="1">
                  <c:v>2</c:v>
                </c:pt>
                <c:pt idx="2">
                  <c:v>78</c:v>
                </c:pt>
              </c:numCache>
            </c:numRef>
          </c:val>
          <c:extLst>
            <c:ext xmlns:c16="http://schemas.microsoft.com/office/drawing/2014/chart" uri="{C3380CC4-5D6E-409C-BE32-E72D297353CC}">
              <c16:uniqueId val="{0000000D-DDBE-47D0-828D-547A90850F3D}"/>
            </c:ext>
          </c:extLst>
        </c:ser>
        <c:dLbls>
          <c:showLegendKey val="0"/>
          <c:showVal val="0"/>
          <c:showCatName val="0"/>
          <c:showSerName val="0"/>
          <c:showPercent val="0"/>
          <c:showBubbleSize val="0"/>
          <c:showLeaderLines val="1"/>
        </c:dLbls>
        <c:firstSliceAng val="270"/>
      </c:pieChart>
    </c:plotArea>
    <c:plotVisOnly val="0"/>
    <c:dispBlanksAs val="gap"/>
    <c:showDLblsOverMax val="0"/>
  </c:chart>
  <c:spPr>
    <a:noFill/>
    <a:ln>
      <a:noFill/>
    </a:ln>
  </c:spPr>
  <c:printSettings>
    <c:headerFooter/>
    <c:pageMargins b="0.750000000000003" l="0.70000000000000062" r="0.70000000000000062" t="0.750000000000003" header="0.30000000000000032" footer="0.30000000000000032"/>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3187714043526789E-2"/>
          <c:y val="2.160694885387645E-3"/>
          <c:w val="0.97578810865280474"/>
          <c:h val="0.99783930511461238"/>
        </c:manualLayout>
      </c:layout>
      <c:doughnutChart>
        <c:varyColors val="1"/>
        <c:ser>
          <c:idx val="0"/>
          <c:order val="0"/>
          <c:tx>
            <c:v>Camembert</c:v>
          </c:tx>
          <c:dPt>
            <c:idx val="0"/>
            <c:bubble3D val="0"/>
            <c:spPr>
              <a:gradFill flip="none" rotWithShape="1">
                <a:gsLst>
                  <a:gs pos="0">
                    <a:srgbClr val="C00000">
                      <a:shade val="30000"/>
                      <a:satMod val="115000"/>
                    </a:srgbClr>
                  </a:gs>
                  <a:gs pos="50000">
                    <a:srgbClr val="C00000">
                      <a:shade val="67500"/>
                      <a:satMod val="115000"/>
                    </a:srgbClr>
                  </a:gs>
                  <a:gs pos="100000">
                    <a:srgbClr val="C00000">
                      <a:shade val="100000"/>
                      <a:satMod val="115000"/>
                    </a:srgbClr>
                  </a:gs>
                </a:gsLst>
                <a:lin ang="2700000" scaled="1"/>
                <a:tileRect/>
              </a:gradFill>
            </c:spPr>
            <c:extLst>
              <c:ext xmlns:c16="http://schemas.microsoft.com/office/drawing/2014/chart" uri="{C3380CC4-5D6E-409C-BE32-E72D297353CC}">
                <c16:uniqueId val="{00000001-E888-4EBD-B4DF-FBDCBFB75D16}"/>
              </c:ext>
            </c:extLst>
          </c:dPt>
          <c:dPt>
            <c:idx val="1"/>
            <c:bubble3D val="0"/>
            <c:spPr>
              <a:gradFill flip="none" rotWithShape="1">
                <a:gsLst>
                  <a:gs pos="0">
                    <a:srgbClr val="F79646">
                      <a:lumMod val="75000"/>
                      <a:shade val="30000"/>
                      <a:satMod val="115000"/>
                    </a:srgbClr>
                  </a:gs>
                  <a:gs pos="50000">
                    <a:srgbClr val="F79646">
                      <a:lumMod val="75000"/>
                      <a:shade val="67500"/>
                      <a:satMod val="115000"/>
                    </a:srgbClr>
                  </a:gs>
                  <a:gs pos="100000">
                    <a:srgbClr val="F79646">
                      <a:lumMod val="75000"/>
                      <a:shade val="100000"/>
                      <a:satMod val="115000"/>
                    </a:srgbClr>
                  </a:gs>
                </a:gsLst>
                <a:lin ang="2700000" scaled="1"/>
                <a:tileRect/>
              </a:gradFill>
            </c:spPr>
            <c:extLst>
              <c:ext xmlns:c16="http://schemas.microsoft.com/office/drawing/2014/chart" uri="{C3380CC4-5D6E-409C-BE32-E72D297353CC}">
                <c16:uniqueId val="{00000003-E888-4EBD-B4DF-FBDCBFB75D16}"/>
              </c:ext>
            </c:extLst>
          </c:dPt>
          <c:dPt>
            <c:idx val="2"/>
            <c:bubble3D val="0"/>
            <c:spPr>
              <a:gradFill flip="none" rotWithShape="1">
                <a:gsLst>
                  <a:gs pos="0">
                    <a:srgbClr val="64AB0D">
                      <a:shade val="30000"/>
                      <a:satMod val="115000"/>
                    </a:srgbClr>
                  </a:gs>
                  <a:gs pos="50000">
                    <a:srgbClr val="64AB0D">
                      <a:shade val="67500"/>
                      <a:satMod val="115000"/>
                    </a:srgbClr>
                  </a:gs>
                  <a:gs pos="100000">
                    <a:srgbClr val="64AB0D">
                      <a:shade val="100000"/>
                      <a:satMod val="115000"/>
                    </a:srgbClr>
                  </a:gs>
                </a:gsLst>
                <a:lin ang="2700000" scaled="1"/>
                <a:tileRect/>
              </a:gradFill>
            </c:spPr>
            <c:extLst>
              <c:ext xmlns:c16="http://schemas.microsoft.com/office/drawing/2014/chart" uri="{C3380CC4-5D6E-409C-BE32-E72D297353CC}">
                <c16:uniqueId val="{00000005-E888-4EBD-B4DF-FBDCBFB75D16}"/>
              </c:ext>
            </c:extLst>
          </c:dPt>
          <c:dPt>
            <c:idx val="3"/>
            <c:bubble3D val="0"/>
            <c:spPr>
              <a:gradFill flip="none" rotWithShape="1">
                <a:gsLst>
                  <a:gs pos="0">
                    <a:srgbClr val="00B050">
                      <a:shade val="30000"/>
                      <a:satMod val="115000"/>
                    </a:srgbClr>
                  </a:gs>
                  <a:gs pos="50000">
                    <a:srgbClr val="00B050">
                      <a:shade val="67500"/>
                      <a:satMod val="115000"/>
                    </a:srgbClr>
                  </a:gs>
                  <a:gs pos="100000">
                    <a:srgbClr val="00B050">
                      <a:shade val="100000"/>
                      <a:satMod val="115000"/>
                    </a:srgbClr>
                  </a:gs>
                </a:gsLst>
                <a:lin ang="2700000" scaled="1"/>
                <a:tileRect/>
              </a:gradFill>
            </c:spPr>
            <c:extLst>
              <c:ext xmlns:c16="http://schemas.microsoft.com/office/drawing/2014/chart" uri="{C3380CC4-5D6E-409C-BE32-E72D297353CC}">
                <c16:uniqueId val="{00000007-E888-4EBD-B4DF-FBDCBFB75D16}"/>
              </c:ext>
            </c:extLst>
          </c:dPt>
          <c:dPt>
            <c:idx val="4"/>
            <c:bubble3D val="0"/>
            <c:spPr>
              <a:noFill/>
            </c:spPr>
            <c:extLst>
              <c:ext xmlns:c16="http://schemas.microsoft.com/office/drawing/2014/chart" uri="{C3380CC4-5D6E-409C-BE32-E72D297353CC}">
                <c16:uniqueId val="{00000009-E888-4EBD-B4DF-FBDCBFB75D16}"/>
              </c:ext>
            </c:extLst>
          </c:dPt>
          <c:val>
            <c:numRef>
              <c:f>'Leçon 1'!$N$108:$N$112</c:f>
              <c:numCache>
                <c:formatCode>General</c:formatCode>
                <c:ptCount val="5"/>
                <c:pt idx="0">
                  <c:v>10</c:v>
                </c:pt>
                <c:pt idx="1">
                  <c:v>10</c:v>
                </c:pt>
                <c:pt idx="2">
                  <c:v>10</c:v>
                </c:pt>
                <c:pt idx="3">
                  <c:v>10</c:v>
                </c:pt>
                <c:pt idx="4">
                  <c:v>40</c:v>
                </c:pt>
              </c:numCache>
            </c:numRef>
          </c:val>
          <c:extLst>
            <c:ext xmlns:c16="http://schemas.microsoft.com/office/drawing/2014/chart" uri="{C3380CC4-5D6E-409C-BE32-E72D297353CC}">
              <c16:uniqueId val="{0000000A-E888-4EBD-B4DF-FBDCBFB75D16}"/>
            </c:ext>
          </c:extLst>
        </c:ser>
        <c:dLbls>
          <c:showLegendKey val="0"/>
          <c:showVal val="0"/>
          <c:showCatName val="0"/>
          <c:showSerName val="0"/>
          <c:showPercent val="0"/>
          <c:showBubbleSize val="0"/>
          <c:showLeaderLines val="1"/>
        </c:dLbls>
        <c:firstSliceAng val="270"/>
        <c:holeSize val="50"/>
      </c:doughnutChart>
      <c:pieChart>
        <c:varyColors val="1"/>
        <c:ser>
          <c:idx val="1"/>
          <c:order val="1"/>
          <c:spPr>
            <a:noFill/>
          </c:spPr>
          <c:dPt>
            <c:idx val="1"/>
            <c:bubble3D val="0"/>
            <c:spPr>
              <a:solidFill>
                <a:schemeClr val="tx1"/>
              </a:solidFill>
            </c:spPr>
            <c:extLst>
              <c:ext xmlns:c16="http://schemas.microsoft.com/office/drawing/2014/chart" uri="{C3380CC4-5D6E-409C-BE32-E72D297353CC}">
                <c16:uniqueId val="{0000000C-E888-4EBD-B4DF-FBDCBFB75D16}"/>
              </c:ext>
            </c:extLst>
          </c:dPt>
          <c:val>
            <c:numRef>
              <c:f>'Leçon 1'!$O$108:$O$110</c:f>
              <c:numCache>
                <c:formatCode>General</c:formatCode>
                <c:ptCount val="3"/>
                <c:pt idx="0">
                  <c:v>0</c:v>
                </c:pt>
                <c:pt idx="1">
                  <c:v>2</c:v>
                </c:pt>
                <c:pt idx="2">
                  <c:v>78</c:v>
                </c:pt>
              </c:numCache>
            </c:numRef>
          </c:val>
          <c:extLst>
            <c:ext xmlns:c16="http://schemas.microsoft.com/office/drawing/2014/chart" uri="{C3380CC4-5D6E-409C-BE32-E72D297353CC}">
              <c16:uniqueId val="{0000000D-E888-4EBD-B4DF-FBDCBFB75D16}"/>
            </c:ext>
          </c:extLst>
        </c:ser>
        <c:dLbls>
          <c:showLegendKey val="0"/>
          <c:showVal val="0"/>
          <c:showCatName val="0"/>
          <c:showSerName val="0"/>
          <c:showPercent val="0"/>
          <c:showBubbleSize val="0"/>
          <c:showLeaderLines val="1"/>
        </c:dLbls>
        <c:firstSliceAng val="270"/>
      </c:pieChart>
    </c:plotArea>
    <c:plotVisOnly val="0"/>
    <c:dispBlanksAs val="gap"/>
    <c:showDLblsOverMax val="0"/>
  </c:chart>
  <c:spPr>
    <a:noFill/>
    <a:ln>
      <a:noFill/>
    </a:ln>
  </c:spPr>
  <c:printSettings>
    <c:headerFooter/>
    <c:pageMargins b="0.750000000000003" l="0.70000000000000062" r="0.70000000000000062" t="0.750000000000003" header="0.30000000000000032" footer="0.30000000000000032"/>
    <c:pageSetup/>
  </c:printSettings>
</c:chartSpace>
</file>

<file path=xl/charts/chart2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3187714043526789E-2"/>
          <c:y val="2.160694885387645E-3"/>
          <c:w val="0.97578810865280474"/>
          <c:h val="0.99783930511461238"/>
        </c:manualLayout>
      </c:layout>
      <c:doughnutChart>
        <c:varyColors val="1"/>
        <c:ser>
          <c:idx val="0"/>
          <c:order val="0"/>
          <c:tx>
            <c:v>Camembert</c:v>
          </c:tx>
          <c:dPt>
            <c:idx val="0"/>
            <c:bubble3D val="0"/>
            <c:spPr>
              <a:gradFill flip="none" rotWithShape="1">
                <a:gsLst>
                  <a:gs pos="0">
                    <a:srgbClr val="C00000">
                      <a:shade val="30000"/>
                      <a:satMod val="115000"/>
                    </a:srgbClr>
                  </a:gs>
                  <a:gs pos="50000">
                    <a:srgbClr val="C00000">
                      <a:shade val="67500"/>
                      <a:satMod val="115000"/>
                    </a:srgbClr>
                  </a:gs>
                  <a:gs pos="100000">
                    <a:srgbClr val="C00000">
                      <a:shade val="100000"/>
                      <a:satMod val="115000"/>
                    </a:srgbClr>
                  </a:gs>
                </a:gsLst>
                <a:lin ang="2700000" scaled="1"/>
                <a:tileRect/>
              </a:gradFill>
            </c:spPr>
            <c:extLst>
              <c:ext xmlns:c16="http://schemas.microsoft.com/office/drawing/2014/chart" uri="{C3380CC4-5D6E-409C-BE32-E72D297353CC}">
                <c16:uniqueId val="{00000001-C6BF-494B-9226-3164396951BA}"/>
              </c:ext>
            </c:extLst>
          </c:dPt>
          <c:dPt>
            <c:idx val="1"/>
            <c:bubble3D val="0"/>
            <c:spPr>
              <a:gradFill flip="none" rotWithShape="1">
                <a:gsLst>
                  <a:gs pos="0">
                    <a:srgbClr val="F79646">
                      <a:lumMod val="75000"/>
                      <a:shade val="30000"/>
                      <a:satMod val="115000"/>
                    </a:srgbClr>
                  </a:gs>
                  <a:gs pos="50000">
                    <a:srgbClr val="F79646">
                      <a:lumMod val="75000"/>
                      <a:shade val="67500"/>
                      <a:satMod val="115000"/>
                    </a:srgbClr>
                  </a:gs>
                  <a:gs pos="100000">
                    <a:srgbClr val="F79646">
                      <a:lumMod val="75000"/>
                      <a:shade val="100000"/>
                      <a:satMod val="115000"/>
                    </a:srgbClr>
                  </a:gs>
                </a:gsLst>
                <a:lin ang="2700000" scaled="1"/>
                <a:tileRect/>
              </a:gradFill>
            </c:spPr>
            <c:extLst>
              <c:ext xmlns:c16="http://schemas.microsoft.com/office/drawing/2014/chart" uri="{C3380CC4-5D6E-409C-BE32-E72D297353CC}">
                <c16:uniqueId val="{00000003-C6BF-494B-9226-3164396951BA}"/>
              </c:ext>
            </c:extLst>
          </c:dPt>
          <c:dPt>
            <c:idx val="2"/>
            <c:bubble3D val="0"/>
            <c:spPr>
              <a:gradFill flip="none" rotWithShape="1">
                <a:gsLst>
                  <a:gs pos="0">
                    <a:srgbClr val="64AB0D">
                      <a:shade val="30000"/>
                      <a:satMod val="115000"/>
                    </a:srgbClr>
                  </a:gs>
                  <a:gs pos="50000">
                    <a:srgbClr val="64AB0D">
                      <a:shade val="67500"/>
                      <a:satMod val="115000"/>
                    </a:srgbClr>
                  </a:gs>
                  <a:gs pos="100000">
                    <a:srgbClr val="64AB0D">
                      <a:shade val="100000"/>
                      <a:satMod val="115000"/>
                    </a:srgbClr>
                  </a:gs>
                </a:gsLst>
                <a:lin ang="2700000" scaled="1"/>
                <a:tileRect/>
              </a:gradFill>
            </c:spPr>
            <c:extLst>
              <c:ext xmlns:c16="http://schemas.microsoft.com/office/drawing/2014/chart" uri="{C3380CC4-5D6E-409C-BE32-E72D297353CC}">
                <c16:uniqueId val="{00000005-C6BF-494B-9226-3164396951BA}"/>
              </c:ext>
            </c:extLst>
          </c:dPt>
          <c:dPt>
            <c:idx val="3"/>
            <c:bubble3D val="0"/>
            <c:spPr>
              <a:gradFill flip="none" rotWithShape="1">
                <a:gsLst>
                  <a:gs pos="0">
                    <a:srgbClr val="00B050">
                      <a:shade val="30000"/>
                      <a:satMod val="115000"/>
                    </a:srgbClr>
                  </a:gs>
                  <a:gs pos="50000">
                    <a:srgbClr val="00B050">
                      <a:shade val="67500"/>
                      <a:satMod val="115000"/>
                    </a:srgbClr>
                  </a:gs>
                  <a:gs pos="100000">
                    <a:srgbClr val="00B050">
                      <a:shade val="100000"/>
                      <a:satMod val="115000"/>
                    </a:srgbClr>
                  </a:gs>
                </a:gsLst>
                <a:lin ang="2700000" scaled="1"/>
                <a:tileRect/>
              </a:gradFill>
            </c:spPr>
            <c:extLst>
              <c:ext xmlns:c16="http://schemas.microsoft.com/office/drawing/2014/chart" uri="{C3380CC4-5D6E-409C-BE32-E72D297353CC}">
                <c16:uniqueId val="{00000007-C6BF-494B-9226-3164396951BA}"/>
              </c:ext>
            </c:extLst>
          </c:dPt>
          <c:dPt>
            <c:idx val="4"/>
            <c:bubble3D val="0"/>
            <c:spPr>
              <a:noFill/>
            </c:spPr>
            <c:extLst>
              <c:ext xmlns:c16="http://schemas.microsoft.com/office/drawing/2014/chart" uri="{C3380CC4-5D6E-409C-BE32-E72D297353CC}">
                <c16:uniqueId val="{00000009-C6BF-494B-9226-3164396951BA}"/>
              </c:ext>
            </c:extLst>
          </c:dPt>
          <c:val>
            <c:numRef>
              <c:f>'Leçon 7'!$N$123:$N$127</c:f>
              <c:numCache>
                <c:formatCode>General</c:formatCode>
                <c:ptCount val="5"/>
                <c:pt idx="0">
                  <c:v>10</c:v>
                </c:pt>
                <c:pt idx="1">
                  <c:v>10</c:v>
                </c:pt>
                <c:pt idx="2">
                  <c:v>10</c:v>
                </c:pt>
                <c:pt idx="3">
                  <c:v>10</c:v>
                </c:pt>
                <c:pt idx="4">
                  <c:v>40</c:v>
                </c:pt>
              </c:numCache>
            </c:numRef>
          </c:val>
          <c:extLst>
            <c:ext xmlns:c16="http://schemas.microsoft.com/office/drawing/2014/chart" uri="{C3380CC4-5D6E-409C-BE32-E72D297353CC}">
              <c16:uniqueId val="{0000000A-C6BF-494B-9226-3164396951BA}"/>
            </c:ext>
          </c:extLst>
        </c:ser>
        <c:dLbls>
          <c:showLegendKey val="0"/>
          <c:showVal val="0"/>
          <c:showCatName val="0"/>
          <c:showSerName val="0"/>
          <c:showPercent val="0"/>
          <c:showBubbleSize val="0"/>
          <c:showLeaderLines val="1"/>
        </c:dLbls>
        <c:firstSliceAng val="270"/>
        <c:holeSize val="50"/>
      </c:doughnutChart>
      <c:pieChart>
        <c:varyColors val="1"/>
        <c:ser>
          <c:idx val="1"/>
          <c:order val="1"/>
          <c:spPr>
            <a:noFill/>
          </c:spPr>
          <c:dPt>
            <c:idx val="1"/>
            <c:bubble3D val="0"/>
            <c:spPr>
              <a:solidFill>
                <a:schemeClr val="tx1"/>
              </a:solidFill>
            </c:spPr>
            <c:extLst>
              <c:ext xmlns:c16="http://schemas.microsoft.com/office/drawing/2014/chart" uri="{C3380CC4-5D6E-409C-BE32-E72D297353CC}">
                <c16:uniqueId val="{0000000C-C6BF-494B-9226-3164396951BA}"/>
              </c:ext>
            </c:extLst>
          </c:dPt>
          <c:val>
            <c:numRef>
              <c:f>'Leçon 7'!$O$123:$O$125</c:f>
              <c:numCache>
                <c:formatCode>General</c:formatCode>
                <c:ptCount val="3"/>
                <c:pt idx="0">
                  <c:v>0</c:v>
                </c:pt>
                <c:pt idx="1">
                  <c:v>2</c:v>
                </c:pt>
                <c:pt idx="2">
                  <c:v>78</c:v>
                </c:pt>
              </c:numCache>
            </c:numRef>
          </c:val>
          <c:extLst>
            <c:ext xmlns:c16="http://schemas.microsoft.com/office/drawing/2014/chart" uri="{C3380CC4-5D6E-409C-BE32-E72D297353CC}">
              <c16:uniqueId val="{0000000D-C6BF-494B-9226-3164396951BA}"/>
            </c:ext>
          </c:extLst>
        </c:ser>
        <c:dLbls>
          <c:showLegendKey val="0"/>
          <c:showVal val="0"/>
          <c:showCatName val="0"/>
          <c:showSerName val="0"/>
          <c:showPercent val="0"/>
          <c:showBubbleSize val="0"/>
          <c:showLeaderLines val="1"/>
        </c:dLbls>
        <c:firstSliceAng val="270"/>
      </c:pieChart>
    </c:plotArea>
    <c:plotVisOnly val="0"/>
    <c:dispBlanksAs val="gap"/>
    <c:showDLblsOverMax val="0"/>
  </c:chart>
  <c:spPr>
    <a:noFill/>
    <a:ln>
      <a:noFill/>
    </a:ln>
  </c:spPr>
  <c:printSettings>
    <c:headerFooter/>
    <c:pageMargins b="0.750000000000003" l="0.70000000000000062" r="0.70000000000000062" t="0.750000000000003" header="0.30000000000000032" footer="0.30000000000000032"/>
    <c:pageSetup/>
  </c:printSettings>
</c:chartSpace>
</file>

<file path=xl/charts/chart2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3187714043526789E-2"/>
          <c:y val="2.160694885387645E-3"/>
          <c:w val="0.97578810865280474"/>
          <c:h val="0.99783930511461238"/>
        </c:manualLayout>
      </c:layout>
      <c:doughnutChart>
        <c:varyColors val="1"/>
        <c:ser>
          <c:idx val="0"/>
          <c:order val="0"/>
          <c:tx>
            <c:v>Camembert</c:v>
          </c:tx>
          <c:dPt>
            <c:idx val="0"/>
            <c:bubble3D val="0"/>
            <c:spPr>
              <a:gradFill flip="none" rotWithShape="1">
                <a:gsLst>
                  <a:gs pos="0">
                    <a:srgbClr val="C00000">
                      <a:shade val="30000"/>
                      <a:satMod val="115000"/>
                    </a:srgbClr>
                  </a:gs>
                  <a:gs pos="50000">
                    <a:srgbClr val="C00000">
                      <a:shade val="67500"/>
                      <a:satMod val="115000"/>
                    </a:srgbClr>
                  </a:gs>
                  <a:gs pos="100000">
                    <a:srgbClr val="C00000">
                      <a:shade val="100000"/>
                      <a:satMod val="115000"/>
                    </a:srgbClr>
                  </a:gs>
                </a:gsLst>
                <a:lin ang="2700000" scaled="1"/>
                <a:tileRect/>
              </a:gradFill>
            </c:spPr>
            <c:extLst>
              <c:ext xmlns:c16="http://schemas.microsoft.com/office/drawing/2014/chart" uri="{C3380CC4-5D6E-409C-BE32-E72D297353CC}">
                <c16:uniqueId val="{00000001-D4B2-4EB9-AE04-87777E1AC89B}"/>
              </c:ext>
            </c:extLst>
          </c:dPt>
          <c:dPt>
            <c:idx val="1"/>
            <c:bubble3D val="0"/>
            <c:spPr>
              <a:gradFill flip="none" rotWithShape="1">
                <a:gsLst>
                  <a:gs pos="0">
                    <a:srgbClr val="F79646">
                      <a:lumMod val="75000"/>
                      <a:shade val="30000"/>
                      <a:satMod val="115000"/>
                    </a:srgbClr>
                  </a:gs>
                  <a:gs pos="50000">
                    <a:srgbClr val="F79646">
                      <a:lumMod val="75000"/>
                      <a:shade val="67500"/>
                      <a:satMod val="115000"/>
                    </a:srgbClr>
                  </a:gs>
                  <a:gs pos="100000">
                    <a:srgbClr val="F79646">
                      <a:lumMod val="75000"/>
                      <a:shade val="100000"/>
                      <a:satMod val="115000"/>
                    </a:srgbClr>
                  </a:gs>
                </a:gsLst>
                <a:lin ang="2700000" scaled="1"/>
                <a:tileRect/>
              </a:gradFill>
            </c:spPr>
            <c:extLst>
              <c:ext xmlns:c16="http://schemas.microsoft.com/office/drawing/2014/chart" uri="{C3380CC4-5D6E-409C-BE32-E72D297353CC}">
                <c16:uniqueId val="{00000003-D4B2-4EB9-AE04-87777E1AC89B}"/>
              </c:ext>
            </c:extLst>
          </c:dPt>
          <c:dPt>
            <c:idx val="2"/>
            <c:bubble3D val="0"/>
            <c:spPr>
              <a:gradFill flip="none" rotWithShape="1">
                <a:gsLst>
                  <a:gs pos="0">
                    <a:srgbClr val="64AB0D">
                      <a:shade val="30000"/>
                      <a:satMod val="115000"/>
                    </a:srgbClr>
                  </a:gs>
                  <a:gs pos="50000">
                    <a:srgbClr val="64AB0D">
                      <a:shade val="67500"/>
                      <a:satMod val="115000"/>
                    </a:srgbClr>
                  </a:gs>
                  <a:gs pos="100000">
                    <a:srgbClr val="64AB0D">
                      <a:shade val="100000"/>
                      <a:satMod val="115000"/>
                    </a:srgbClr>
                  </a:gs>
                </a:gsLst>
                <a:lin ang="2700000" scaled="1"/>
                <a:tileRect/>
              </a:gradFill>
            </c:spPr>
            <c:extLst>
              <c:ext xmlns:c16="http://schemas.microsoft.com/office/drawing/2014/chart" uri="{C3380CC4-5D6E-409C-BE32-E72D297353CC}">
                <c16:uniqueId val="{00000005-D4B2-4EB9-AE04-87777E1AC89B}"/>
              </c:ext>
            </c:extLst>
          </c:dPt>
          <c:dPt>
            <c:idx val="3"/>
            <c:bubble3D val="0"/>
            <c:spPr>
              <a:gradFill flip="none" rotWithShape="1">
                <a:gsLst>
                  <a:gs pos="0">
                    <a:srgbClr val="00B050">
                      <a:shade val="30000"/>
                      <a:satMod val="115000"/>
                    </a:srgbClr>
                  </a:gs>
                  <a:gs pos="50000">
                    <a:srgbClr val="00B050">
                      <a:shade val="67500"/>
                      <a:satMod val="115000"/>
                    </a:srgbClr>
                  </a:gs>
                  <a:gs pos="100000">
                    <a:srgbClr val="00B050">
                      <a:shade val="100000"/>
                      <a:satMod val="115000"/>
                    </a:srgbClr>
                  </a:gs>
                </a:gsLst>
                <a:lin ang="2700000" scaled="1"/>
                <a:tileRect/>
              </a:gradFill>
            </c:spPr>
            <c:extLst>
              <c:ext xmlns:c16="http://schemas.microsoft.com/office/drawing/2014/chart" uri="{C3380CC4-5D6E-409C-BE32-E72D297353CC}">
                <c16:uniqueId val="{00000007-D4B2-4EB9-AE04-87777E1AC89B}"/>
              </c:ext>
            </c:extLst>
          </c:dPt>
          <c:dPt>
            <c:idx val="4"/>
            <c:bubble3D val="0"/>
            <c:spPr>
              <a:noFill/>
            </c:spPr>
            <c:extLst>
              <c:ext xmlns:c16="http://schemas.microsoft.com/office/drawing/2014/chart" uri="{C3380CC4-5D6E-409C-BE32-E72D297353CC}">
                <c16:uniqueId val="{00000009-D4B2-4EB9-AE04-87777E1AC89B}"/>
              </c:ext>
            </c:extLst>
          </c:dPt>
          <c:val>
            <c:numRef>
              <c:f>'Leçon 7'!$N$128:$N$132</c:f>
              <c:numCache>
                <c:formatCode>General</c:formatCode>
                <c:ptCount val="5"/>
                <c:pt idx="0">
                  <c:v>10</c:v>
                </c:pt>
                <c:pt idx="1">
                  <c:v>10</c:v>
                </c:pt>
                <c:pt idx="2">
                  <c:v>10</c:v>
                </c:pt>
                <c:pt idx="3">
                  <c:v>10</c:v>
                </c:pt>
                <c:pt idx="4">
                  <c:v>40</c:v>
                </c:pt>
              </c:numCache>
            </c:numRef>
          </c:val>
          <c:extLst>
            <c:ext xmlns:c16="http://schemas.microsoft.com/office/drawing/2014/chart" uri="{C3380CC4-5D6E-409C-BE32-E72D297353CC}">
              <c16:uniqueId val="{0000000A-D4B2-4EB9-AE04-87777E1AC89B}"/>
            </c:ext>
          </c:extLst>
        </c:ser>
        <c:dLbls>
          <c:showLegendKey val="0"/>
          <c:showVal val="0"/>
          <c:showCatName val="0"/>
          <c:showSerName val="0"/>
          <c:showPercent val="0"/>
          <c:showBubbleSize val="0"/>
          <c:showLeaderLines val="1"/>
        </c:dLbls>
        <c:firstSliceAng val="270"/>
        <c:holeSize val="50"/>
      </c:doughnutChart>
      <c:pieChart>
        <c:varyColors val="1"/>
        <c:ser>
          <c:idx val="1"/>
          <c:order val="1"/>
          <c:spPr>
            <a:noFill/>
          </c:spPr>
          <c:dPt>
            <c:idx val="1"/>
            <c:bubble3D val="0"/>
            <c:spPr>
              <a:solidFill>
                <a:schemeClr val="tx1"/>
              </a:solidFill>
            </c:spPr>
            <c:extLst>
              <c:ext xmlns:c16="http://schemas.microsoft.com/office/drawing/2014/chart" uri="{C3380CC4-5D6E-409C-BE32-E72D297353CC}">
                <c16:uniqueId val="{0000000C-D4B2-4EB9-AE04-87777E1AC89B}"/>
              </c:ext>
            </c:extLst>
          </c:dPt>
          <c:val>
            <c:numRef>
              <c:f>'Leçon 7'!$O$128:$O$130</c:f>
              <c:numCache>
                <c:formatCode>General</c:formatCode>
                <c:ptCount val="3"/>
                <c:pt idx="0">
                  <c:v>0</c:v>
                </c:pt>
                <c:pt idx="1">
                  <c:v>2</c:v>
                </c:pt>
                <c:pt idx="2">
                  <c:v>78</c:v>
                </c:pt>
              </c:numCache>
            </c:numRef>
          </c:val>
          <c:extLst>
            <c:ext xmlns:c16="http://schemas.microsoft.com/office/drawing/2014/chart" uri="{C3380CC4-5D6E-409C-BE32-E72D297353CC}">
              <c16:uniqueId val="{0000000D-D4B2-4EB9-AE04-87777E1AC89B}"/>
            </c:ext>
          </c:extLst>
        </c:ser>
        <c:dLbls>
          <c:showLegendKey val="0"/>
          <c:showVal val="0"/>
          <c:showCatName val="0"/>
          <c:showSerName val="0"/>
          <c:showPercent val="0"/>
          <c:showBubbleSize val="0"/>
          <c:showLeaderLines val="1"/>
        </c:dLbls>
        <c:firstSliceAng val="270"/>
      </c:pieChart>
    </c:plotArea>
    <c:plotVisOnly val="0"/>
    <c:dispBlanksAs val="gap"/>
    <c:showDLblsOverMax val="0"/>
  </c:chart>
  <c:spPr>
    <a:noFill/>
    <a:ln>
      <a:noFill/>
    </a:ln>
  </c:spPr>
  <c:printSettings>
    <c:headerFooter/>
    <c:pageMargins b="0.750000000000003" l="0.70000000000000062" r="0.70000000000000062" t="0.750000000000003" header="0.30000000000000032" footer="0.30000000000000032"/>
    <c:pageSetup/>
  </c:printSettings>
</c:chartSpace>
</file>

<file path=xl/charts/chart2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3187714043526789E-2"/>
          <c:y val="2.160694885387645E-3"/>
          <c:w val="0.97578810865280474"/>
          <c:h val="0.99783930511461238"/>
        </c:manualLayout>
      </c:layout>
      <c:doughnutChart>
        <c:varyColors val="1"/>
        <c:ser>
          <c:idx val="0"/>
          <c:order val="0"/>
          <c:tx>
            <c:v>Camembert</c:v>
          </c:tx>
          <c:dPt>
            <c:idx val="0"/>
            <c:bubble3D val="0"/>
            <c:spPr>
              <a:gradFill flip="none" rotWithShape="1">
                <a:gsLst>
                  <a:gs pos="0">
                    <a:srgbClr val="C00000">
                      <a:shade val="30000"/>
                      <a:satMod val="115000"/>
                    </a:srgbClr>
                  </a:gs>
                  <a:gs pos="50000">
                    <a:srgbClr val="C00000">
                      <a:shade val="67500"/>
                      <a:satMod val="115000"/>
                    </a:srgbClr>
                  </a:gs>
                  <a:gs pos="100000">
                    <a:srgbClr val="C00000">
                      <a:shade val="100000"/>
                      <a:satMod val="115000"/>
                    </a:srgbClr>
                  </a:gs>
                </a:gsLst>
                <a:lin ang="2700000" scaled="1"/>
                <a:tileRect/>
              </a:gradFill>
            </c:spPr>
            <c:extLst>
              <c:ext xmlns:c16="http://schemas.microsoft.com/office/drawing/2014/chart" uri="{C3380CC4-5D6E-409C-BE32-E72D297353CC}">
                <c16:uniqueId val="{00000001-71EC-4089-B02A-1B89D8FD4DE7}"/>
              </c:ext>
            </c:extLst>
          </c:dPt>
          <c:dPt>
            <c:idx val="1"/>
            <c:bubble3D val="0"/>
            <c:spPr>
              <a:gradFill flip="none" rotWithShape="1">
                <a:gsLst>
                  <a:gs pos="0">
                    <a:srgbClr val="F79646">
                      <a:lumMod val="75000"/>
                      <a:shade val="30000"/>
                      <a:satMod val="115000"/>
                    </a:srgbClr>
                  </a:gs>
                  <a:gs pos="50000">
                    <a:srgbClr val="F79646">
                      <a:lumMod val="75000"/>
                      <a:shade val="67500"/>
                      <a:satMod val="115000"/>
                    </a:srgbClr>
                  </a:gs>
                  <a:gs pos="100000">
                    <a:srgbClr val="F79646">
                      <a:lumMod val="75000"/>
                      <a:shade val="100000"/>
                      <a:satMod val="115000"/>
                    </a:srgbClr>
                  </a:gs>
                </a:gsLst>
                <a:lin ang="2700000" scaled="1"/>
                <a:tileRect/>
              </a:gradFill>
            </c:spPr>
            <c:extLst>
              <c:ext xmlns:c16="http://schemas.microsoft.com/office/drawing/2014/chart" uri="{C3380CC4-5D6E-409C-BE32-E72D297353CC}">
                <c16:uniqueId val="{00000003-71EC-4089-B02A-1B89D8FD4DE7}"/>
              </c:ext>
            </c:extLst>
          </c:dPt>
          <c:dPt>
            <c:idx val="2"/>
            <c:bubble3D val="0"/>
            <c:spPr>
              <a:gradFill flip="none" rotWithShape="1">
                <a:gsLst>
                  <a:gs pos="0">
                    <a:srgbClr val="64AB0D">
                      <a:shade val="30000"/>
                      <a:satMod val="115000"/>
                    </a:srgbClr>
                  </a:gs>
                  <a:gs pos="50000">
                    <a:srgbClr val="64AB0D">
                      <a:shade val="67500"/>
                      <a:satMod val="115000"/>
                    </a:srgbClr>
                  </a:gs>
                  <a:gs pos="100000">
                    <a:srgbClr val="64AB0D">
                      <a:shade val="100000"/>
                      <a:satMod val="115000"/>
                    </a:srgbClr>
                  </a:gs>
                </a:gsLst>
                <a:lin ang="2700000" scaled="1"/>
                <a:tileRect/>
              </a:gradFill>
            </c:spPr>
            <c:extLst>
              <c:ext xmlns:c16="http://schemas.microsoft.com/office/drawing/2014/chart" uri="{C3380CC4-5D6E-409C-BE32-E72D297353CC}">
                <c16:uniqueId val="{00000005-71EC-4089-B02A-1B89D8FD4DE7}"/>
              </c:ext>
            </c:extLst>
          </c:dPt>
          <c:dPt>
            <c:idx val="3"/>
            <c:bubble3D val="0"/>
            <c:spPr>
              <a:gradFill flip="none" rotWithShape="1">
                <a:gsLst>
                  <a:gs pos="0">
                    <a:srgbClr val="00B050">
                      <a:shade val="30000"/>
                      <a:satMod val="115000"/>
                    </a:srgbClr>
                  </a:gs>
                  <a:gs pos="50000">
                    <a:srgbClr val="00B050">
                      <a:shade val="67500"/>
                      <a:satMod val="115000"/>
                    </a:srgbClr>
                  </a:gs>
                  <a:gs pos="100000">
                    <a:srgbClr val="00B050">
                      <a:shade val="100000"/>
                      <a:satMod val="115000"/>
                    </a:srgbClr>
                  </a:gs>
                </a:gsLst>
                <a:lin ang="2700000" scaled="1"/>
                <a:tileRect/>
              </a:gradFill>
            </c:spPr>
            <c:extLst>
              <c:ext xmlns:c16="http://schemas.microsoft.com/office/drawing/2014/chart" uri="{C3380CC4-5D6E-409C-BE32-E72D297353CC}">
                <c16:uniqueId val="{00000007-71EC-4089-B02A-1B89D8FD4DE7}"/>
              </c:ext>
            </c:extLst>
          </c:dPt>
          <c:dPt>
            <c:idx val="4"/>
            <c:bubble3D val="0"/>
            <c:spPr>
              <a:noFill/>
            </c:spPr>
            <c:extLst>
              <c:ext xmlns:c16="http://schemas.microsoft.com/office/drawing/2014/chart" uri="{C3380CC4-5D6E-409C-BE32-E72D297353CC}">
                <c16:uniqueId val="{00000009-71EC-4089-B02A-1B89D8FD4DE7}"/>
              </c:ext>
            </c:extLst>
          </c:dPt>
          <c:val>
            <c:numRef>
              <c:f>'Leçon 7'!$N$133:$N$137</c:f>
              <c:numCache>
                <c:formatCode>General</c:formatCode>
                <c:ptCount val="5"/>
                <c:pt idx="0">
                  <c:v>10</c:v>
                </c:pt>
                <c:pt idx="1">
                  <c:v>10</c:v>
                </c:pt>
                <c:pt idx="2">
                  <c:v>10</c:v>
                </c:pt>
                <c:pt idx="3">
                  <c:v>10</c:v>
                </c:pt>
                <c:pt idx="4">
                  <c:v>40</c:v>
                </c:pt>
              </c:numCache>
            </c:numRef>
          </c:val>
          <c:extLst>
            <c:ext xmlns:c16="http://schemas.microsoft.com/office/drawing/2014/chart" uri="{C3380CC4-5D6E-409C-BE32-E72D297353CC}">
              <c16:uniqueId val="{0000000A-71EC-4089-B02A-1B89D8FD4DE7}"/>
            </c:ext>
          </c:extLst>
        </c:ser>
        <c:dLbls>
          <c:showLegendKey val="0"/>
          <c:showVal val="0"/>
          <c:showCatName val="0"/>
          <c:showSerName val="0"/>
          <c:showPercent val="0"/>
          <c:showBubbleSize val="0"/>
          <c:showLeaderLines val="1"/>
        </c:dLbls>
        <c:firstSliceAng val="270"/>
        <c:holeSize val="50"/>
      </c:doughnutChart>
      <c:pieChart>
        <c:varyColors val="1"/>
        <c:ser>
          <c:idx val="1"/>
          <c:order val="1"/>
          <c:spPr>
            <a:noFill/>
          </c:spPr>
          <c:dPt>
            <c:idx val="1"/>
            <c:bubble3D val="0"/>
            <c:spPr>
              <a:solidFill>
                <a:schemeClr val="tx1"/>
              </a:solidFill>
            </c:spPr>
            <c:extLst>
              <c:ext xmlns:c16="http://schemas.microsoft.com/office/drawing/2014/chart" uri="{C3380CC4-5D6E-409C-BE32-E72D297353CC}">
                <c16:uniqueId val="{0000000C-71EC-4089-B02A-1B89D8FD4DE7}"/>
              </c:ext>
            </c:extLst>
          </c:dPt>
          <c:val>
            <c:numRef>
              <c:f>'Leçon 7'!$O$133:$O$135</c:f>
              <c:numCache>
                <c:formatCode>General</c:formatCode>
                <c:ptCount val="3"/>
                <c:pt idx="0">
                  <c:v>0</c:v>
                </c:pt>
                <c:pt idx="1">
                  <c:v>2</c:v>
                </c:pt>
                <c:pt idx="2">
                  <c:v>78</c:v>
                </c:pt>
              </c:numCache>
            </c:numRef>
          </c:val>
          <c:extLst>
            <c:ext xmlns:c16="http://schemas.microsoft.com/office/drawing/2014/chart" uri="{C3380CC4-5D6E-409C-BE32-E72D297353CC}">
              <c16:uniqueId val="{0000000D-71EC-4089-B02A-1B89D8FD4DE7}"/>
            </c:ext>
          </c:extLst>
        </c:ser>
        <c:dLbls>
          <c:showLegendKey val="0"/>
          <c:showVal val="0"/>
          <c:showCatName val="0"/>
          <c:showSerName val="0"/>
          <c:showPercent val="0"/>
          <c:showBubbleSize val="0"/>
          <c:showLeaderLines val="1"/>
        </c:dLbls>
        <c:firstSliceAng val="270"/>
      </c:pieChart>
    </c:plotArea>
    <c:plotVisOnly val="0"/>
    <c:dispBlanksAs val="gap"/>
    <c:showDLblsOverMax val="0"/>
  </c:chart>
  <c:spPr>
    <a:noFill/>
    <a:ln>
      <a:noFill/>
    </a:ln>
  </c:spPr>
  <c:printSettings>
    <c:headerFooter/>
    <c:pageMargins b="0.750000000000003" l="0.70000000000000062" r="0.70000000000000062" t="0.750000000000003" header="0.30000000000000032" footer="0.30000000000000032"/>
    <c:pageSetup/>
  </c:printSettings>
</c:chartSpace>
</file>

<file path=xl/charts/chart2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3187714043526789E-2"/>
          <c:y val="2.160694885387645E-3"/>
          <c:w val="0.97578810865280474"/>
          <c:h val="0.99783930511461238"/>
        </c:manualLayout>
      </c:layout>
      <c:doughnutChart>
        <c:varyColors val="1"/>
        <c:ser>
          <c:idx val="0"/>
          <c:order val="0"/>
          <c:tx>
            <c:v>Camembert</c:v>
          </c:tx>
          <c:dPt>
            <c:idx val="0"/>
            <c:bubble3D val="0"/>
            <c:spPr>
              <a:gradFill flip="none" rotWithShape="1">
                <a:gsLst>
                  <a:gs pos="0">
                    <a:srgbClr val="C00000">
                      <a:shade val="30000"/>
                      <a:satMod val="115000"/>
                    </a:srgbClr>
                  </a:gs>
                  <a:gs pos="50000">
                    <a:srgbClr val="C00000">
                      <a:shade val="67500"/>
                      <a:satMod val="115000"/>
                    </a:srgbClr>
                  </a:gs>
                  <a:gs pos="100000">
                    <a:srgbClr val="C00000">
                      <a:shade val="100000"/>
                      <a:satMod val="115000"/>
                    </a:srgbClr>
                  </a:gs>
                </a:gsLst>
                <a:lin ang="2700000" scaled="1"/>
                <a:tileRect/>
              </a:gradFill>
            </c:spPr>
            <c:extLst>
              <c:ext xmlns:c16="http://schemas.microsoft.com/office/drawing/2014/chart" uri="{C3380CC4-5D6E-409C-BE32-E72D297353CC}">
                <c16:uniqueId val="{00000001-D254-4BD7-B9C2-CFF98394EAF5}"/>
              </c:ext>
            </c:extLst>
          </c:dPt>
          <c:dPt>
            <c:idx val="1"/>
            <c:bubble3D val="0"/>
            <c:spPr>
              <a:gradFill flip="none" rotWithShape="1">
                <a:gsLst>
                  <a:gs pos="0">
                    <a:srgbClr val="F79646">
                      <a:lumMod val="75000"/>
                      <a:shade val="30000"/>
                      <a:satMod val="115000"/>
                    </a:srgbClr>
                  </a:gs>
                  <a:gs pos="50000">
                    <a:srgbClr val="F79646">
                      <a:lumMod val="75000"/>
                      <a:shade val="67500"/>
                      <a:satMod val="115000"/>
                    </a:srgbClr>
                  </a:gs>
                  <a:gs pos="100000">
                    <a:srgbClr val="F79646">
                      <a:lumMod val="75000"/>
                      <a:shade val="100000"/>
                      <a:satMod val="115000"/>
                    </a:srgbClr>
                  </a:gs>
                </a:gsLst>
                <a:lin ang="2700000" scaled="1"/>
                <a:tileRect/>
              </a:gradFill>
            </c:spPr>
            <c:extLst>
              <c:ext xmlns:c16="http://schemas.microsoft.com/office/drawing/2014/chart" uri="{C3380CC4-5D6E-409C-BE32-E72D297353CC}">
                <c16:uniqueId val="{00000003-D254-4BD7-B9C2-CFF98394EAF5}"/>
              </c:ext>
            </c:extLst>
          </c:dPt>
          <c:dPt>
            <c:idx val="2"/>
            <c:bubble3D val="0"/>
            <c:spPr>
              <a:gradFill flip="none" rotWithShape="1">
                <a:gsLst>
                  <a:gs pos="0">
                    <a:srgbClr val="64AB0D">
                      <a:shade val="30000"/>
                      <a:satMod val="115000"/>
                    </a:srgbClr>
                  </a:gs>
                  <a:gs pos="50000">
                    <a:srgbClr val="64AB0D">
                      <a:shade val="67500"/>
                      <a:satMod val="115000"/>
                    </a:srgbClr>
                  </a:gs>
                  <a:gs pos="100000">
                    <a:srgbClr val="64AB0D">
                      <a:shade val="100000"/>
                      <a:satMod val="115000"/>
                    </a:srgbClr>
                  </a:gs>
                </a:gsLst>
                <a:lin ang="2700000" scaled="1"/>
                <a:tileRect/>
              </a:gradFill>
            </c:spPr>
            <c:extLst>
              <c:ext xmlns:c16="http://schemas.microsoft.com/office/drawing/2014/chart" uri="{C3380CC4-5D6E-409C-BE32-E72D297353CC}">
                <c16:uniqueId val="{00000005-D254-4BD7-B9C2-CFF98394EAF5}"/>
              </c:ext>
            </c:extLst>
          </c:dPt>
          <c:dPt>
            <c:idx val="3"/>
            <c:bubble3D val="0"/>
            <c:spPr>
              <a:gradFill flip="none" rotWithShape="1">
                <a:gsLst>
                  <a:gs pos="0">
                    <a:srgbClr val="00B050">
                      <a:shade val="30000"/>
                      <a:satMod val="115000"/>
                    </a:srgbClr>
                  </a:gs>
                  <a:gs pos="50000">
                    <a:srgbClr val="00B050">
                      <a:shade val="67500"/>
                      <a:satMod val="115000"/>
                    </a:srgbClr>
                  </a:gs>
                  <a:gs pos="100000">
                    <a:srgbClr val="00B050">
                      <a:shade val="100000"/>
                      <a:satMod val="115000"/>
                    </a:srgbClr>
                  </a:gs>
                </a:gsLst>
                <a:lin ang="2700000" scaled="1"/>
                <a:tileRect/>
              </a:gradFill>
            </c:spPr>
            <c:extLst>
              <c:ext xmlns:c16="http://schemas.microsoft.com/office/drawing/2014/chart" uri="{C3380CC4-5D6E-409C-BE32-E72D297353CC}">
                <c16:uniqueId val="{00000007-D254-4BD7-B9C2-CFF98394EAF5}"/>
              </c:ext>
            </c:extLst>
          </c:dPt>
          <c:dPt>
            <c:idx val="4"/>
            <c:bubble3D val="0"/>
            <c:spPr>
              <a:noFill/>
            </c:spPr>
            <c:extLst>
              <c:ext xmlns:c16="http://schemas.microsoft.com/office/drawing/2014/chart" uri="{C3380CC4-5D6E-409C-BE32-E72D297353CC}">
                <c16:uniqueId val="{00000009-D254-4BD7-B9C2-CFF98394EAF5}"/>
              </c:ext>
            </c:extLst>
          </c:dPt>
          <c:val>
            <c:numRef>
              <c:f>'Leçon 7'!$N$138:$N$142</c:f>
              <c:numCache>
                <c:formatCode>General</c:formatCode>
                <c:ptCount val="5"/>
                <c:pt idx="0">
                  <c:v>10</c:v>
                </c:pt>
                <c:pt idx="1">
                  <c:v>10</c:v>
                </c:pt>
                <c:pt idx="2">
                  <c:v>10</c:v>
                </c:pt>
                <c:pt idx="3">
                  <c:v>10</c:v>
                </c:pt>
                <c:pt idx="4">
                  <c:v>40</c:v>
                </c:pt>
              </c:numCache>
            </c:numRef>
          </c:val>
          <c:extLst>
            <c:ext xmlns:c16="http://schemas.microsoft.com/office/drawing/2014/chart" uri="{C3380CC4-5D6E-409C-BE32-E72D297353CC}">
              <c16:uniqueId val="{0000000A-D254-4BD7-B9C2-CFF98394EAF5}"/>
            </c:ext>
          </c:extLst>
        </c:ser>
        <c:dLbls>
          <c:showLegendKey val="0"/>
          <c:showVal val="0"/>
          <c:showCatName val="0"/>
          <c:showSerName val="0"/>
          <c:showPercent val="0"/>
          <c:showBubbleSize val="0"/>
          <c:showLeaderLines val="1"/>
        </c:dLbls>
        <c:firstSliceAng val="270"/>
        <c:holeSize val="50"/>
      </c:doughnutChart>
      <c:pieChart>
        <c:varyColors val="1"/>
        <c:ser>
          <c:idx val="1"/>
          <c:order val="1"/>
          <c:spPr>
            <a:noFill/>
          </c:spPr>
          <c:dPt>
            <c:idx val="1"/>
            <c:bubble3D val="0"/>
            <c:spPr>
              <a:solidFill>
                <a:schemeClr val="tx1"/>
              </a:solidFill>
            </c:spPr>
            <c:extLst>
              <c:ext xmlns:c16="http://schemas.microsoft.com/office/drawing/2014/chart" uri="{C3380CC4-5D6E-409C-BE32-E72D297353CC}">
                <c16:uniqueId val="{0000000C-D254-4BD7-B9C2-CFF98394EAF5}"/>
              </c:ext>
            </c:extLst>
          </c:dPt>
          <c:val>
            <c:numRef>
              <c:f>'Leçon 7'!$O$138:$O$140</c:f>
              <c:numCache>
                <c:formatCode>General</c:formatCode>
                <c:ptCount val="3"/>
                <c:pt idx="0">
                  <c:v>0</c:v>
                </c:pt>
                <c:pt idx="1">
                  <c:v>2</c:v>
                </c:pt>
                <c:pt idx="2">
                  <c:v>78</c:v>
                </c:pt>
              </c:numCache>
            </c:numRef>
          </c:val>
          <c:extLst>
            <c:ext xmlns:c16="http://schemas.microsoft.com/office/drawing/2014/chart" uri="{C3380CC4-5D6E-409C-BE32-E72D297353CC}">
              <c16:uniqueId val="{0000000D-D254-4BD7-B9C2-CFF98394EAF5}"/>
            </c:ext>
          </c:extLst>
        </c:ser>
        <c:dLbls>
          <c:showLegendKey val="0"/>
          <c:showVal val="0"/>
          <c:showCatName val="0"/>
          <c:showSerName val="0"/>
          <c:showPercent val="0"/>
          <c:showBubbleSize val="0"/>
          <c:showLeaderLines val="1"/>
        </c:dLbls>
        <c:firstSliceAng val="270"/>
      </c:pieChart>
    </c:plotArea>
    <c:plotVisOnly val="0"/>
    <c:dispBlanksAs val="gap"/>
    <c:showDLblsOverMax val="0"/>
  </c:chart>
  <c:spPr>
    <a:noFill/>
    <a:ln>
      <a:noFill/>
    </a:ln>
  </c:spPr>
  <c:printSettings>
    <c:headerFooter/>
    <c:pageMargins b="0.750000000000003" l="0.70000000000000062" r="0.70000000000000062" t="0.750000000000003" header="0.30000000000000032" footer="0.30000000000000032"/>
    <c:pageSetup/>
  </c:printSettings>
</c:chartSpace>
</file>

<file path=xl/charts/chart2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3187714043526789E-2"/>
          <c:y val="2.160694885387645E-3"/>
          <c:w val="0.97578810865280474"/>
          <c:h val="0.99783930511461238"/>
        </c:manualLayout>
      </c:layout>
      <c:doughnutChart>
        <c:varyColors val="1"/>
        <c:ser>
          <c:idx val="0"/>
          <c:order val="0"/>
          <c:tx>
            <c:v>Camembert</c:v>
          </c:tx>
          <c:dPt>
            <c:idx val="0"/>
            <c:bubble3D val="0"/>
            <c:spPr>
              <a:gradFill flip="none" rotWithShape="1">
                <a:gsLst>
                  <a:gs pos="0">
                    <a:srgbClr val="C00000">
                      <a:shade val="30000"/>
                      <a:satMod val="115000"/>
                    </a:srgbClr>
                  </a:gs>
                  <a:gs pos="50000">
                    <a:srgbClr val="C00000">
                      <a:shade val="67500"/>
                      <a:satMod val="115000"/>
                    </a:srgbClr>
                  </a:gs>
                  <a:gs pos="100000">
                    <a:srgbClr val="C00000">
                      <a:shade val="100000"/>
                      <a:satMod val="115000"/>
                    </a:srgbClr>
                  </a:gs>
                </a:gsLst>
                <a:lin ang="2700000" scaled="1"/>
                <a:tileRect/>
              </a:gradFill>
            </c:spPr>
            <c:extLst>
              <c:ext xmlns:c16="http://schemas.microsoft.com/office/drawing/2014/chart" uri="{C3380CC4-5D6E-409C-BE32-E72D297353CC}">
                <c16:uniqueId val="{00000001-B80A-478F-A8A2-7C1E5F506DD1}"/>
              </c:ext>
            </c:extLst>
          </c:dPt>
          <c:dPt>
            <c:idx val="1"/>
            <c:bubble3D val="0"/>
            <c:spPr>
              <a:gradFill flip="none" rotWithShape="1">
                <a:gsLst>
                  <a:gs pos="0">
                    <a:srgbClr val="F79646">
                      <a:lumMod val="75000"/>
                      <a:shade val="30000"/>
                      <a:satMod val="115000"/>
                    </a:srgbClr>
                  </a:gs>
                  <a:gs pos="50000">
                    <a:srgbClr val="F79646">
                      <a:lumMod val="75000"/>
                      <a:shade val="67500"/>
                      <a:satMod val="115000"/>
                    </a:srgbClr>
                  </a:gs>
                  <a:gs pos="100000">
                    <a:srgbClr val="F79646">
                      <a:lumMod val="75000"/>
                      <a:shade val="100000"/>
                      <a:satMod val="115000"/>
                    </a:srgbClr>
                  </a:gs>
                </a:gsLst>
                <a:lin ang="2700000" scaled="1"/>
                <a:tileRect/>
              </a:gradFill>
            </c:spPr>
            <c:extLst>
              <c:ext xmlns:c16="http://schemas.microsoft.com/office/drawing/2014/chart" uri="{C3380CC4-5D6E-409C-BE32-E72D297353CC}">
                <c16:uniqueId val="{00000003-B80A-478F-A8A2-7C1E5F506DD1}"/>
              </c:ext>
            </c:extLst>
          </c:dPt>
          <c:dPt>
            <c:idx val="2"/>
            <c:bubble3D val="0"/>
            <c:spPr>
              <a:gradFill flip="none" rotWithShape="1">
                <a:gsLst>
                  <a:gs pos="0">
                    <a:srgbClr val="64AB0D">
                      <a:shade val="30000"/>
                      <a:satMod val="115000"/>
                    </a:srgbClr>
                  </a:gs>
                  <a:gs pos="50000">
                    <a:srgbClr val="64AB0D">
                      <a:shade val="67500"/>
                      <a:satMod val="115000"/>
                    </a:srgbClr>
                  </a:gs>
                  <a:gs pos="100000">
                    <a:srgbClr val="64AB0D">
                      <a:shade val="100000"/>
                      <a:satMod val="115000"/>
                    </a:srgbClr>
                  </a:gs>
                </a:gsLst>
                <a:lin ang="2700000" scaled="1"/>
                <a:tileRect/>
              </a:gradFill>
            </c:spPr>
            <c:extLst>
              <c:ext xmlns:c16="http://schemas.microsoft.com/office/drawing/2014/chart" uri="{C3380CC4-5D6E-409C-BE32-E72D297353CC}">
                <c16:uniqueId val="{00000005-B80A-478F-A8A2-7C1E5F506DD1}"/>
              </c:ext>
            </c:extLst>
          </c:dPt>
          <c:dPt>
            <c:idx val="3"/>
            <c:bubble3D val="0"/>
            <c:spPr>
              <a:gradFill flip="none" rotWithShape="1">
                <a:gsLst>
                  <a:gs pos="0">
                    <a:srgbClr val="00B050">
                      <a:shade val="30000"/>
                      <a:satMod val="115000"/>
                    </a:srgbClr>
                  </a:gs>
                  <a:gs pos="50000">
                    <a:srgbClr val="00B050">
                      <a:shade val="67500"/>
                      <a:satMod val="115000"/>
                    </a:srgbClr>
                  </a:gs>
                  <a:gs pos="100000">
                    <a:srgbClr val="00B050">
                      <a:shade val="100000"/>
                      <a:satMod val="115000"/>
                    </a:srgbClr>
                  </a:gs>
                </a:gsLst>
                <a:lin ang="2700000" scaled="1"/>
                <a:tileRect/>
              </a:gradFill>
            </c:spPr>
            <c:extLst>
              <c:ext xmlns:c16="http://schemas.microsoft.com/office/drawing/2014/chart" uri="{C3380CC4-5D6E-409C-BE32-E72D297353CC}">
                <c16:uniqueId val="{00000007-B80A-478F-A8A2-7C1E5F506DD1}"/>
              </c:ext>
            </c:extLst>
          </c:dPt>
          <c:dPt>
            <c:idx val="4"/>
            <c:bubble3D val="0"/>
            <c:spPr>
              <a:noFill/>
            </c:spPr>
            <c:extLst>
              <c:ext xmlns:c16="http://schemas.microsoft.com/office/drawing/2014/chart" uri="{C3380CC4-5D6E-409C-BE32-E72D297353CC}">
                <c16:uniqueId val="{00000009-B80A-478F-A8A2-7C1E5F506DD1}"/>
              </c:ext>
            </c:extLst>
          </c:dPt>
          <c:val>
            <c:numRef>
              <c:f>'Leçon 7'!$N$143:$N$147</c:f>
              <c:numCache>
                <c:formatCode>General</c:formatCode>
                <c:ptCount val="5"/>
                <c:pt idx="0">
                  <c:v>10</c:v>
                </c:pt>
                <c:pt idx="1">
                  <c:v>10</c:v>
                </c:pt>
                <c:pt idx="2">
                  <c:v>10</c:v>
                </c:pt>
                <c:pt idx="3">
                  <c:v>10</c:v>
                </c:pt>
                <c:pt idx="4">
                  <c:v>40</c:v>
                </c:pt>
              </c:numCache>
            </c:numRef>
          </c:val>
          <c:extLst>
            <c:ext xmlns:c16="http://schemas.microsoft.com/office/drawing/2014/chart" uri="{C3380CC4-5D6E-409C-BE32-E72D297353CC}">
              <c16:uniqueId val="{0000000A-B80A-478F-A8A2-7C1E5F506DD1}"/>
            </c:ext>
          </c:extLst>
        </c:ser>
        <c:dLbls>
          <c:showLegendKey val="0"/>
          <c:showVal val="0"/>
          <c:showCatName val="0"/>
          <c:showSerName val="0"/>
          <c:showPercent val="0"/>
          <c:showBubbleSize val="0"/>
          <c:showLeaderLines val="1"/>
        </c:dLbls>
        <c:firstSliceAng val="270"/>
        <c:holeSize val="50"/>
      </c:doughnutChart>
      <c:pieChart>
        <c:varyColors val="1"/>
        <c:ser>
          <c:idx val="1"/>
          <c:order val="1"/>
          <c:spPr>
            <a:noFill/>
          </c:spPr>
          <c:dPt>
            <c:idx val="1"/>
            <c:bubble3D val="0"/>
            <c:spPr>
              <a:solidFill>
                <a:schemeClr val="tx1"/>
              </a:solidFill>
            </c:spPr>
            <c:extLst>
              <c:ext xmlns:c16="http://schemas.microsoft.com/office/drawing/2014/chart" uri="{C3380CC4-5D6E-409C-BE32-E72D297353CC}">
                <c16:uniqueId val="{0000000C-B80A-478F-A8A2-7C1E5F506DD1}"/>
              </c:ext>
            </c:extLst>
          </c:dPt>
          <c:val>
            <c:numRef>
              <c:f>'Leçon 7'!$O$143:$O$145</c:f>
              <c:numCache>
                <c:formatCode>General</c:formatCode>
                <c:ptCount val="3"/>
                <c:pt idx="0">
                  <c:v>0</c:v>
                </c:pt>
                <c:pt idx="1">
                  <c:v>2</c:v>
                </c:pt>
                <c:pt idx="2">
                  <c:v>78</c:v>
                </c:pt>
              </c:numCache>
            </c:numRef>
          </c:val>
          <c:extLst>
            <c:ext xmlns:c16="http://schemas.microsoft.com/office/drawing/2014/chart" uri="{C3380CC4-5D6E-409C-BE32-E72D297353CC}">
              <c16:uniqueId val="{0000000D-B80A-478F-A8A2-7C1E5F506DD1}"/>
            </c:ext>
          </c:extLst>
        </c:ser>
        <c:dLbls>
          <c:showLegendKey val="0"/>
          <c:showVal val="0"/>
          <c:showCatName val="0"/>
          <c:showSerName val="0"/>
          <c:showPercent val="0"/>
          <c:showBubbleSize val="0"/>
          <c:showLeaderLines val="1"/>
        </c:dLbls>
        <c:firstSliceAng val="270"/>
      </c:pieChart>
    </c:plotArea>
    <c:plotVisOnly val="0"/>
    <c:dispBlanksAs val="gap"/>
    <c:showDLblsOverMax val="0"/>
  </c:chart>
  <c:spPr>
    <a:noFill/>
    <a:ln>
      <a:noFill/>
    </a:ln>
  </c:spPr>
  <c:printSettings>
    <c:headerFooter/>
    <c:pageMargins b="0.750000000000003" l="0.70000000000000062" r="0.70000000000000062" t="0.750000000000003" header="0.30000000000000032" footer="0.30000000000000032"/>
    <c:pageSetup/>
  </c:printSettings>
</c:chartSpace>
</file>

<file path=xl/charts/chart2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3187714043526789E-2"/>
          <c:y val="2.160694885387645E-3"/>
          <c:w val="0.97578810865280474"/>
          <c:h val="0.99783930511461238"/>
        </c:manualLayout>
      </c:layout>
      <c:doughnutChart>
        <c:varyColors val="1"/>
        <c:ser>
          <c:idx val="0"/>
          <c:order val="0"/>
          <c:tx>
            <c:v>Camembert</c:v>
          </c:tx>
          <c:dPt>
            <c:idx val="0"/>
            <c:bubble3D val="0"/>
            <c:spPr>
              <a:gradFill flip="none" rotWithShape="1">
                <a:gsLst>
                  <a:gs pos="0">
                    <a:srgbClr val="C00000">
                      <a:shade val="30000"/>
                      <a:satMod val="115000"/>
                    </a:srgbClr>
                  </a:gs>
                  <a:gs pos="50000">
                    <a:srgbClr val="C00000">
                      <a:shade val="67500"/>
                      <a:satMod val="115000"/>
                    </a:srgbClr>
                  </a:gs>
                  <a:gs pos="100000">
                    <a:srgbClr val="C00000">
                      <a:shade val="100000"/>
                      <a:satMod val="115000"/>
                    </a:srgbClr>
                  </a:gs>
                </a:gsLst>
                <a:lin ang="2700000" scaled="1"/>
                <a:tileRect/>
              </a:gradFill>
            </c:spPr>
            <c:extLst>
              <c:ext xmlns:c16="http://schemas.microsoft.com/office/drawing/2014/chart" uri="{C3380CC4-5D6E-409C-BE32-E72D297353CC}">
                <c16:uniqueId val="{00000001-D14F-417B-BF8B-CBC0BBC38D51}"/>
              </c:ext>
            </c:extLst>
          </c:dPt>
          <c:dPt>
            <c:idx val="1"/>
            <c:bubble3D val="0"/>
            <c:spPr>
              <a:gradFill flip="none" rotWithShape="1">
                <a:gsLst>
                  <a:gs pos="0">
                    <a:srgbClr val="F79646">
                      <a:lumMod val="75000"/>
                      <a:shade val="30000"/>
                      <a:satMod val="115000"/>
                    </a:srgbClr>
                  </a:gs>
                  <a:gs pos="50000">
                    <a:srgbClr val="F79646">
                      <a:lumMod val="75000"/>
                      <a:shade val="67500"/>
                      <a:satMod val="115000"/>
                    </a:srgbClr>
                  </a:gs>
                  <a:gs pos="100000">
                    <a:srgbClr val="F79646">
                      <a:lumMod val="75000"/>
                      <a:shade val="100000"/>
                      <a:satMod val="115000"/>
                    </a:srgbClr>
                  </a:gs>
                </a:gsLst>
                <a:lin ang="2700000" scaled="1"/>
                <a:tileRect/>
              </a:gradFill>
            </c:spPr>
            <c:extLst>
              <c:ext xmlns:c16="http://schemas.microsoft.com/office/drawing/2014/chart" uri="{C3380CC4-5D6E-409C-BE32-E72D297353CC}">
                <c16:uniqueId val="{00000003-D14F-417B-BF8B-CBC0BBC38D51}"/>
              </c:ext>
            </c:extLst>
          </c:dPt>
          <c:dPt>
            <c:idx val="2"/>
            <c:bubble3D val="0"/>
            <c:spPr>
              <a:gradFill flip="none" rotWithShape="1">
                <a:gsLst>
                  <a:gs pos="0">
                    <a:srgbClr val="64AB0D">
                      <a:shade val="30000"/>
                      <a:satMod val="115000"/>
                    </a:srgbClr>
                  </a:gs>
                  <a:gs pos="50000">
                    <a:srgbClr val="64AB0D">
                      <a:shade val="67500"/>
                      <a:satMod val="115000"/>
                    </a:srgbClr>
                  </a:gs>
                  <a:gs pos="100000">
                    <a:srgbClr val="64AB0D">
                      <a:shade val="100000"/>
                      <a:satMod val="115000"/>
                    </a:srgbClr>
                  </a:gs>
                </a:gsLst>
                <a:lin ang="2700000" scaled="1"/>
                <a:tileRect/>
              </a:gradFill>
            </c:spPr>
            <c:extLst>
              <c:ext xmlns:c16="http://schemas.microsoft.com/office/drawing/2014/chart" uri="{C3380CC4-5D6E-409C-BE32-E72D297353CC}">
                <c16:uniqueId val="{00000005-D14F-417B-BF8B-CBC0BBC38D51}"/>
              </c:ext>
            </c:extLst>
          </c:dPt>
          <c:dPt>
            <c:idx val="3"/>
            <c:bubble3D val="0"/>
            <c:spPr>
              <a:gradFill flip="none" rotWithShape="1">
                <a:gsLst>
                  <a:gs pos="0">
                    <a:srgbClr val="00B050">
                      <a:shade val="30000"/>
                      <a:satMod val="115000"/>
                    </a:srgbClr>
                  </a:gs>
                  <a:gs pos="50000">
                    <a:srgbClr val="00B050">
                      <a:shade val="67500"/>
                      <a:satMod val="115000"/>
                    </a:srgbClr>
                  </a:gs>
                  <a:gs pos="100000">
                    <a:srgbClr val="00B050">
                      <a:shade val="100000"/>
                      <a:satMod val="115000"/>
                    </a:srgbClr>
                  </a:gs>
                </a:gsLst>
                <a:lin ang="2700000" scaled="1"/>
                <a:tileRect/>
              </a:gradFill>
            </c:spPr>
            <c:extLst>
              <c:ext xmlns:c16="http://schemas.microsoft.com/office/drawing/2014/chart" uri="{C3380CC4-5D6E-409C-BE32-E72D297353CC}">
                <c16:uniqueId val="{00000007-D14F-417B-BF8B-CBC0BBC38D51}"/>
              </c:ext>
            </c:extLst>
          </c:dPt>
          <c:dPt>
            <c:idx val="4"/>
            <c:bubble3D val="0"/>
            <c:spPr>
              <a:noFill/>
            </c:spPr>
            <c:extLst>
              <c:ext xmlns:c16="http://schemas.microsoft.com/office/drawing/2014/chart" uri="{C3380CC4-5D6E-409C-BE32-E72D297353CC}">
                <c16:uniqueId val="{00000009-D14F-417B-BF8B-CBC0BBC38D51}"/>
              </c:ext>
            </c:extLst>
          </c:dPt>
          <c:val>
            <c:numRef>
              <c:f>'Leçon 7'!$N$148:$N$152</c:f>
              <c:numCache>
                <c:formatCode>General</c:formatCode>
                <c:ptCount val="5"/>
                <c:pt idx="0">
                  <c:v>10</c:v>
                </c:pt>
                <c:pt idx="1">
                  <c:v>10</c:v>
                </c:pt>
                <c:pt idx="2">
                  <c:v>10</c:v>
                </c:pt>
                <c:pt idx="3">
                  <c:v>10</c:v>
                </c:pt>
                <c:pt idx="4">
                  <c:v>40</c:v>
                </c:pt>
              </c:numCache>
            </c:numRef>
          </c:val>
          <c:extLst>
            <c:ext xmlns:c16="http://schemas.microsoft.com/office/drawing/2014/chart" uri="{C3380CC4-5D6E-409C-BE32-E72D297353CC}">
              <c16:uniqueId val="{0000000A-D14F-417B-BF8B-CBC0BBC38D51}"/>
            </c:ext>
          </c:extLst>
        </c:ser>
        <c:dLbls>
          <c:showLegendKey val="0"/>
          <c:showVal val="0"/>
          <c:showCatName val="0"/>
          <c:showSerName val="0"/>
          <c:showPercent val="0"/>
          <c:showBubbleSize val="0"/>
          <c:showLeaderLines val="1"/>
        </c:dLbls>
        <c:firstSliceAng val="270"/>
        <c:holeSize val="50"/>
      </c:doughnutChart>
      <c:pieChart>
        <c:varyColors val="1"/>
        <c:ser>
          <c:idx val="1"/>
          <c:order val="1"/>
          <c:spPr>
            <a:noFill/>
          </c:spPr>
          <c:dPt>
            <c:idx val="1"/>
            <c:bubble3D val="0"/>
            <c:spPr>
              <a:solidFill>
                <a:schemeClr val="tx1"/>
              </a:solidFill>
            </c:spPr>
            <c:extLst>
              <c:ext xmlns:c16="http://schemas.microsoft.com/office/drawing/2014/chart" uri="{C3380CC4-5D6E-409C-BE32-E72D297353CC}">
                <c16:uniqueId val="{0000000C-D14F-417B-BF8B-CBC0BBC38D51}"/>
              </c:ext>
            </c:extLst>
          </c:dPt>
          <c:val>
            <c:numRef>
              <c:f>'Leçon 7'!$O$148:$O$150</c:f>
              <c:numCache>
                <c:formatCode>General</c:formatCode>
                <c:ptCount val="3"/>
                <c:pt idx="0">
                  <c:v>0</c:v>
                </c:pt>
                <c:pt idx="1">
                  <c:v>2</c:v>
                </c:pt>
                <c:pt idx="2">
                  <c:v>78</c:v>
                </c:pt>
              </c:numCache>
            </c:numRef>
          </c:val>
          <c:extLst>
            <c:ext xmlns:c16="http://schemas.microsoft.com/office/drawing/2014/chart" uri="{C3380CC4-5D6E-409C-BE32-E72D297353CC}">
              <c16:uniqueId val="{0000000D-D14F-417B-BF8B-CBC0BBC38D51}"/>
            </c:ext>
          </c:extLst>
        </c:ser>
        <c:dLbls>
          <c:showLegendKey val="0"/>
          <c:showVal val="0"/>
          <c:showCatName val="0"/>
          <c:showSerName val="0"/>
          <c:showPercent val="0"/>
          <c:showBubbleSize val="0"/>
          <c:showLeaderLines val="1"/>
        </c:dLbls>
        <c:firstSliceAng val="270"/>
      </c:pieChart>
    </c:plotArea>
    <c:plotVisOnly val="0"/>
    <c:dispBlanksAs val="gap"/>
    <c:showDLblsOverMax val="0"/>
  </c:chart>
  <c:spPr>
    <a:noFill/>
    <a:ln>
      <a:noFill/>
    </a:ln>
  </c:spPr>
  <c:printSettings>
    <c:headerFooter/>
    <c:pageMargins b="0.750000000000003" l="0.70000000000000062" r="0.70000000000000062" t="0.750000000000003" header="0.30000000000000032" footer="0.30000000000000032"/>
    <c:pageSetup/>
  </c:printSettings>
</c:chartSpace>
</file>

<file path=xl/charts/chart2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3187714043526789E-2"/>
          <c:y val="2.160694885387645E-3"/>
          <c:w val="0.97578810865280474"/>
          <c:h val="0.99783930511461238"/>
        </c:manualLayout>
      </c:layout>
      <c:doughnutChart>
        <c:varyColors val="1"/>
        <c:ser>
          <c:idx val="0"/>
          <c:order val="0"/>
          <c:tx>
            <c:v>Camembert</c:v>
          </c:tx>
          <c:dPt>
            <c:idx val="0"/>
            <c:bubble3D val="0"/>
            <c:spPr>
              <a:gradFill flip="none" rotWithShape="1">
                <a:gsLst>
                  <a:gs pos="0">
                    <a:srgbClr val="C00000">
                      <a:shade val="30000"/>
                      <a:satMod val="115000"/>
                    </a:srgbClr>
                  </a:gs>
                  <a:gs pos="50000">
                    <a:srgbClr val="C00000">
                      <a:shade val="67500"/>
                      <a:satMod val="115000"/>
                    </a:srgbClr>
                  </a:gs>
                  <a:gs pos="100000">
                    <a:srgbClr val="C00000">
                      <a:shade val="100000"/>
                      <a:satMod val="115000"/>
                    </a:srgbClr>
                  </a:gs>
                </a:gsLst>
                <a:lin ang="2700000" scaled="1"/>
                <a:tileRect/>
              </a:gradFill>
            </c:spPr>
            <c:extLst>
              <c:ext xmlns:c16="http://schemas.microsoft.com/office/drawing/2014/chart" uri="{C3380CC4-5D6E-409C-BE32-E72D297353CC}">
                <c16:uniqueId val="{00000001-97C6-45A9-812C-B8B7E1451CDC}"/>
              </c:ext>
            </c:extLst>
          </c:dPt>
          <c:dPt>
            <c:idx val="1"/>
            <c:bubble3D val="0"/>
            <c:spPr>
              <a:gradFill flip="none" rotWithShape="1">
                <a:gsLst>
                  <a:gs pos="0">
                    <a:srgbClr val="F79646">
                      <a:lumMod val="75000"/>
                      <a:shade val="30000"/>
                      <a:satMod val="115000"/>
                    </a:srgbClr>
                  </a:gs>
                  <a:gs pos="50000">
                    <a:srgbClr val="F79646">
                      <a:lumMod val="75000"/>
                      <a:shade val="67500"/>
                      <a:satMod val="115000"/>
                    </a:srgbClr>
                  </a:gs>
                  <a:gs pos="100000">
                    <a:srgbClr val="F79646">
                      <a:lumMod val="75000"/>
                      <a:shade val="100000"/>
                      <a:satMod val="115000"/>
                    </a:srgbClr>
                  </a:gs>
                </a:gsLst>
                <a:lin ang="2700000" scaled="1"/>
                <a:tileRect/>
              </a:gradFill>
            </c:spPr>
            <c:extLst>
              <c:ext xmlns:c16="http://schemas.microsoft.com/office/drawing/2014/chart" uri="{C3380CC4-5D6E-409C-BE32-E72D297353CC}">
                <c16:uniqueId val="{00000003-97C6-45A9-812C-B8B7E1451CDC}"/>
              </c:ext>
            </c:extLst>
          </c:dPt>
          <c:dPt>
            <c:idx val="2"/>
            <c:bubble3D val="0"/>
            <c:spPr>
              <a:gradFill flip="none" rotWithShape="1">
                <a:gsLst>
                  <a:gs pos="0">
                    <a:srgbClr val="64AB0D">
                      <a:shade val="30000"/>
                      <a:satMod val="115000"/>
                    </a:srgbClr>
                  </a:gs>
                  <a:gs pos="50000">
                    <a:srgbClr val="64AB0D">
                      <a:shade val="67500"/>
                      <a:satMod val="115000"/>
                    </a:srgbClr>
                  </a:gs>
                  <a:gs pos="100000">
                    <a:srgbClr val="64AB0D">
                      <a:shade val="100000"/>
                      <a:satMod val="115000"/>
                    </a:srgbClr>
                  </a:gs>
                </a:gsLst>
                <a:lin ang="2700000" scaled="1"/>
                <a:tileRect/>
              </a:gradFill>
            </c:spPr>
            <c:extLst>
              <c:ext xmlns:c16="http://schemas.microsoft.com/office/drawing/2014/chart" uri="{C3380CC4-5D6E-409C-BE32-E72D297353CC}">
                <c16:uniqueId val="{00000005-97C6-45A9-812C-B8B7E1451CDC}"/>
              </c:ext>
            </c:extLst>
          </c:dPt>
          <c:dPt>
            <c:idx val="3"/>
            <c:bubble3D val="0"/>
            <c:spPr>
              <a:gradFill flip="none" rotWithShape="1">
                <a:gsLst>
                  <a:gs pos="0">
                    <a:srgbClr val="00B050">
                      <a:shade val="30000"/>
                      <a:satMod val="115000"/>
                    </a:srgbClr>
                  </a:gs>
                  <a:gs pos="50000">
                    <a:srgbClr val="00B050">
                      <a:shade val="67500"/>
                      <a:satMod val="115000"/>
                    </a:srgbClr>
                  </a:gs>
                  <a:gs pos="100000">
                    <a:srgbClr val="00B050">
                      <a:shade val="100000"/>
                      <a:satMod val="115000"/>
                    </a:srgbClr>
                  </a:gs>
                </a:gsLst>
                <a:lin ang="2700000" scaled="1"/>
                <a:tileRect/>
              </a:gradFill>
            </c:spPr>
            <c:extLst>
              <c:ext xmlns:c16="http://schemas.microsoft.com/office/drawing/2014/chart" uri="{C3380CC4-5D6E-409C-BE32-E72D297353CC}">
                <c16:uniqueId val="{00000007-97C6-45A9-812C-B8B7E1451CDC}"/>
              </c:ext>
            </c:extLst>
          </c:dPt>
          <c:dPt>
            <c:idx val="4"/>
            <c:bubble3D val="0"/>
            <c:spPr>
              <a:noFill/>
            </c:spPr>
            <c:extLst>
              <c:ext xmlns:c16="http://schemas.microsoft.com/office/drawing/2014/chart" uri="{C3380CC4-5D6E-409C-BE32-E72D297353CC}">
                <c16:uniqueId val="{00000009-97C6-45A9-812C-B8B7E1451CDC}"/>
              </c:ext>
            </c:extLst>
          </c:dPt>
          <c:val>
            <c:numRef>
              <c:f>'Leçon 7'!$N$153:$N$157</c:f>
              <c:numCache>
                <c:formatCode>General</c:formatCode>
                <c:ptCount val="5"/>
                <c:pt idx="0">
                  <c:v>10</c:v>
                </c:pt>
                <c:pt idx="1">
                  <c:v>10</c:v>
                </c:pt>
                <c:pt idx="2">
                  <c:v>10</c:v>
                </c:pt>
                <c:pt idx="3">
                  <c:v>10</c:v>
                </c:pt>
                <c:pt idx="4">
                  <c:v>40</c:v>
                </c:pt>
              </c:numCache>
            </c:numRef>
          </c:val>
          <c:extLst>
            <c:ext xmlns:c16="http://schemas.microsoft.com/office/drawing/2014/chart" uri="{C3380CC4-5D6E-409C-BE32-E72D297353CC}">
              <c16:uniqueId val="{0000000A-97C6-45A9-812C-B8B7E1451CDC}"/>
            </c:ext>
          </c:extLst>
        </c:ser>
        <c:dLbls>
          <c:showLegendKey val="0"/>
          <c:showVal val="0"/>
          <c:showCatName val="0"/>
          <c:showSerName val="0"/>
          <c:showPercent val="0"/>
          <c:showBubbleSize val="0"/>
          <c:showLeaderLines val="1"/>
        </c:dLbls>
        <c:firstSliceAng val="270"/>
        <c:holeSize val="50"/>
      </c:doughnutChart>
      <c:pieChart>
        <c:varyColors val="1"/>
        <c:ser>
          <c:idx val="1"/>
          <c:order val="1"/>
          <c:spPr>
            <a:noFill/>
          </c:spPr>
          <c:dPt>
            <c:idx val="1"/>
            <c:bubble3D val="0"/>
            <c:spPr>
              <a:solidFill>
                <a:schemeClr val="tx1"/>
              </a:solidFill>
            </c:spPr>
            <c:extLst>
              <c:ext xmlns:c16="http://schemas.microsoft.com/office/drawing/2014/chart" uri="{C3380CC4-5D6E-409C-BE32-E72D297353CC}">
                <c16:uniqueId val="{0000000C-97C6-45A9-812C-B8B7E1451CDC}"/>
              </c:ext>
            </c:extLst>
          </c:dPt>
          <c:val>
            <c:numRef>
              <c:f>'Leçon 7'!$O$153:$O$155</c:f>
              <c:numCache>
                <c:formatCode>General</c:formatCode>
                <c:ptCount val="3"/>
                <c:pt idx="0">
                  <c:v>0</c:v>
                </c:pt>
                <c:pt idx="1">
                  <c:v>2</c:v>
                </c:pt>
                <c:pt idx="2">
                  <c:v>78</c:v>
                </c:pt>
              </c:numCache>
            </c:numRef>
          </c:val>
          <c:extLst>
            <c:ext xmlns:c16="http://schemas.microsoft.com/office/drawing/2014/chart" uri="{C3380CC4-5D6E-409C-BE32-E72D297353CC}">
              <c16:uniqueId val="{0000000D-97C6-45A9-812C-B8B7E1451CDC}"/>
            </c:ext>
          </c:extLst>
        </c:ser>
        <c:dLbls>
          <c:showLegendKey val="0"/>
          <c:showVal val="0"/>
          <c:showCatName val="0"/>
          <c:showSerName val="0"/>
          <c:showPercent val="0"/>
          <c:showBubbleSize val="0"/>
          <c:showLeaderLines val="1"/>
        </c:dLbls>
        <c:firstSliceAng val="270"/>
      </c:pieChart>
    </c:plotArea>
    <c:plotVisOnly val="0"/>
    <c:dispBlanksAs val="gap"/>
    <c:showDLblsOverMax val="0"/>
  </c:chart>
  <c:spPr>
    <a:noFill/>
    <a:ln>
      <a:noFill/>
    </a:ln>
  </c:spPr>
  <c:printSettings>
    <c:headerFooter/>
    <c:pageMargins b="0.750000000000003" l="0.70000000000000062" r="0.70000000000000062" t="0.750000000000003" header="0.30000000000000032" footer="0.30000000000000032"/>
    <c:pageSetup/>
  </c:printSettings>
</c:chartSpace>
</file>

<file path=xl/charts/chart2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3187714043526789E-2"/>
          <c:y val="2.160694885387645E-3"/>
          <c:w val="0.97578810865280474"/>
          <c:h val="0.99783930511461238"/>
        </c:manualLayout>
      </c:layout>
      <c:doughnutChart>
        <c:varyColors val="1"/>
        <c:ser>
          <c:idx val="0"/>
          <c:order val="0"/>
          <c:tx>
            <c:v>Camembert</c:v>
          </c:tx>
          <c:dPt>
            <c:idx val="0"/>
            <c:bubble3D val="0"/>
            <c:spPr>
              <a:gradFill flip="none" rotWithShape="1">
                <a:gsLst>
                  <a:gs pos="0">
                    <a:srgbClr val="C00000">
                      <a:shade val="30000"/>
                      <a:satMod val="115000"/>
                    </a:srgbClr>
                  </a:gs>
                  <a:gs pos="50000">
                    <a:srgbClr val="C00000">
                      <a:shade val="67500"/>
                      <a:satMod val="115000"/>
                    </a:srgbClr>
                  </a:gs>
                  <a:gs pos="100000">
                    <a:srgbClr val="C00000">
                      <a:shade val="100000"/>
                      <a:satMod val="115000"/>
                    </a:srgbClr>
                  </a:gs>
                </a:gsLst>
                <a:lin ang="2700000" scaled="1"/>
                <a:tileRect/>
              </a:gradFill>
            </c:spPr>
            <c:extLst>
              <c:ext xmlns:c16="http://schemas.microsoft.com/office/drawing/2014/chart" uri="{C3380CC4-5D6E-409C-BE32-E72D297353CC}">
                <c16:uniqueId val="{00000001-820E-4668-B355-ACA737AD5A43}"/>
              </c:ext>
            </c:extLst>
          </c:dPt>
          <c:dPt>
            <c:idx val="1"/>
            <c:bubble3D val="0"/>
            <c:spPr>
              <a:gradFill flip="none" rotWithShape="1">
                <a:gsLst>
                  <a:gs pos="0">
                    <a:srgbClr val="F79646">
                      <a:lumMod val="75000"/>
                      <a:shade val="30000"/>
                      <a:satMod val="115000"/>
                    </a:srgbClr>
                  </a:gs>
                  <a:gs pos="50000">
                    <a:srgbClr val="F79646">
                      <a:lumMod val="75000"/>
                      <a:shade val="67500"/>
                      <a:satMod val="115000"/>
                    </a:srgbClr>
                  </a:gs>
                  <a:gs pos="100000">
                    <a:srgbClr val="F79646">
                      <a:lumMod val="75000"/>
                      <a:shade val="100000"/>
                      <a:satMod val="115000"/>
                    </a:srgbClr>
                  </a:gs>
                </a:gsLst>
                <a:lin ang="2700000" scaled="1"/>
                <a:tileRect/>
              </a:gradFill>
            </c:spPr>
            <c:extLst>
              <c:ext xmlns:c16="http://schemas.microsoft.com/office/drawing/2014/chart" uri="{C3380CC4-5D6E-409C-BE32-E72D297353CC}">
                <c16:uniqueId val="{00000003-820E-4668-B355-ACA737AD5A43}"/>
              </c:ext>
            </c:extLst>
          </c:dPt>
          <c:dPt>
            <c:idx val="2"/>
            <c:bubble3D val="0"/>
            <c:spPr>
              <a:gradFill flip="none" rotWithShape="1">
                <a:gsLst>
                  <a:gs pos="0">
                    <a:srgbClr val="64AB0D">
                      <a:shade val="30000"/>
                      <a:satMod val="115000"/>
                    </a:srgbClr>
                  </a:gs>
                  <a:gs pos="50000">
                    <a:srgbClr val="64AB0D">
                      <a:shade val="67500"/>
                      <a:satMod val="115000"/>
                    </a:srgbClr>
                  </a:gs>
                  <a:gs pos="100000">
                    <a:srgbClr val="64AB0D">
                      <a:shade val="100000"/>
                      <a:satMod val="115000"/>
                    </a:srgbClr>
                  </a:gs>
                </a:gsLst>
                <a:lin ang="2700000" scaled="1"/>
                <a:tileRect/>
              </a:gradFill>
            </c:spPr>
            <c:extLst>
              <c:ext xmlns:c16="http://schemas.microsoft.com/office/drawing/2014/chart" uri="{C3380CC4-5D6E-409C-BE32-E72D297353CC}">
                <c16:uniqueId val="{00000005-820E-4668-B355-ACA737AD5A43}"/>
              </c:ext>
            </c:extLst>
          </c:dPt>
          <c:dPt>
            <c:idx val="3"/>
            <c:bubble3D val="0"/>
            <c:spPr>
              <a:gradFill flip="none" rotWithShape="1">
                <a:gsLst>
                  <a:gs pos="0">
                    <a:srgbClr val="00B050">
                      <a:shade val="30000"/>
                      <a:satMod val="115000"/>
                    </a:srgbClr>
                  </a:gs>
                  <a:gs pos="50000">
                    <a:srgbClr val="00B050">
                      <a:shade val="67500"/>
                      <a:satMod val="115000"/>
                    </a:srgbClr>
                  </a:gs>
                  <a:gs pos="100000">
                    <a:srgbClr val="00B050">
                      <a:shade val="100000"/>
                      <a:satMod val="115000"/>
                    </a:srgbClr>
                  </a:gs>
                </a:gsLst>
                <a:lin ang="2700000" scaled="1"/>
                <a:tileRect/>
              </a:gradFill>
            </c:spPr>
            <c:extLst>
              <c:ext xmlns:c16="http://schemas.microsoft.com/office/drawing/2014/chart" uri="{C3380CC4-5D6E-409C-BE32-E72D297353CC}">
                <c16:uniqueId val="{00000007-820E-4668-B355-ACA737AD5A43}"/>
              </c:ext>
            </c:extLst>
          </c:dPt>
          <c:dPt>
            <c:idx val="4"/>
            <c:bubble3D val="0"/>
            <c:spPr>
              <a:noFill/>
            </c:spPr>
            <c:extLst>
              <c:ext xmlns:c16="http://schemas.microsoft.com/office/drawing/2014/chart" uri="{C3380CC4-5D6E-409C-BE32-E72D297353CC}">
                <c16:uniqueId val="{00000009-820E-4668-B355-ACA737AD5A43}"/>
              </c:ext>
            </c:extLst>
          </c:dPt>
          <c:val>
            <c:numRef>
              <c:f>'Leçon 7'!$N$158:$N$162</c:f>
              <c:numCache>
                <c:formatCode>General</c:formatCode>
                <c:ptCount val="5"/>
                <c:pt idx="0">
                  <c:v>10</c:v>
                </c:pt>
                <c:pt idx="1">
                  <c:v>10</c:v>
                </c:pt>
                <c:pt idx="2">
                  <c:v>10</c:v>
                </c:pt>
                <c:pt idx="3">
                  <c:v>10</c:v>
                </c:pt>
                <c:pt idx="4">
                  <c:v>40</c:v>
                </c:pt>
              </c:numCache>
            </c:numRef>
          </c:val>
          <c:extLst>
            <c:ext xmlns:c16="http://schemas.microsoft.com/office/drawing/2014/chart" uri="{C3380CC4-5D6E-409C-BE32-E72D297353CC}">
              <c16:uniqueId val="{0000000A-820E-4668-B355-ACA737AD5A43}"/>
            </c:ext>
          </c:extLst>
        </c:ser>
        <c:dLbls>
          <c:showLegendKey val="0"/>
          <c:showVal val="0"/>
          <c:showCatName val="0"/>
          <c:showSerName val="0"/>
          <c:showPercent val="0"/>
          <c:showBubbleSize val="0"/>
          <c:showLeaderLines val="1"/>
        </c:dLbls>
        <c:firstSliceAng val="270"/>
        <c:holeSize val="50"/>
      </c:doughnutChart>
      <c:pieChart>
        <c:varyColors val="1"/>
        <c:ser>
          <c:idx val="1"/>
          <c:order val="1"/>
          <c:spPr>
            <a:noFill/>
          </c:spPr>
          <c:dPt>
            <c:idx val="1"/>
            <c:bubble3D val="0"/>
            <c:spPr>
              <a:solidFill>
                <a:schemeClr val="tx1"/>
              </a:solidFill>
            </c:spPr>
            <c:extLst>
              <c:ext xmlns:c16="http://schemas.microsoft.com/office/drawing/2014/chart" uri="{C3380CC4-5D6E-409C-BE32-E72D297353CC}">
                <c16:uniqueId val="{0000000C-820E-4668-B355-ACA737AD5A43}"/>
              </c:ext>
            </c:extLst>
          </c:dPt>
          <c:val>
            <c:numRef>
              <c:f>'Leçon 7'!$O$158:$O$160</c:f>
              <c:numCache>
                <c:formatCode>General</c:formatCode>
                <c:ptCount val="3"/>
                <c:pt idx="0">
                  <c:v>0</c:v>
                </c:pt>
                <c:pt idx="1">
                  <c:v>2</c:v>
                </c:pt>
                <c:pt idx="2">
                  <c:v>78</c:v>
                </c:pt>
              </c:numCache>
            </c:numRef>
          </c:val>
          <c:extLst>
            <c:ext xmlns:c16="http://schemas.microsoft.com/office/drawing/2014/chart" uri="{C3380CC4-5D6E-409C-BE32-E72D297353CC}">
              <c16:uniqueId val="{0000000D-820E-4668-B355-ACA737AD5A43}"/>
            </c:ext>
          </c:extLst>
        </c:ser>
        <c:dLbls>
          <c:showLegendKey val="0"/>
          <c:showVal val="0"/>
          <c:showCatName val="0"/>
          <c:showSerName val="0"/>
          <c:showPercent val="0"/>
          <c:showBubbleSize val="0"/>
          <c:showLeaderLines val="1"/>
        </c:dLbls>
        <c:firstSliceAng val="270"/>
      </c:pieChart>
    </c:plotArea>
    <c:plotVisOnly val="0"/>
    <c:dispBlanksAs val="gap"/>
    <c:showDLblsOverMax val="0"/>
  </c:chart>
  <c:spPr>
    <a:noFill/>
    <a:ln>
      <a:noFill/>
    </a:ln>
  </c:spPr>
  <c:printSettings>
    <c:headerFooter/>
    <c:pageMargins b="0.750000000000003" l="0.70000000000000062" r="0.70000000000000062" t="0.750000000000003" header="0.30000000000000032" footer="0.30000000000000032"/>
    <c:pageSetup/>
  </c:printSettings>
</c:chartSpace>
</file>

<file path=xl/charts/chart2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3187714043526789E-2"/>
          <c:y val="2.160694885387645E-3"/>
          <c:w val="0.97578810865280474"/>
          <c:h val="0.99783930511461238"/>
        </c:manualLayout>
      </c:layout>
      <c:doughnutChart>
        <c:varyColors val="1"/>
        <c:ser>
          <c:idx val="0"/>
          <c:order val="0"/>
          <c:tx>
            <c:v>Camembert</c:v>
          </c:tx>
          <c:dPt>
            <c:idx val="0"/>
            <c:bubble3D val="0"/>
            <c:spPr>
              <a:gradFill flip="none" rotWithShape="1">
                <a:gsLst>
                  <a:gs pos="0">
                    <a:srgbClr val="C00000">
                      <a:shade val="30000"/>
                      <a:satMod val="115000"/>
                    </a:srgbClr>
                  </a:gs>
                  <a:gs pos="50000">
                    <a:srgbClr val="C00000">
                      <a:shade val="67500"/>
                      <a:satMod val="115000"/>
                    </a:srgbClr>
                  </a:gs>
                  <a:gs pos="100000">
                    <a:srgbClr val="C00000">
                      <a:shade val="100000"/>
                      <a:satMod val="115000"/>
                    </a:srgbClr>
                  </a:gs>
                </a:gsLst>
                <a:lin ang="2700000" scaled="1"/>
                <a:tileRect/>
              </a:gradFill>
            </c:spPr>
            <c:extLst>
              <c:ext xmlns:c16="http://schemas.microsoft.com/office/drawing/2014/chart" uri="{C3380CC4-5D6E-409C-BE32-E72D297353CC}">
                <c16:uniqueId val="{00000001-AB0B-448B-89CA-4BF74D9D8AF6}"/>
              </c:ext>
            </c:extLst>
          </c:dPt>
          <c:dPt>
            <c:idx val="1"/>
            <c:bubble3D val="0"/>
            <c:spPr>
              <a:gradFill flip="none" rotWithShape="1">
                <a:gsLst>
                  <a:gs pos="0">
                    <a:srgbClr val="F79646">
                      <a:lumMod val="75000"/>
                      <a:shade val="30000"/>
                      <a:satMod val="115000"/>
                    </a:srgbClr>
                  </a:gs>
                  <a:gs pos="50000">
                    <a:srgbClr val="F79646">
                      <a:lumMod val="75000"/>
                      <a:shade val="67500"/>
                      <a:satMod val="115000"/>
                    </a:srgbClr>
                  </a:gs>
                  <a:gs pos="100000">
                    <a:srgbClr val="F79646">
                      <a:lumMod val="75000"/>
                      <a:shade val="100000"/>
                      <a:satMod val="115000"/>
                    </a:srgbClr>
                  </a:gs>
                </a:gsLst>
                <a:lin ang="2700000" scaled="1"/>
                <a:tileRect/>
              </a:gradFill>
            </c:spPr>
            <c:extLst>
              <c:ext xmlns:c16="http://schemas.microsoft.com/office/drawing/2014/chart" uri="{C3380CC4-5D6E-409C-BE32-E72D297353CC}">
                <c16:uniqueId val="{00000003-AB0B-448B-89CA-4BF74D9D8AF6}"/>
              </c:ext>
            </c:extLst>
          </c:dPt>
          <c:dPt>
            <c:idx val="2"/>
            <c:bubble3D val="0"/>
            <c:spPr>
              <a:gradFill flip="none" rotWithShape="1">
                <a:gsLst>
                  <a:gs pos="0">
                    <a:srgbClr val="64AB0D">
                      <a:shade val="30000"/>
                      <a:satMod val="115000"/>
                    </a:srgbClr>
                  </a:gs>
                  <a:gs pos="50000">
                    <a:srgbClr val="64AB0D">
                      <a:shade val="67500"/>
                      <a:satMod val="115000"/>
                    </a:srgbClr>
                  </a:gs>
                  <a:gs pos="100000">
                    <a:srgbClr val="64AB0D">
                      <a:shade val="100000"/>
                      <a:satMod val="115000"/>
                    </a:srgbClr>
                  </a:gs>
                </a:gsLst>
                <a:lin ang="2700000" scaled="1"/>
                <a:tileRect/>
              </a:gradFill>
            </c:spPr>
            <c:extLst>
              <c:ext xmlns:c16="http://schemas.microsoft.com/office/drawing/2014/chart" uri="{C3380CC4-5D6E-409C-BE32-E72D297353CC}">
                <c16:uniqueId val="{00000005-AB0B-448B-89CA-4BF74D9D8AF6}"/>
              </c:ext>
            </c:extLst>
          </c:dPt>
          <c:dPt>
            <c:idx val="3"/>
            <c:bubble3D val="0"/>
            <c:spPr>
              <a:gradFill flip="none" rotWithShape="1">
                <a:gsLst>
                  <a:gs pos="0">
                    <a:srgbClr val="00B050">
                      <a:shade val="30000"/>
                      <a:satMod val="115000"/>
                    </a:srgbClr>
                  </a:gs>
                  <a:gs pos="50000">
                    <a:srgbClr val="00B050">
                      <a:shade val="67500"/>
                      <a:satMod val="115000"/>
                    </a:srgbClr>
                  </a:gs>
                  <a:gs pos="100000">
                    <a:srgbClr val="00B050">
                      <a:shade val="100000"/>
                      <a:satMod val="115000"/>
                    </a:srgbClr>
                  </a:gs>
                </a:gsLst>
                <a:lin ang="2700000" scaled="1"/>
                <a:tileRect/>
              </a:gradFill>
            </c:spPr>
            <c:extLst>
              <c:ext xmlns:c16="http://schemas.microsoft.com/office/drawing/2014/chart" uri="{C3380CC4-5D6E-409C-BE32-E72D297353CC}">
                <c16:uniqueId val="{00000007-AB0B-448B-89CA-4BF74D9D8AF6}"/>
              </c:ext>
            </c:extLst>
          </c:dPt>
          <c:dPt>
            <c:idx val="4"/>
            <c:bubble3D val="0"/>
            <c:spPr>
              <a:noFill/>
            </c:spPr>
            <c:extLst>
              <c:ext xmlns:c16="http://schemas.microsoft.com/office/drawing/2014/chart" uri="{C3380CC4-5D6E-409C-BE32-E72D297353CC}">
                <c16:uniqueId val="{00000009-AB0B-448B-89CA-4BF74D9D8AF6}"/>
              </c:ext>
            </c:extLst>
          </c:dPt>
          <c:val>
            <c:numRef>
              <c:f>'Leçon 7'!$N$163:$N$167</c:f>
              <c:numCache>
                <c:formatCode>General</c:formatCode>
                <c:ptCount val="5"/>
                <c:pt idx="0">
                  <c:v>10</c:v>
                </c:pt>
                <c:pt idx="1">
                  <c:v>10</c:v>
                </c:pt>
                <c:pt idx="2">
                  <c:v>10</c:v>
                </c:pt>
                <c:pt idx="3">
                  <c:v>10</c:v>
                </c:pt>
                <c:pt idx="4">
                  <c:v>40</c:v>
                </c:pt>
              </c:numCache>
            </c:numRef>
          </c:val>
          <c:extLst>
            <c:ext xmlns:c16="http://schemas.microsoft.com/office/drawing/2014/chart" uri="{C3380CC4-5D6E-409C-BE32-E72D297353CC}">
              <c16:uniqueId val="{0000000A-AB0B-448B-89CA-4BF74D9D8AF6}"/>
            </c:ext>
          </c:extLst>
        </c:ser>
        <c:dLbls>
          <c:showLegendKey val="0"/>
          <c:showVal val="0"/>
          <c:showCatName val="0"/>
          <c:showSerName val="0"/>
          <c:showPercent val="0"/>
          <c:showBubbleSize val="0"/>
          <c:showLeaderLines val="1"/>
        </c:dLbls>
        <c:firstSliceAng val="270"/>
        <c:holeSize val="50"/>
      </c:doughnutChart>
      <c:pieChart>
        <c:varyColors val="1"/>
        <c:ser>
          <c:idx val="1"/>
          <c:order val="1"/>
          <c:spPr>
            <a:noFill/>
          </c:spPr>
          <c:dPt>
            <c:idx val="1"/>
            <c:bubble3D val="0"/>
            <c:spPr>
              <a:solidFill>
                <a:schemeClr val="tx1"/>
              </a:solidFill>
            </c:spPr>
            <c:extLst>
              <c:ext xmlns:c16="http://schemas.microsoft.com/office/drawing/2014/chart" uri="{C3380CC4-5D6E-409C-BE32-E72D297353CC}">
                <c16:uniqueId val="{0000000C-AB0B-448B-89CA-4BF74D9D8AF6}"/>
              </c:ext>
            </c:extLst>
          </c:dPt>
          <c:val>
            <c:numRef>
              <c:f>'Leçon 7'!$O$163:$O$165</c:f>
              <c:numCache>
                <c:formatCode>General</c:formatCode>
                <c:ptCount val="3"/>
                <c:pt idx="0">
                  <c:v>0</c:v>
                </c:pt>
                <c:pt idx="1">
                  <c:v>2</c:v>
                </c:pt>
                <c:pt idx="2">
                  <c:v>78</c:v>
                </c:pt>
              </c:numCache>
            </c:numRef>
          </c:val>
          <c:extLst>
            <c:ext xmlns:c16="http://schemas.microsoft.com/office/drawing/2014/chart" uri="{C3380CC4-5D6E-409C-BE32-E72D297353CC}">
              <c16:uniqueId val="{0000000D-AB0B-448B-89CA-4BF74D9D8AF6}"/>
            </c:ext>
          </c:extLst>
        </c:ser>
        <c:dLbls>
          <c:showLegendKey val="0"/>
          <c:showVal val="0"/>
          <c:showCatName val="0"/>
          <c:showSerName val="0"/>
          <c:showPercent val="0"/>
          <c:showBubbleSize val="0"/>
          <c:showLeaderLines val="1"/>
        </c:dLbls>
        <c:firstSliceAng val="270"/>
      </c:pieChart>
    </c:plotArea>
    <c:plotVisOnly val="0"/>
    <c:dispBlanksAs val="gap"/>
    <c:showDLblsOverMax val="0"/>
  </c:chart>
  <c:spPr>
    <a:noFill/>
    <a:ln>
      <a:noFill/>
    </a:ln>
  </c:spPr>
  <c:printSettings>
    <c:headerFooter/>
    <c:pageMargins b="0.750000000000003" l="0.70000000000000062" r="0.70000000000000062" t="0.750000000000003" header="0.30000000000000032" footer="0.30000000000000032"/>
    <c:pageSetup/>
  </c:printSettings>
</c:chartSpace>
</file>

<file path=xl/charts/chart2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3187714043526789E-2"/>
          <c:y val="2.160694885387645E-3"/>
          <c:w val="0.97578810865280474"/>
          <c:h val="0.99783930511461238"/>
        </c:manualLayout>
      </c:layout>
      <c:doughnutChart>
        <c:varyColors val="1"/>
        <c:ser>
          <c:idx val="0"/>
          <c:order val="0"/>
          <c:tx>
            <c:v>Camembert</c:v>
          </c:tx>
          <c:dPt>
            <c:idx val="0"/>
            <c:bubble3D val="0"/>
            <c:spPr>
              <a:gradFill flip="none" rotWithShape="1">
                <a:gsLst>
                  <a:gs pos="0">
                    <a:srgbClr val="C00000">
                      <a:shade val="30000"/>
                      <a:satMod val="115000"/>
                    </a:srgbClr>
                  </a:gs>
                  <a:gs pos="50000">
                    <a:srgbClr val="C00000">
                      <a:shade val="67500"/>
                      <a:satMod val="115000"/>
                    </a:srgbClr>
                  </a:gs>
                  <a:gs pos="100000">
                    <a:srgbClr val="C00000">
                      <a:shade val="100000"/>
                      <a:satMod val="115000"/>
                    </a:srgbClr>
                  </a:gs>
                </a:gsLst>
                <a:lin ang="2700000" scaled="1"/>
                <a:tileRect/>
              </a:gradFill>
            </c:spPr>
            <c:extLst>
              <c:ext xmlns:c16="http://schemas.microsoft.com/office/drawing/2014/chart" uri="{C3380CC4-5D6E-409C-BE32-E72D297353CC}">
                <c16:uniqueId val="{00000001-4118-4A68-8562-CDFBA39777B3}"/>
              </c:ext>
            </c:extLst>
          </c:dPt>
          <c:dPt>
            <c:idx val="1"/>
            <c:bubble3D val="0"/>
            <c:spPr>
              <a:gradFill flip="none" rotWithShape="1">
                <a:gsLst>
                  <a:gs pos="0">
                    <a:srgbClr val="F79646">
                      <a:lumMod val="75000"/>
                      <a:shade val="30000"/>
                      <a:satMod val="115000"/>
                    </a:srgbClr>
                  </a:gs>
                  <a:gs pos="50000">
                    <a:srgbClr val="F79646">
                      <a:lumMod val="75000"/>
                      <a:shade val="67500"/>
                      <a:satMod val="115000"/>
                    </a:srgbClr>
                  </a:gs>
                  <a:gs pos="100000">
                    <a:srgbClr val="F79646">
                      <a:lumMod val="75000"/>
                      <a:shade val="100000"/>
                      <a:satMod val="115000"/>
                    </a:srgbClr>
                  </a:gs>
                </a:gsLst>
                <a:lin ang="2700000" scaled="1"/>
                <a:tileRect/>
              </a:gradFill>
            </c:spPr>
            <c:extLst>
              <c:ext xmlns:c16="http://schemas.microsoft.com/office/drawing/2014/chart" uri="{C3380CC4-5D6E-409C-BE32-E72D297353CC}">
                <c16:uniqueId val="{00000003-4118-4A68-8562-CDFBA39777B3}"/>
              </c:ext>
            </c:extLst>
          </c:dPt>
          <c:dPt>
            <c:idx val="2"/>
            <c:bubble3D val="0"/>
            <c:spPr>
              <a:gradFill flip="none" rotWithShape="1">
                <a:gsLst>
                  <a:gs pos="0">
                    <a:srgbClr val="64AB0D">
                      <a:shade val="30000"/>
                      <a:satMod val="115000"/>
                    </a:srgbClr>
                  </a:gs>
                  <a:gs pos="50000">
                    <a:srgbClr val="64AB0D">
                      <a:shade val="67500"/>
                      <a:satMod val="115000"/>
                    </a:srgbClr>
                  </a:gs>
                  <a:gs pos="100000">
                    <a:srgbClr val="64AB0D">
                      <a:shade val="100000"/>
                      <a:satMod val="115000"/>
                    </a:srgbClr>
                  </a:gs>
                </a:gsLst>
                <a:lin ang="2700000" scaled="1"/>
                <a:tileRect/>
              </a:gradFill>
            </c:spPr>
            <c:extLst>
              <c:ext xmlns:c16="http://schemas.microsoft.com/office/drawing/2014/chart" uri="{C3380CC4-5D6E-409C-BE32-E72D297353CC}">
                <c16:uniqueId val="{00000005-4118-4A68-8562-CDFBA39777B3}"/>
              </c:ext>
            </c:extLst>
          </c:dPt>
          <c:dPt>
            <c:idx val="3"/>
            <c:bubble3D val="0"/>
            <c:spPr>
              <a:gradFill flip="none" rotWithShape="1">
                <a:gsLst>
                  <a:gs pos="0">
                    <a:srgbClr val="00B050">
                      <a:shade val="30000"/>
                      <a:satMod val="115000"/>
                    </a:srgbClr>
                  </a:gs>
                  <a:gs pos="50000">
                    <a:srgbClr val="00B050">
                      <a:shade val="67500"/>
                      <a:satMod val="115000"/>
                    </a:srgbClr>
                  </a:gs>
                  <a:gs pos="100000">
                    <a:srgbClr val="00B050">
                      <a:shade val="100000"/>
                      <a:satMod val="115000"/>
                    </a:srgbClr>
                  </a:gs>
                </a:gsLst>
                <a:lin ang="2700000" scaled="1"/>
                <a:tileRect/>
              </a:gradFill>
            </c:spPr>
            <c:extLst>
              <c:ext xmlns:c16="http://schemas.microsoft.com/office/drawing/2014/chart" uri="{C3380CC4-5D6E-409C-BE32-E72D297353CC}">
                <c16:uniqueId val="{00000007-4118-4A68-8562-CDFBA39777B3}"/>
              </c:ext>
            </c:extLst>
          </c:dPt>
          <c:dPt>
            <c:idx val="4"/>
            <c:bubble3D val="0"/>
            <c:spPr>
              <a:noFill/>
            </c:spPr>
            <c:extLst>
              <c:ext xmlns:c16="http://schemas.microsoft.com/office/drawing/2014/chart" uri="{C3380CC4-5D6E-409C-BE32-E72D297353CC}">
                <c16:uniqueId val="{00000009-4118-4A68-8562-CDFBA39777B3}"/>
              </c:ext>
            </c:extLst>
          </c:dPt>
          <c:val>
            <c:numRef>
              <c:f>'Leçon 7'!$N$168:$N$172</c:f>
              <c:numCache>
                <c:formatCode>General</c:formatCode>
                <c:ptCount val="5"/>
                <c:pt idx="0">
                  <c:v>10</c:v>
                </c:pt>
                <c:pt idx="1">
                  <c:v>10</c:v>
                </c:pt>
                <c:pt idx="2">
                  <c:v>10</c:v>
                </c:pt>
                <c:pt idx="3">
                  <c:v>10</c:v>
                </c:pt>
                <c:pt idx="4">
                  <c:v>40</c:v>
                </c:pt>
              </c:numCache>
            </c:numRef>
          </c:val>
          <c:extLst>
            <c:ext xmlns:c16="http://schemas.microsoft.com/office/drawing/2014/chart" uri="{C3380CC4-5D6E-409C-BE32-E72D297353CC}">
              <c16:uniqueId val="{0000000A-4118-4A68-8562-CDFBA39777B3}"/>
            </c:ext>
          </c:extLst>
        </c:ser>
        <c:dLbls>
          <c:showLegendKey val="0"/>
          <c:showVal val="0"/>
          <c:showCatName val="0"/>
          <c:showSerName val="0"/>
          <c:showPercent val="0"/>
          <c:showBubbleSize val="0"/>
          <c:showLeaderLines val="1"/>
        </c:dLbls>
        <c:firstSliceAng val="270"/>
        <c:holeSize val="50"/>
      </c:doughnutChart>
      <c:pieChart>
        <c:varyColors val="1"/>
        <c:ser>
          <c:idx val="1"/>
          <c:order val="1"/>
          <c:spPr>
            <a:noFill/>
          </c:spPr>
          <c:dPt>
            <c:idx val="1"/>
            <c:bubble3D val="0"/>
            <c:spPr>
              <a:solidFill>
                <a:schemeClr val="tx1"/>
              </a:solidFill>
            </c:spPr>
            <c:extLst>
              <c:ext xmlns:c16="http://schemas.microsoft.com/office/drawing/2014/chart" uri="{C3380CC4-5D6E-409C-BE32-E72D297353CC}">
                <c16:uniqueId val="{0000000C-4118-4A68-8562-CDFBA39777B3}"/>
              </c:ext>
            </c:extLst>
          </c:dPt>
          <c:val>
            <c:numRef>
              <c:f>'Leçon 7'!$O$168:$O$170</c:f>
              <c:numCache>
                <c:formatCode>General</c:formatCode>
                <c:ptCount val="3"/>
                <c:pt idx="0">
                  <c:v>0</c:v>
                </c:pt>
                <c:pt idx="1">
                  <c:v>2</c:v>
                </c:pt>
                <c:pt idx="2">
                  <c:v>78</c:v>
                </c:pt>
              </c:numCache>
            </c:numRef>
          </c:val>
          <c:extLst>
            <c:ext xmlns:c16="http://schemas.microsoft.com/office/drawing/2014/chart" uri="{C3380CC4-5D6E-409C-BE32-E72D297353CC}">
              <c16:uniqueId val="{0000000D-4118-4A68-8562-CDFBA39777B3}"/>
            </c:ext>
          </c:extLst>
        </c:ser>
        <c:dLbls>
          <c:showLegendKey val="0"/>
          <c:showVal val="0"/>
          <c:showCatName val="0"/>
          <c:showSerName val="0"/>
          <c:showPercent val="0"/>
          <c:showBubbleSize val="0"/>
          <c:showLeaderLines val="1"/>
        </c:dLbls>
        <c:firstSliceAng val="270"/>
      </c:pieChart>
    </c:plotArea>
    <c:plotVisOnly val="0"/>
    <c:dispBlanksAs val="gap"/>
    <c:showDLblsOverMax val="0"/>
  </c:chart>
  <c:spPr>
    <a:noFill/>
    <a:ln>
      <a:noFill/>
    </a:ln>
  </c:spPr>
  <c:printSettings>
    <c:headerFooter/>
    <c:pageMargins b="0.750000000000003" l="0.70000000000000062" r="0.70000000000000062" t="0.750000000000003" header="0.30000000000000032" footer="0.30000000000000032"/>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3187714043526789E-2"/>
          <c:y val="2.160694885387645E-3"/>
          <c:w val="0.97578810865280474"/>
          <c:h val="0.99783930511461238"/>
        </c:manualLayout>
      </c:layout>
      <c:doughnutChart>
        <c:varyColors val="1"/>
        <c:ser>
          <c:idx val="0"/>
          <c:order val="0"/>
          <c:tx>
            <c:v>Camembert</c:v>
          </c:tx>
          <c:dPt>
            <c:idx val="0"/>
            <c:bubble3D val="0"/>
            <c:spPr>
              <a:gradFill flip="none" rotWithShape="1">
                <a:gsLst>
                  <a:gs pos="0">
                    <a:srgbClr val="C00000">
                      <a:shade val="30000"/>
                      <a:satMod val="115000"/>
                    </a:srgbClr>
                  </a:gs>
                  <a:gs pos="50000">
                    <a:srgbClr val="C00000">
                      <a:shade val="67500"/>
                      <a:satMod val="115000"/>
                    </a:srgbClr>
                  </a:gs>
                  <a:gs pos="100000">
                    <a:srgbClr val="C00000">
                      <a:shade val="100000"/>
                      <a:satMod val="115000"/>
                    </a:srgbClr>
                  </a:gs>
                </a:gsLst>
                <a:lin ang="2700000" scaled="1"/>
                <a:tileRect/>
              </a:gradFill>
            </c:spPr>
            <c:extLst>
              <c:ext xmlns:c16="http://schemas.microsoft.com/office/drawing/2014/chart" uri="{C3380CC4-5D6E-409C-BE32-E72D297353CC}">
                <c16:uniqueId val="{00000001-4B6D-423A-9836-9599BE812D4B}"/>
              </c:ext>
            </c:extLst>
          </c:dPt>
          <c:dPt>
            <c:idx val="1"/>
            <c:bubble3D val="0"/>
            <c:spPr>
              <a:gradFill flip="none" rotWithShape="1">
                <a:gsLst>
                  <a:gs pos="0">
                    <a:srgbClr val="F79646">
                      <a:lumMod val="75000"/>
                      <a:shade val="30000"/>
                      <a:satMod val="115000"/>
                    </a:srgbClr>
                  </a:gs>
                  <a:gs pos="50000">
                    <a:srgbClr val="F79646">
                      <a:lumMod val="75000"/>
                      <a:shade val="67500"/>
                      <a:satMod val="115000"/>
                    </a:srgbClr>
                  </a:gs>
                  <a:gs pos="100000">
                    <a:srgbClr val="F79646">
                      <a:lumMod val="75000"/>
                      <a:shade val="100000"/>
                      <a:satMod val="115000"/>
                    </a:srgbClr>
                  </a:gs>
                </a:gsLst>
                <a:lin ang="2700000" scaled="1"/>
                <a:tileRect/>
              </a:gradFill>
            </c:spPr>
            <c:extLst>
              <c:ext xmlns:c16="http://schemas.microsoft.com/office/drawing/2014/chart" uri="{C3380CC4-5D6E-409C-BE32-E72D297353CC}">
                <c16:uniqueId val="{00000003-4B6D-423A-9836-9599BE812D4B}"/>
              </c:ext>
            </c:extLst>
          </c:dPt>
          <c:dPt>
            <c:idx val="2"/>
            <c:bubble3D val="0"/>
            <c:spPr>
              <a:gradFill flip="none" rotWithShape="1">
                <a:gsLst>
                  <a:gs pos="0">
                    <a:srgbClr val="64AB0D">
                      <a:shade val="30000"/>
                      <a:satMod val="115000"/>
                    </a:srgbClr>
                  </a:gs>
                  <a:gs pos="50000">
                    <a:srgbClr val="64AB0D">
                      <a:shade val="67500"/>
                      <a:satMod val="115000"/>
                    </a:srgbClr>
                  </a:gs>
                  <a:gs pos="100000">
                    <a:srgbClr val="64AB0D">
                      <a:shade val="100000"/>
                      <a:satMod val="115000"/>
                    </a:srgbClr>
                  </a:gs>
                </a:gsLst>
                <a:lin ang="2700000" scaled="1"/>
                <a:tileRect/>
              </a:gradFill>
            </c:spPr>
            <c:extLst>
              <c:ext xmlns:c16="http://schemas.microsoft.com/office/drawing/2014/chart" uri="{C3380CC4-5D6E-409C-BE32-E72D297353CC}">
                <c16:uniqueId val="{00000005-4B6D-423A-9836-9599BE812D4B}"/>
              </c:ext>
            </c:extLst>
          </c:dPt>
          <c:dPt>
            <c:idx val="3"/>
            <c:bubble3D val="0"/>
            <c:spPr>
              <a:gradFill flip="none" rotWithShape="1">
                <a:gsLst>
                  <a:gs pos="0">
                    <a:srgbClr val="00B050">
                      <a:shade val="30000"/>
                      <a:satMod val="115000"/>
                    </a:srgbClr>
                  </a:gs>
                  <a:gs pos="50000">
                    <a:srgbClr val="00B050">
                      <a:shade val="67500"/>
                      <a:satMod val="115000"/>
                    </a:srgbClr>
                  </a:gs>
                  <a:gs pos="100000">
                    <a:srgbClr val="00B050">
                      <a:shade val="100000"/>
                      <a:satMod val="115000"/>
                    </a:srgbClr>
                  </a:gs>
                </a:gsLst>
                <a:lin ang="2700000" scaled="1"/>
                <a:tileRect/>
              </a:gradFill>
            </c:spPr>
            <c:extLst>
              <c:ext xmlns:c16="http://schemas.microsoft.com/office/drawing/2014/chart" uri="{C3380CC4-5D6E-409C-BE32-E72D297353CC}">
                <c16:uniqueId val="{00000007-4B6D-423A-9836-9599BE812D4B}"/>
              </c:ext>
            </c:extLst>
          </c:dPt>
          <c:dPt>
            <c:idx val="4"/>
            <c:bubble3D val="0"/>
            <c:spPr>
              <a:noFill/>
            </c:spPr>
            <c:extLst>
              <c:ext xmlns:c16="http://schemas.microsoft.com/office/drawing/2014/chart" uri="{C3380CC4-5D6E-409C-BE32-E72D297353CC}">
                <c16:uniqueId val="{00000009-4B6D-423A-9836-9599BE812D4B}"/>
              </c:ext>
            </c:extLst>
          </c:dPt>
          <c:val>
            <c:numRef>
              <c:f>'Leçon 1'!$N$113:$N$117</c:f>
              <c:numCache>
                <c:formatCode>General</c:formatCode>
                <c:ptCount val="5"/>
                <c:pt idx="0">
                  <c:v>10</c:v>
                </c:pt>
                <c:pt idx="1">
                  <c:v>10</c:v>
                </c:pt>
                <c:pt idx="2">
                  <c:v>10</c:v>
                </c:pt>
                <c:pt idx="3">
                  <c:v>10</c:v>
                </c:pt>
                <c:pt idx="4">
                  <c:v>40</c:v>
                </c:pt>
              </c:numCache>
            </c:numRef>
          </c:val>
          <c:extLst>
            <c:ext xmlns:c16="http://schemas.microsoft.com/office/drawing/2014/chart" uri="{C3380CC4-5D6E-409C-BE32-E72D297353CC}">
              <c16:uniqueId val="{0000000A-4B6D-423A-9836-9599BE812D4B}"/>
            </c:ext>
          </c:extLst>
        </c:ser>
        <c:dLbls>
          <c:showLegendKey val="0"/>
          <c:showVal val="0"/>
          <c:showCatName val="0"/>
          <c:showSerName val="0"/>
          <c:showPercent val="0"/>
          <c:showBubbleSize val="0"/>
          <c:showLeaderLines val="1"/>
        </c:dLbls>
        <c:firstSliceAng val="270"/>
        <c:holeSize val="50"/>
      </c:doughnutChart>
      <c:pieChart>
        <c:varyColors val="1"/>
        <c:ser>
          <c:idx val="1"/>
          <c:order val="1"/>
          <c:spPr>
            <a:noFill/>
          </c:spPr>
          <c:dPt>
            <c:idx val="1"/>
            <c:bubble3D val="0"/>
            <c:spPr>
              <a:solidFill>
                <a:schemeClr val="tx1"/>
              </a:solidFill>
            </c:spPr>
            <c:extLst>
              <c:ext xmlns:c16="http://schemas.microsoft.com/office/drawing/2014/chart" uri="{C3380CC4-5D6E-409C-BE32-E72D297353CC}">
                <c16:uniqueId val="{0000000C-4B6D-423A-9836-9599BE812D4B}"/>
              </c:ext>
            </c:extLst>
          </c:dPt>
          <c:val>
            <c:numRef>
              <c:f>'Leçon 1'!$O$113:$O$115</c:f>
              <c:numCache>
                <c:formatCode>General</c:formatCode>
                <c:ptCount val="3"/>
                <c:pt idx="0">
                  <c:v>0</c:v>
                </c:pt>
                <c:pt idx="1">
                  <c:v>2</c:v>
                </c:pt>
                <c:pt idx="2">
                  <c:v>78</c:v>
                </c:pt>
              </c:numCache>
            </c:numRef>
          </c:val>
          <c:extLst>
            <c:ext xmlns:c16="http://schemas.microsoft.com/office/drawing/2014/chart" uri="{C3380CC4-5D6E-409C-BE32-E72D297353CC}">
              <c16:uniqueId val="{0000000D-4B6D-423A-9836-9599BE812D4B}"/>
            </c:ext>
          </c:extLst>
        </c:ser>
        <c:dLbls>
          <c:showLegendKey val="0"/>
          <c:showVal val="0"/>
          <c:showCatName val="0"/>
          <c:showSerName val="0"/>
          <c:showPercent val="0"/>
          <c:showBubbleSize val="0"/>
          <c:showLeaderLines val="1"/>
        </c:dLbls>
        <c:firstSliceAng val="270"/>
      </c:pieChart>
    </c:plotArea>
    <c:plotVisOnly val="0"/>
    <c:dispBlanksAs val="gap"/>
    <c:showDLblsOverMax val="0"/>
  </c:chart>
  <c:spPr>
    <a:noFill/>
    <a:ln>
      <a:noFill/>
    </a:ln>
  </c:spPr>
  <c:printSettings>
    <c:headerFooter/>
    <c:pageMargins b="0.750000000000003" l="0.70000000000000062" r="0.70000000000000062" t="0.750000000000003" header="0.30000000000000032" footer="0.30000000000000032"/>
    <c:pageSetup/>
  </c:printSettings>
</c:chartSpace>
</file>

<file path=xl/charts/chart2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3187714043526789E-2"/>
          <c:y val="2.160694885387645E-3"/>
          <c:w val="0.97578810865280474"/>
          <c:h val="0.99783930511461238"/>
        </c:manualLayout>
      </c:layout>
      <c:doughnutChart>
        <c:varyColors val="1"/>
        <c:ser>
          <c:idx val="0"/>
          <c:order val="0"/>
          <c:tx>
            <c:v>Camembert</c:v>
          </c:tx>
          <c:dPt>
            <c:idx val="0"/>
            <c:bubble3D val="0"/>
            <c:spPr>
              <a:gradFill flip="none" rotWithShape="1">
                <a:gsLst>
                  <a:gs pos="0">
                    <a:srgbClr val="C00000">
                      <a:shade val="30000"/>
                      <a:satMod val="115000"/>
                    </a:srgbClr>
                  </a:gs>
                  <a:gs pos="50000">
                    <a:srgbClr val="C00000">
                      <a:shade val="67500"/>
                      <a:satMod val="115000"/>
                    </a:srgbClr>
                  </a:gs>
                  <a:gs pos="100000">
                    <a:srgbClr val="C00000">
                      <a:shade val="100000"/>
                      <a:satMod val="115000"/>
                    </a:srgbClr>
                  </a:gs>
                </a:gsLst>
                <a:lin ang="2700000" scaled="1"/>
                <a:tileRect/>
              </a:gradFill>
            </c:spPr>
            <c:extLst>
              <c:ext xmlns:c16="http://schemas.microsoft.com/office/drawing/2014/chart" uri="{C3380CC4-5D6E-409C-BE32-E72D297353CC}">
                <c16:uniqueId val="{00000001-C179-4C2D-A9DF-590EFF8F2A94}"/>
              </c:ext>
            </c:extLst>
          </c:dPt>
          <c:dPt>
            <c:idx val="1"/>
            <c:bubble3D val="0"/>
            <c:spPr>
              <a:gradFill flip="none" rotWithShape="1">
                <a:gsLst>
                  <a:gs pos="0">
                    <a:srgbClr val="F79646">
                      <a:lumMod val="75000"/>
                      <a:shade val="30000"/>
                      <a:satMod val="115000"/>
                    </a:srgbClr>
                  </a:gs>
                  <a:gs pos="50000">
                    <a:srgbClr val="F79646">
                      <a:lumMod val="75000"/>
                      <a:shade val="67500"/>
                      <a:satMod val="115000"/>
                    </a:srgbClr>
                  </a:gs>
                  <a:gs pos="100000">
                    <a:srgbClr val="F79646">
                      <a:lumMod val="75000"/>
                      <a:shade val="100000"/>
                      <a:satMod val="115000"/>
                    </a:srgbClr>
                  </a:gs>
                </a:gsLst>
                <a:lin ang="2700000" scaled="1"/>
                <a:tileRect/>
              </a:gradFill>
            </c:spPr>
            <c:extLst>
              <c:ext xmlns:c16="http://schemas.microsoft.com/office/drawing/2014/chart" uri="{C3380CC4-5D6E-409C-BE32-E72D297353CC}">
                <c16:uniqueId val="{00000003-C179-4C2D-A9DF-590EFF8F2A94}"/>
              </c:ext>
            </c:extLst>
          </c:dPt>
          <c:dPt>
            <c:idx val="2"/>
            <c:bubble3D val="0"/>
            <c:spPr>
              <a:gradFill flip="none" rotWithShape="1">
                <a:gsLst>
                  <a:gs pos="0">
                    <a:srgbClr val="64AB0D">
                      <a:shade val="30000"/>
                      <a:satMod val="115000"/>
                    </a:srgbClr>
                  </a:gs>
                  <a:gs pos="50000">
                    <a:srgbClr val="64AB0D">
                      <a:shade val="67500"/>
                      <a:satMod val="115000"/>
                    </a:srgbClr>
                  </a:gs>
                  <a:gs pos="100000">
                    <a:srgbClr val="64AB0D">
                      <a:shade val="100000"/>
                      <a:satMod val="115000"/>
                    </a:srgbClr>
                  </a:gs>
                </a:gsLst>
                <a:lin ang="2700000" scaled="1"/>
                <a:tileRect/>
              </a:gradFill>
            </c:spPr>
            <c:extLst>
              <c:ext xmlns:c16="http://schemas.microsoft.com/office/drawing/2014/chart" uri="{C3380CC4-5D6E-409C-BE32-E72D297353CC}">
                <c16:uniqueId val="{00000005-C179-4C2D-A9DF-590EFF8F2A94}"/>
              </c:ext>
            </c:extLst>
          </c:dPt>
          <c:dPt>
            <c:idx val="3"/>
            <c:bubble3D val="0"/>
            <c:spPr>
              <a:gradFill flip="none" rotWithShape="1">
                <a:gsLst>
                  <a:gs pos="0">
                    <a:srgbClr val="00B050">
                      <a:shade val="30000"/>
                      <a:satMod val="115000"/>
                    </a:srgbClr>
                  </a:gs>
                  <a:gs pos="50000">
                    <a:srgbClr val="00B050">
                      <a:shade val="67500"/>
                      <a:satMod val="115000"/>
                    </a:srgbClr>
                  </a:gs>
                  <a:gs pos="100000">
                    <a:srgbClr val="00B050">
                      <a:shade val="100000"/>
                      <a:satMod val="115000"/>
                    </a:srgbClr>
                  </a:gs>
                </a:gsLst>
                <a:lin ang="2700000" scaled="1"/>
                <a:tileRect/>
              </a:gradFill>
            </c:spPr>
            <c:extLst>
              <c:ext xmlns:c16="http://schemas.microsoft.com/office/drawing/2014/chart" uri="{C3380CC4-5D6E-409C-BE32-E72D297353CC}">
                <c16:uniqueId val="{00000007-C179-4C2D-A9DF-590EFF8F2A94}"/>
              </c:ext>
            </c:extLst>
          </c:dPt>
          <c:dPt>
            <c:idx val="4"/>
            <c:bubble3D val="0"/>
            <c:spPr>
              <a:noFill/>
            </c:spPr>
            <c:extLst>
              <c:ext xmlns:c16="http://schemas.microsoft.com/office/drawing/2014/chart" uri="{C3380CC4-5D6E-409C-BE32-E72D297353CC}">
                <c16:uniqueId val="{00000009-C179-4C2D-A9DF-590EFF8F2A94}"/>
              </c:ext>
            </c:extLst>
          </c:dPt>
          <c:val>
            <c:numRef>
              <c:f>'Leçon 7'!$N$173:$N$177</c:f>
              <c:numCache>
                <c:formatCode>General</c:formatCode>
                <c:ptCount val="5"/>
                <c:pt idx="0">
                  <c:v>10</c:v>
                </c:pt>
                <c:pt idx="1">
                  <c:v>10</c:v>
                </c:pt>
                <c:pt idx="2">
                  <c:v>10</c:v>
                </c:pt>
                <c:pt idx="3">
                  <c:v>10</c:v>
                </c:pt>
                <c:pt idx="4">
                  <c:v>40</c:v>
                </c:pt>
              </c:numCache>
            </c:numRef>
          </c:val>
          <c:extLst>
            <c:ext xmlns:c16="http://schemas.microsoft.com/office/drawing/2014/chart" uri="{C3380CC4-5D6E-409C-BE32-E72D297353CC}">
              <c16:uniqueId val="{0000000A-C179-4C2D-A9DF-590EFF8F2A94}"/>
            </c:ext>
          </c:extLst>
        </c:ser>
        <c:dLbls>
          <c:showLegendKey val="0"/>
          <c:showVal val="0"/>
          <c:showCatName val="0"/>
          <c:showSerName val="0"/>
          <c:showPercent val="0"/>
          <c:showBubbleSize val="0"/>
          <c:showLeaderLines val="1"/>
        </c:dLbls>
        <c:firstSliceAng val="270"/>
        <c:holeSize val="50"/>
      </c:doughnutChart>
      <c:pieChart>
        <c:varyColors val="1"/>
        <c:ser>
          <c:idx val="1"/>
          <c:order val="1"/>
          <c:spPr>
            <a:noFill/>
          </c:spPr>
          <c:dPt>
            <c:idx val="1"/>
            <c:bubble3D val="0"/>
            <c:spPr>
              <a:solidFill>
                <a:schemeClr val="tx1"/>
              </a:solidFill>
            </c:spPr>
            <c:extLst>
              <c:ext xmlns:c16="http://schemas.microsoft.com/office/drawing/2014/chart" uri="{C3380CC4-5D6E-409C-BE32-E72D297353CC}">
                <c16:uniqueId val="{0000000C-C179-4C2D-A9DF-590EFF8F2A94}"/>
              </c:ext>
            </c:extLst>
          </c:dPt>
          <c:val>
            <c:numRef>
              <c:f>'Leçon 7'!$O$173:$O$175</c:f>
              <c:numCache>
                <c:formatCode>General</c:formatCode>
                <c:ptCount val="3"/>
                <c:pt idx="0">
                  <c:v>0</c:v>
                </c:pt>
                <c:pt idx="1">
                  <c:v>2</c:v>
                </c:pt>
                <c:pt idx="2">
                  <c:v>78</c:v>
                </c:pt>
              </c:numCache>
            </c:numRef>
          </c:val>
          <c:extLst>
            <c:ext xmlns:c16="http://schemas.microsoft.com/office/drawing/2014/chart" uri="{C3380CC4-5D6E-409C-BE32-E72D297353CC}">
              <c16:uniqueId val="{0000000D-C179-4C2D-A9DF-590EFF8F2A94}"/>
            </c:ext>
          </c:extLst>
        </c:ser>
        <c:dLbls>
          <c:showLegendKey val="0"/>
          <c:showVal val="0"/>
          <c:showCatName val="0"/>
          <c:showSerName val="0"/>
          <c:showPercent val="0"/>
          <c:showBubbleSize val="0"/>
          <c:showLeaderLines val="1"/>
        </c:dLbls>
        <c:firstSliceAng val="270"/>
      </c:pieChart>
    </c:plotArea>
    <c:plotVisOnly val="0"/>
    <c:dispBlanksAs val="gap"/>
    <c:showDLblsOverMax val="0"/>
  </c:chart>
  <c:spPr>
    <a:noFill/>
    <a:ln>
      <a:noFill/>
    </a:ln>
  </c:spPr>
  <c:printSettings>
    <c:headerFooter/>
    <c:pageMargins b="0.750000000000003" l="0.70000000000000062" r="0.70000000000000062" t="0.750000000000003" header="0.30000000000000032" footer="0.30000000000000032"/>
    <c:pageSetup/>
  </c:printSettings>
</c:chartSpace>
</file>

<file path=xl/charts/chart2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779487331831818"/>
          <c:y val="2.1612841720628378E-3"/>
          <c:w val="0.97578810865280474"/>
          <c:h val="0.99783930511461238"/>
        </c:manualLayout>
      </c:layout>
      <c:doughnutChart>
        <c:varyColors val="1"/>
        <c:ser>
          <c:idx val="0"/>
          <c:order val="0"/>
          <c:tx>
            <c:v>Camembert</c:v>
          </c:tx>
          <c:dPt>
            <c:idx val="0"/>
            <c:bubble3D val="0"/>
            <c:spPr>
              <a:gradFill flip="none" rotWithShape="1">
                <a:gsLst>
                  <a:gs pos="0">
                    <a:srgbClr val="C00000">
                      <a:shade val="30000"/>
                      <a:satMod val="115000"/>
                    </a:srgbClr>
                  </a:gs>
                  <a:gs pos="50000">
                    <a:srgbClr val="C00000">
                      <a:shade val="67500"/>
                      <a:satMod val="115000"/>
                    </a:srgbClr>
                  </a:gs>
                  <a:gs pos="100000">
                    <a:srgbClr val="C00000">
                      <a:shade val="100000"/>
                      <a:satMod val="115000"/>
                    </a:srgbClr>
                  </a:gs>
                </a:gsLst>
                <a:lin ang="2700000" scaled="1"/>
                <a:tileRect/>
              </a:gradFill>
            </c:spPr>
            <c:extLst>
              <c:ext xmlns:c16="http://schemas.microsoft.com/office/drawing/2014/chart" uri="{C3380CC4-5D6E-409C-BE32-E72D297353CC}">
                <c16:uniqueId val="{00000001-0AD3-4A05-945F-6147F7354BFD}"/>
              </c:ext>
            </c:extLst>
          </c:dPt>
          <c:dPt>
            <c:idx val="1"/>
            <c:bubble3D val="0"/>
            <c:spPr>
              <a:gradFill flip="none" rotWithShape="1">
                <a:gsLst>
                  <a:gs pos="0">
                    <a:srgbClr val="F79646">
                      <a:lumMod val="75000"/>
                      <a:shade val="30000"/>
                      <a:satMod val="115000"/>
                    </a:srgbClr>
                  </a:gs>
                  <a:gs pos="50000">
                    <a:srgbClr val="F79646">
                      <a:lumMod val="75000"/>
                      <a:shade val="67500"/>
                      <a:satMod val="115000"/>
                    </a:srgbClr>
                  </a:gs>
                  <a:gs pos="100000">
                    <a:srgbClr val="F79646">
                      <a:lumMod val="75000"/>
                      <a:shade val="100000"/>
                      <a:satMod val="115000"/>
                    </a:srgbClr>
                  </a:gs>
                </a:gsLst>
                <a:lin ang="2700000" scaled="1"/>
                <a:tileRect/>
              </a:gradFill>
            </c:spPr>
            <c:extLst>
              <c:ext xmlns:c16="http://schemas.microsoft.com/office/drawing/2014/chart" uri="{C3380CC4-5D6E-409C-BE32-E72D297353CC}">
                <c16:uniqueId val="{00000003-0AD3-4A05-945F-6147F7354BFD}"/>
              </c:ext>
            </c:extLst>
          </c:dPt>
          <c:dPt>
            <c:idx val="2"/>
            <c:bubble3D val="0"/>
            <c:spPr>
              <a:gradFill flip="none" rotWithShape="1">
                <a:gsLst>
                  <a:gs pos="0">
                    <a:srgbClr val="64AB0D">
                      <a:shade val="30000"/>
                      <a:satMod val="115000"/>
                    </a:srgbClr>
                  </a:gs>
                  <a:gs pos="50000">
                    <a:srgbClr val="64AB0D">
                      <a:shade val="67500"/>
                      <a:satMod val="115000"/>
                    </a:srgbClr>
                  </a:gs>
                  <a:gs pos="100000">
                    <a:srgbClr val="64AB0D">
                      <a:shade val="100000"/>
                      <a:satMod val="115000"/>
                    </a:srgbClr>
                  </a:gs>
                </a:gsLst>
                <a:lin ang="2700000" scaled="1"/>
                <a:tileRect/>
              </a:gradFill>
            </c:spPr>
            <c:extLst>
              <c:ext xmlns:c16="http://schemas.microsoft.com/office/drawing/2014/chart" uri="{C3380CC4-5D6E-409C-BE32-E72D297353CC}">
                <c16:uniqueId val="{00000005-0AD3-4A05-945F-6147F7354BFD}"/>
              </c:ext>
            </c:extLst>
          </c:dPt>
          <c:dPt>
            <c:idx val="3"/>
            <c:bubble3D val="0"/>
            <c:spPr>
              <a:gradFill flip="none" rotWithShape="1">
                <a:gsLst>
                  <a:gs pos="0">
                    <a:srgbClr val="00B050">
                      <a:shade val="30000"/>
                      <a:satMod val="115000"/>
                    </a:srgbClr>
                  </a:gs>
                  <a:gs pos="50000">
                    <a:srgbClr val="00B050">
                      <a:shade val="67500"/>
                      <a:satMod val="115000"/>
                    </a:srgbClr>
                  </a:gs>
                  <a:gs pos="100000">
                    <a:srgbClr val="00B050">
                      <a:shade val="100000"/>
                      <a:satMod val="115000"/>
                    </a:srgbClr>
                  </a:gs>
                </a:gsLst>
                <a:lin ang="2700000" scaled="1"/>
                <a:tileRect/>
              </a:gradFill>
            </c:spPr>
            <c:extLst>
              <c:ext xmlns:c16="http://schemas.microsoft.com/office/drawing/2014/chart" uri="{C3380CC4-5D6E-409C-BE32-E72D297353CC}">
                <c16:uniqueId val="{00000007-0AD3-4A05-945F-6147F7354BFD}"/>
              </c:ext>
            </c:extLst>
          </c:dPt>
          <c:dPt>
            <c:idx val="4"/>
            <c:bubble3D val="0"/>
            <c:spPr>
              <a:noFill/>
            </c:spPr>
            <c:extLst>
              <c:ext xmlns:c16="http://schemas.microsoft.com/office/drawing/2014/chart" uri="{C3380CC4-5D6E-409C-BE32-E72D297353CC}">
                <c16:uniqueId val="{00000009-0AD3-4A05-945F-6147F7354BFD}"/>
              </c:ext>
            </c:extLst>
          </c:dPt>
          <c:val>
            <c:numRef>
              <c:f>'Leçon 7'!$N$178:$N$182</c:f>
              <c:numCache>
                <c:formatCode>General</c:formatCode>
                <c:ptCount val="5"/>
                <c:pt idx="0">
                  <c:v>10</c:v>
                </c:pt>
                <c:pt idx="1">
                  <c:v>10</c:v>
                </c:pt>
                <c:pt idx="2">
                  <c:v>10</c:v>
                </c:pt>
                <c:pt idx="3">
                  <c:v>10</c:v>
                </c:pt>
                <c:pt idx="4">
                  <c:v>40</c:v>
                </c:pt>
              </c:numCache>
            </c:numRef>
          </c:val>
          <c:extLst>
            <c:ext xmlns:c16="http://schemas.microsoft.com/office/drawing/2014/chart" uri="{C3380CC4-5D6E-409C-BE32-E72D297353CC}">
              <c16:uniqueId val="{0000000A-0AD3-4A05-945F-6147F7354BFD}"/>
            </c:ext>
          </c:extLst>
        </c:ser>
        <c:dLbls>
          <c:showLegendKey val="0"/>
          <c:showVal val="0"/>
          <c:showCatName val="0"/>
          <c:showSerName val="0"/>
          <c:showPercent val="0"/>
          <c:showBubbleSize val="0"/>
          <c:showLeaderLines val="1"/>
        </c:dLbls>
        <c:firstSliceAng val="270"/>
        <c:holeSize val="50"/>
      </c:doughnutChart>
      <c:pieChart>
        <c:varyColors val="1"/>
        <c:ser>
          <c:idx val="1"/>
          <c:order val="1"/>
          <c:spPr>
            <a:noFill/>
          </c:spPr>
          <c:dPt>
            <c:idx val="1"/>
            <c:bubble3D val="0"/>
            <c:spPr>
              <a:solidFill>
                <a:schemeClr val="tx1"/>
              </a:solidFill>
            </c:spPr>
            <c:extLst>
              <c:ext xmlns:c16="http://schemas.microsoft.com/office/drawing/2014/chart" uri="{C3380CC4-5D6E-409C-BE32-E72D297353CC}">
                <c16:uniqueId val="{0000000C-0AD3-4A05-945F-6147F7354BFD}"/>
              </c:ext>
            </c:extLst>
          </c:dPt>
          <c:val>
            <c:numRef>
              <c:f>'Leçon 7'!$O$178:$O$180</c:f>
              <c:numCache>
                <c:formatCode>General</c:formatCode>
                <c:ptCount val="3"/>
                <c:pt idx="0">
                  <c:v>0</c:v>
                </c:pt>
                <c:pt idx="1">
                  <c:v>2</c:v>
                </c:pt>
                <c:pt idx="2">
                  <c:v>78</c:v>
                </c:pt>
              </c:numCache>
            </c:numRef>
          </c:val>
          <c:extLst>
            <c:ext xmlns:c16="http://schemas.microsoft.com/office/drawing/2014/chart" uri="{C3380CC4-5D6E-409C-BE32-E72D297353CC}">
              <c16:uniqueId val="{0000000D-0AD3-4A05-945F-6147F7354BFD}"/>
            </c:ext>
          </c:extLst>
        </c:ser>
        <c:dLbls>
          <c:showLegendKey val="0"/>
          <c:showVal val="0"/>
          <c:showCatName val="0"/>
          <c:showSerName val="0"/>
          <c:showPercent val="0"/>
          <c:showBubbleSize val="0"/>
          <c:showLeaderLines val="1"/>
        </c:dLbls>
        <c:firstSliceAng val="270"/>
      </c:pieChart>
    </c:plotArea>
    <c:plotVisOnly val="0"/>
    <c:dispBlanksAs val="gap"/>
    <c:showDLblsOverMax val="0"/>
  </c:chart>
  <c:spPr>
    <a:noFill/>
    <a:ln>
      <a:noFill/>
    </a:ln>
  </c:spPr>
  <c:printSettings>
    <c:headerFooter/>
    <c:pageMargins b="0.750000000000003" l="0.70000000000000062" r="0.70000000000000062" t="0.750000000000003" header="0.30000000000000032" footer="0.30000000000000032"/>
    <c:pageSetup/>
  </c:printSettings>
</c:chartSpace>
</file>

<file path=xl/charts/chart2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779487331831818"/>
          <c:y val="2.1612841720628378E-3"/>
          <c:w val="0.97578810865280474"/>
          <c:h val="0.99783930511461238"/>
        </c:manualLayout>
      </c:layout>
      <c:doughnutChart>
        <c:varyColors val="1"/>
        <c:ser>
          <c:idx val="0"/>
          <c:order val="0"/>
          <c:tx>
            <c:v>Camembert</c:v>
          </c:tx>
          <c:dPt>
            <c:idx val="0"/>
            <c:bubble3D val="0"/>
            <c:spPr>
              <a:gradFill flip="none" rotWithShape="1">
                <a:gsLst>
                  <a:gs pos="0">
                    <a:srgbClr val="C00000">
                      <a:shade val="30000"/>
                      <a:satMod val="115000"/>
                    </a:srgbClr>
                  </a:gs>
                  <a:gs pos="50000">
                    <a:srgbClr val="C00000">
                      <a:shade val="67500"/>
                      <a:satMod val="115000"/>
                    </a:srgbClr>
                  </a:gs>
                  <a:gs pos="100000">
                    <a:srgbClr val="C00000">
                      <a:shade val="100000"/>
                      <a:satMod val="115000"/>
                    </a:srgbClr>
                  </a:gs>
                </a:gsLst>
                <a:lin ang="2700000" scaled="1"/>
                <a:tileRect/>
              </a:gradFill>
            </c:spPr>
            <c:extLst>
              <c:ext xmlns:c16="http://schemas.microsoft.com/office/drawing/2014/chart" uri="{C3380CC4-5D6E-409C-BE32-E72D297353CC}">
                <c16:uniqueId val="{00000001-A7BB-497B-B318-61B43AA6E9B0}"/>
              </c:ext>
            </c:extLst>
          </c:dPt>
          <c:dPt>
            <c:idx val="1"/>
            <c:bubble3D val="0"/>
            <c:spPr>
              <a:gradFill flip="none" rotWithShape="1">
                <a:gsLst>
                  <a:gs pos="0">
                    <a:srgbClr val="F79646">
                      <a:lumMod val="75000"/>
                      <a:shade val="30000"/>
                      <a:satMod val="115000"/>
                    </a:srgbClr>
                  </a:gs>
                  <a:gs pos="50000">
                    <a:srgbClr val="F79646">
                      <a:lumMod val="75000"/>
                      <a:shade val="67500"/>
                      <a:satMod val="115000"/>
                    </a:srgbClr>
                  </a:gs>
                  <a:gs pos="100000">
                    <a:srgbClr val="F79646">
                      <a:lumMod val="75000"/>
                      <a:shade val="100000"/>
                      <a:satMod val="115000"/>
                    </a:srgbClr>
                  </a:gs>
                </a:gsLst>
                <a:lin ang="2700000" scaled="1"/>
                <a:tileRect/>
              </a:gradFill>
            </c:spPr>
            <c:extLst>
              <c:ext xmlns:c16="http://schemas.microsoft.com/office/drawing/2014/chart" uri="{C3380CC4-5D6E-409C-BE32-E72D297353CC}">
                <c16:uniqueId val="{00000003-A7BB-497B-B318-61B43AA6E9B0}"/>
              </c:ext>
            </c:extLst>
          </c:dPt>
          <c:dPt>
            <c:idx val="2"/>
            <c:bubble3D val="0"/>
            <c:spPr>
              <a:gradFill flip="none" rotWithShape="1">
                <a:gsLst>
                  <a:gs pos="0">
                    <a:srgbClr val="64AB0D">
                      <a:shade val="30000"/>
                      <a:satMod val="115000"/>
                    </a:srgbClr>
                  </a:gs>
                  <a:gs pos="50000">
                    <a:srgbClr val="64AB0D">
                      <a:shade val="67500"/>
                      <a:satMod val="115000"/>
                    </a:srgbClr>
                  </a:gs>
                  <a:gs pos="100000">
                    <a:srgbClr val="64AB0D">
                      <a:shade val="100000"/>
                      <a:satMod val="115000"/>
                    </a:srgbClr>
                  </a:gs>
                </a:gsLst>
                <a:lin ang="2700000" scaled="1"/>
                <a:tileRect/>
              </a:gradFill>
            </c:spPr>
            <c:extLst>
              <c:ext xmlns:c16="http://schemas.microsoft.com/office/drawing/2014/chart" uri="{C3380CC4-5D6E-409C-BE32-E72D297353CC}">
                <c16:uniqueId val="{00000005-A7BB-497B-B318-61B43AA6E9B0}"/>
              </c:ext>
            </c:extLst>
          </c:dPt>
          <c:dPt>
            <c:idx val="3"/>
            <c:bubble3D val="0"/>
            <c:spPr>
              <a:gradFill flip="none" rotWithShape="1">
                <a:gsLst>
                  <a:gs pos="0">
                    <a:srgbClr val="00B050">
                      <a:shade val="30000"/>
                      <a:satMod val="115000"/>
                    </a:srgbClr>
                  </a:gs>
                  <a:gs pos="50000">
                    <a:srgbClr val="00B050">
                      <a:shade val="67500"/>
                      <a:satMod val="115000"/>
                    </a:srgbClr>
                  </a:gs>
                  <a:gs pos="100000">
                    <a:srgbClr val="00B050">
                      <a:shade val="100000"/>
                      <a:satMod val="115000"/>
                    </a:srgbClr>
                  </a:gs>
                </a:gsLst>
                <a:lin ang="2700000" scaled="1"/>
                <a:tileRect/>
              </a:gradFill>
            </c:spPr>
            <c:extLst>
              <c:ext xmlns:c16="http://schemas.microsoft.com/office/drawing/2014/chart" uri="{C3380CC4-5D6E-409C-BE32-E72D297353CC}">
                <c16:uniqueId val="{00000007-A7BB-497B-B318-61B43AA6E9B0}"/>
              </c:ext>
            </c:extLst>
          </c:dPt>
          <c:dPt>
            <c:idx val="4"/>
            <c:bubble3D val="0"/>
            <c:spPr>
              <a:noFill/>
            </c:spPr>
            <c:extLst>
              <c:ext xmlns:c16="http://schemas.microsoft.com/office/drawing/2014/chart" uri="{C3380CC4-5D6E-409C-BE32-E72D297353CC}">
                <c16:uniqueId val="{00000009-A7BB-497B-B318-61B43AA6E9B0}"/>
              </c:ext>
            </c:extLst>
          </c:dPt>
          <c:val>
            <c:numRef>
              <c:f>'Leçon 7'!$N$8:$N$12</c:f>
              <c:numCache>
                <c:formatCode>General</c:formatCode>
                <c:ptCount val="5"/>
                <c:pt idx="0">
                  <c:v>10</c:v>
                </c:pt>
                <c:pt idx="1">
                  <c:v>10</c:v>
                </c:pt>
                <c:pt idx="2">
                  <c:v>10</c:v>
                </c:pt>
                <c:pt idx="3">
                  <c:v>10</c:v>
                </c:pt>
                <c:pt idx="4">
                  <c:v>40</c:v>
                </c:pt>
              </c:numCache>
            </c:numRef>
          </c:val>
          <c:extLst>
            <c:ext xmlns:c16="http://schemas.microsoft.com/office/drawing/2014/chart" uri="{C3380CC4-5D6E-409C-BE32-E72D297353CC}">
              <c16:uniqueId val="{0000000A-A7BB-497B-B318-61B43AA6E9B0}"/>
            </c:ext>
          </c:extLst>
        </c:ser>
        <c:dLbls>
          <c:showLegendKey val="0"/>
          <c:showVal val="0"/>
          <c:showCatName val="0"/>
          <c:showSerName val="0"/>
          <c:showPercent val="0"/>
          <c:showBubbleSize val="0"/>
          <c:showLeaderLines val="1"/>
        </c:dLbls>
        <c:firstSliceAng val="270"/>
        <c:holeSize val="50"/>
      </c:doughnutChart>
      <c:pieChart>
        <c:varyColors val="1"/>
        <c:ser>
          <c:idx val="1"/>
          <c:order val="1"/>
          <c:tx>
            <c:v>Aiguille</c:v>
          </c:tx>
          <c:spPr>
            <a:noFill/>
          </c:spPr>
          <c:dPt>
            <c:idx val="1"/>
            <c:bubble3D val="0"/>
            <c:spPr>
              <a:solidFill>
                <a:schemeClr val="tx1"/>
              </a:solidFill>
            </c:spPr>
            <c:extLst>
              <c:ext xmlns:c16="http://schemas.microsoft.com/office/drawing/2014/chart" uri="{C3380CC4-5D6E-409C-BE32-E72D297353CC}">
                <c16:uniqueId val="{0000000C-A7BB-497B-B318-61B43AA6E9B0}"/>
              </c:ext>
            </c:extLst>
          </c:dPt>
          <c:val>
            <c:numRef>
              <c:f>'Leçon 7'!$O$8:$O$10</c:f>
              <c:numCache>
                <c:formatCode>General</c:formatCode>
                <c:ptCount val="3"/>
                <c:pt idx="0">
                  <c:v>0</c:v>
                </c:pt>
                <c:pt idx="1">
                  <c:v>2</c:v>
                </c:pt>
                <c:pt idx="2">
                  <c:v>78</c:v>
                </c:pt>
              </c:numCache>
            </c:numRef>
          </c:val>
          <c:extLst>
            <c:ext xmlns:c16="http://schemas.microsoft.com/office/drawing/2014/chart" uri="{C3380CC4-5D6E-409C-BE32-E72D297353CC}">
              <c16:uniqueId val="{0000000D-A7BB-497B-B318-61B43AA6E9B0}"/>
            </c:ext>
          </c:extLst>
        </c:ser>
        <c:dLbls>
          <c:showLegendKey val="0"/>
          <c:showVal val="0"/>
          <c:showCatName val="0"/>
          <c:showSerName val="0"/>
          <c:showPercent val="0"/>
          <c:showBubbleSize val="0"/>
          <c:showLeaderLines val="1"/>
        </c:dLbls>
        <c:firstSliceAng val="270"/>
      </c:pieChart>
    </c:plotArea>
    <c:plotVisOnly val="0"/>
    <c:dispBlanksAs val="gap"/>
    <c:showDLblsOverMax val="0"/>
  </c:chart>
  <c:spPr>
    <a:noFill/>
    <a:ln>
      <a:noFill/>
    </a:ln>
  </c:spPr>
  <c:printSettings>
    <c:headerFooter/>
    <c:pageMargins b="0.750000000000003" l="0.70000000000000062" r="0.70000000000000062" t="0.750000000000003" header="0.30000000000000032" footer="0.30000000000000032"/>
    <c:pageSetup/>
  </c:printSettings>
</c:chartSpace>
</file>

<file path=xl/charts/chart2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779487331831818"/>
          <c:y val="2.1612841720628378E-3"/>
          <c:w val="0.97578810865280474"/>
          <c:h val="0.99783930511461238"/>
        </c:manualLayout>
      </c:layout>
      <c:doughnutChart>
        <c:varyColors val="1"/>
        <c:ser>
          <c:idx val="0"/>
          <c:order val="0"/>
          <c:tx>
            <c:v>Camembert</c:v>
          </c:tx>
          <c:dPt>
            <c:idx val="0"/>
            <c:bubble3D val="0"/>
            <c:spPr>
              <a:gradFill flip="none" rotWithShape="1">
                <a:gsLst>
                  <a:gs pos="0">
                    <a:srgbClr val="C00000">
                      <a:shade val="30000"/>
                      <a:satMod val="115000"/>
                    </a:srgbClr>
                  </a:gs>
                  <a:gs pos="50000">
                    <a:srgbClr val="C00000">
                      <a:shade val="67500"/>
                      <a:satMod val="115000"/>
                    </a:srgbClr>
                  </a:gs>
                  <a:gs pos="100000">
                    <a:srgbClr val="C00000">
                      <a:shade val="100000"/>
                      <a:satMod val="115000"/>
                    </a:srgbClr>
                  </a:gs>
                </a:gsLst>
                <a:lin ang="2700000" scaled="1"/>
                <a:tileRect/>
              </a:gradFill>
            </c:spPr>
            <c:extLst>
              <c:ext xmlns:c16="http://schemas.microsoft.com/office/drawing/2014/chart" uri="{C3380CC4-5D6E-409C-BE32-E72D297353CC}">
                <c16:uniqueId val="{00000001-9CDC-453D-A015-7C2AC086B8CE}"/>
              </c:ext>
            </c:extLst>
          </c:dPt>
          <c:dPt>
            <c:idx val="1"/>
            <c:bubble3D val="0"/>
            <c:spPr>
              <a:gradFill flip="none" rotWithShape="1">
                <a:gsLst>
                  <a:gs pos="0">
                    <a:srgbClr val="F79646">
                      <a:lumMod val="75000"/>
                      <a:shade val="30000"/>
                      <a:satMod val="115000"/>
                    </a:srgbClr>
                  </a:gs>
                  <a:gs pos="50000">
                    <a:srgbClr val="F79646">
                      <a:lumMod val="75000"/>
                      <a:shade val="67500"/>
                      <a:satMod val="115000"/>
                    </a:srgbClr>
                  </a:gs>
                  <a:gs pos="100000">
                    <a:srgbClr val="F79646">
                      <a:lumMod val="75000"/>
                      <a:shade val="100000"/>
                      <a:satMod val="115000"/>
                    </a:srgbClr>
                  </a:gs>
                </a:gsLst>
                <a:lin ang="2700000" scaled="1"/>
                <a:tileRect/>
              </a:gradFill>
            </c:spPr>
            <c:extLst>
              <c:ext xmlns:c16="http://schemas.microsoft.com/office/drawing/2014/chart" uri="{C3380CC4-5D6E-409C-BE32-E72D297353CC}">
                <c16:uniqueId val="{00000003-9CDC-453D-A015-7C2AC086B8CE}"/>
              </c:ext>
            </c:extLst>
          </c:dPt>
          <c:dPt>
            <c:idx val="2"/>
            <c:bubble3D val="0"/>
            <c:spPr>
              <a:gradFill flip="none" rotWithShape="1">
                <a:gsLst>
                  <a:gs pos="0">
                    <a:srgbClr val="64AB0D">
                      <a:shade val="30000"/>
                      <a:satMod val="115000"/>
                    </a:srgbClr>
                  </a:gs>
                  <a:gs pos="50000">
                    <a:srgbClr val="64AB0D">
                      <a:shade val="67500"/>
                      <a:satMod val="115000"/>
                    </a:srgbClr>
                  </a:gs>
                  <a:gs pos="100000">
                    <a:srgbClr val="64AB0D">
                      <a:shade val="100000"/>
                      <a:satMod val="115000"/>
                    </a:srgbClr>
                  </a:gs>
                </a:gsLst>
                <a:lin ang="2700000" scaled="1"/>
                <a:tileRect/>
              </a:gradFill>
            </c:spPr>
            <c:extLst>
              <c:ext xmlns:c16="http://schemas.microsoft.com/office/drawing/2014/chart" uri="{C3380CC4-5D6E-409C-BE32-E72D297353CC}">
                <c16:uniqueId val="{00000005-9CDC-453D-A015-7C2AC086B8CE}"/>
              </c:ext>
            </c:extLst>
          </c:dPt>
          <c:dPt>
            <c:idx val="3"/>
            <c:bubble3D val="0"/>
            <c:spPr>
              <a:gradFill flip="none" rotWithShape="1">
                <a:gsLst>
                  <a:gs pos="0">
                    <a:srgbClr val="00B050">
                      <a:shade val="30000"/>
                      <a:satMod val="115000"/>
                    </a:srgbClr>
                  </a:gs>
                  <a:gs pos="50000">
                    <a:srgbClr val="00B050">
                      <a:shade val="67500"/>
                      <a:satMod val="115000"/>
                    </a:srgbClr>
                  </a:gs>
                  <a:gs pos="100000">
                    <a:srgbClr val="00B050">
                      <a:shade val="100000"/>
                      <a:satMod val="115000"/>
                    </a:srgbClr>
                  </a:gs>
                </a:gsLst>
                <a:lin ang="2700000" scaled="1"/>
                <a:tileRect/>
              </a:gradFill>
            </c:spPr>
            <c:extLst>
              <c:ext xmlns:c16="http://schemas.microsoft.com/office/drawing/2014/chart" uri="{C3380CC4-5D6E-409C-BE32-E72D297353CC}">
                <c16:uniqueId val="{00000007-9CDC-453D-A015-7C2AC086B8CE}"/>
              </c:ext>
            </c:extLst>
          </c:dPt>
          <c:dPt>
            <c:idx val="4"/>
            <c:bubble3D val="0"/>
            <c:spPr>
              <a:noFill/>
            </c:spPr>
            <c:extLst>
              <c:ext xmlns:c16="http://schemas.microsoft.com/office/drawing/2014/chart" uri="{C3380CC4-5D6E-409C-BE32-E72D297353CC}">
                <c16:uniqueId val="{00000009-9CDC-453D-A015-7C2AC086B8CE}"/>
              </c:ext>
            </c:extLst>
          </c:dPt>
          <c:val>
            <c:numRef>
              <c:f>'Leçon 7'!$N$178:$N$182</c:f>
              <c:numCache>
                <c:formatCode>General</c:formatCode>
                <c:ptCount val="5"/>
                <c:pt idx="0">
                  <c:v>10</c:v>
                </c:pt>
                <c:pt idx="1">
                  <c:v>10</c:v>
                </c:pt>
                <c:pt idx="2">
                  <c:v>10</c:v>
                </c:pt>
                <c:pt idx="3">
                  <c:v>10</c:v>
                </c:pt>
                <c:pt idx="4">
                  <c:v>40</c:v>
                </c:pt>
              </c:numCache>
            </c:numRef>
          </c:val>
          <c:extLst>
            <c:ext xmlns:c16="http://schemas.microsoft.com/office/drawing/2014/chart" uri="{C3380CC4-5D6E-409C-BE32-E72D297353CC}">
              <c16:uniqueId val="{0000000A-9CDC-453D-A015-7C2AC086B8CE}"/>
            </c:ext>
          </c:extLst>
        </c:ser>
        <c:dLbls>
          <c:showLegendKey val="0"/>
          <c:showVal val="0"/>
          <c:showCatName val="0"/>
          <c:showSerName val="0"/>
          <c:showPercent val="0"/>
          <c:showBubbleSize val="0"/>
          <c:showLeaderLines val="1"/>
        </c:dLbls>
        <c:firstSliceAng val="270"/>
        <c:holeSize val="50"/>
      </c:doughnutChart>
      <c:pieChart>
        <c:varyColors val="1"/>
        <c:ser>
          <c:idx val="1"/>
          <c:order val="1"/>
          <c:spPr>
            <a:noFill/>
          </c:spPr>
          <c:dPt>
            <c:idx val="1"/>
            <c:bubble3D val="0"/>
            <c:spPr>
              <a:solidFill>
                <a:schemeClr val="tx1"/>
              </a:solidFill>
            </c:spPr>
            <c:extLst>
              <c:ext xmlns:c16="http://schemas.microsoft.com/office/drawing/2014/chart" uri="{C3380CC4-5D6E-409C-BE32-E72D297353CC}">
                <c16:uniqueId val="{0000000C-9CDC-453D-A015-7C2AC086B8CE}"/>
              </c:ext>
            </c:extLst>
          </c:dPt>
          <c:val>
            <c:numRef>
              <c:f>'Leçon 7'!$O$178:$O$180</c:f>
              <c:numCache>
                <c:formatCode>General</c:formatCode>
                <c:ptCount val="3"/>
                <c:pt idx="0">
                  <c:v>0</c:v>
                </c:pt>
                <c:pt idx="1">
                  <c:v>2</c:v>
                </c:pt>
                <c:pt idx="2">
                  <c:v>78</c:v>
                </c:pt>
              </c:numCache>
            </c:numRef>
          </c:val>
          <c:extLst>
            <c:ext xmlns:c16="http://schemas.microsoft.com/office/drawing/2014/chart" uri="{C3380CC4-5D6E-409C-BE32-E72D297353CC}">
              <c16:uniqueId val="{0000000D-9CDC-453D-A015-7C2AC086B8CE}"/>
            </c:ext>
          </c:extLst>
        </c:ser>
        <c:dLbls>
          <c:showLegendKey val="0"/>
          <c:showVal val="0"/>
          <c:showCatName val="0"/>
          <c:showSerName val="0"/>
          <c:showPercent val="0"/>
          <c:showBubbleSize val="0"/>
          <c:showLeaderLines val="1"/>
        </c:dLbls>
        <c:firstSliceAng val="270"/>
      </c:pieChart>
    </c:plotArea>
    <c:plotVisOnly val="0"/>
    <c:dispBlanksAs val="gap"/>
    <c:showDLblsOverMax val="0"/>
  </c:chart>
  <c:spPr>
    <a:noFill/>
    <a:ln>
      <a:noFill/>
    </a:ln>
  </c:spPr>
  <c:printSettings>
    <c:headerFooter/>
    <c:pageMargins b="0.750000000000003" l="0.70000000000000062" r="0.70000000000000062" t="0.750000000000003" header="0.30000000000000032" footer="0.30000000000000032"/>
    <c:pageSetup/>
  </c:printSettings>
</c:chartSpace>
</file>

<file path=xl/charts/chart2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3187714043526789E-2"/>
          <c:y val="2.160694885387645E-3"/>
          <c:w val="0.97578810865280474"/>
          <c:h val="0.99783930511461238"/>
        </c:manualLayout>
      </c:layout>
      <c:doughnutChart>
        <c:varyColors val="1"/>
        <c:ser>
          <c:idx val="0"/>
          <c:order val="0"/>
          <c:tx>
            <c:v>Camembert</c:v>
          </c:tx>
          <c:dPt>
            <c:idx val="0"/>
            <c:bubble3D val="0"/>
            <c:spPr>
              <a:gradFill flip="none" rotWithShape="1">
                <a:gsLst>
                  <a:gs pos="0">
                    <a:srgbClr val="C00000">
                      <a:shade val="30000"/>
                      <a:satMod val="115000"/>
                    </a:srgbClr>
                  </a:gs>
                  <a:gs pos="50000">
                    <a:srgbClr val="C00000">
                      <a:shade val="67500"/>
                      <a:satMod val="115000"/>
                    </a:srgbClr>
                  </a:gs>
                  <a:gs pos="100000">
                    <a:srgbClr val="C00000">
                      <a:shade val="100000"/>
                      <a:satMod val="115000"/>
                    </a:srgbClr>
                  </a:gs>
                </a:gsLst>
                <a:lin ang="2700000" scaled="1"/>
                <a:tileRect/>
              </a:gradFill>
            </c:spPr>
            <c:extLst>
              <c:ext xmlns:c16="http://schemas.microsoft.com/office/drawing/2014/chart" uri="{C3380CC4-5D6E-409C-BE32-E72D297353CC}">
                <c16:uniqueId val="{00000001-04C9-43FD-91B9-9F3134229705}"/>
              </c:ext>
            </c:extLst>
          </c:dPt>
          <c:dPt>
            <c:idx val="1"/>
            <c:bubble3D val="0"/>
            <c:spPr>
              <a:gradFill flip="none" rotWithShape="1">
                <a:gsLst>
                  <a:gs pos="0">
                    <a:srgbClr val="F79646">
                      <a:lumMod val="75000"/>
                      <a:shade val="30000"/>
                      <a:satMod val="115000"/>
                    </a:srgbClr>
                  </a:gs>
                  <a:gs pos="50000">
                    <a:srgbClr val="F79646">
                      <a:lumMod val="75000"/>
                      <a:shade val="67500"/>
                      <a:satMod val="115000"/>
                    </a:srgbClr>
                  </a:gs>
                  <a:gs pos="100000">
                    <a:srgbClr val="F79646">
                      <a:lumMod val="75000"/>
                      <a:shade val="100000"/>
                      <a:satMod val="115000"/>
                    </a:srgbClr>
                  </a:gs>
                </a:gsLst>
                <a:lin ang="2700000" scaled="1"/>
                <a:tileRect/>
              </a:gradFill>
            </c:spPr>
            <c:extLst>
              <c:ext xmlns:c16="http://schemas.microsoft.com/office/drawing/2014/chart" uri="{C3380CC4-5D6E-409C-BE32-E72D297353CC}">
                <c16:uniqueId val="{00000003-04C9-43FD-91B9-9F3134229705}"/>
              </c:ext>
            </c:extLst>
          </c:dPt>
          <c:dPt>
            <c:idx val="2"/>
            <c:bubble3D val="0"/>
            <c:spPr>
              <a:gradFill flip="none" rotWithShape="1">
                <a:gsLst>
                  <a:gs pos="0">
                    <a:srgbClr val="64AB0D">
                      <a:shade val="30000"/>
                      <a:satMod val="115000"/>
                    </a:srgbClr>
                  </a:gs>
                  <a:gs pos="50000">
                    <a:srgbClr val="64AB0D">
                      <a:shade val="67500"/>
                      <a:satMod val="115000"/>
                    </a:srgbClr>
                  </a:gs>
                  <a:gs pos="100000">
                    <a:srgbClr val="64AB0D">
                      <a:shade val="100000"/>
                      <a:satMod val="115000"/>
                    </a:srgbClr>
                  </a:gs>
                </a:gsLst>
                <a:lin ang="2700000" scaled="1"/>
                <a:tileRect/>
              </a:gradFill>
            </c:spPr>
            <c:extLst>
              <c:ext xmlns:c16="http://schemas.microsoft.com/office/drawing/2014/chart" uri="{C3380CC4-5D6E-409C-BE32-E72D297353CC}">
                <c16:uniqueId val="{00000005-04C9-43FD-91B9-9F3134229705}"/>
              </c:ext>
            </c:extLst>
          </c:dPt>
          <c:dPt>
            <c:idx val="3"/>
            <c:bubble3D val="0"/>
            <c:spPr>
              <a:gradFill flip="none" rotWithShape="1">
                <a:gsLst>
                  <a:gs pos="0">
                    <a:srgbClr val="00B050">
                      <a:shade val="30000"/>
                      <a:satMod val="115000"/>
                    </a:srgbClr>
                  </a:gs>
                  <a:gs pos="50000">
                    <a:srgbClr val="00B050">
                      <a:shade val="67500"/>
                      <a:satMod val="115000"/>
                    </a:srgbClr>
                  </a:gs>
                  <a:gs pos="100000">
                    <a:srgbClr val="00B050">
                      <a:shade val="100000"/>
                      <a:satMod val="115000"/>
                    </a:srgbClr>
                  </a:gs>
                </a:gsLst>
                <a:lin ang="2700000" scaled="1"/>
                <a:tileRect/>
              </a:gradFill>
            </c:spPr>
            <c:extLst>
              <c:ext xmlns:c16="http://schemas.microsoft.com/office/drawing/2014/chart" uri="{C3380CC4-5D6E-409C-BE32-E72D297353CC}">
                <c16:uniqueId val="{00000007-04C9-43FD-91B9-9F3134229705}"/>
              </c:ext>
            </c:extLst>
          </c:dPt>
          <c:dPt>
            <c:idx val="4"/>
            <c:bubble3D val="0"/>
            <c:spPr>
              <a:noFill/>
            </c:spPr>
            <c:extLst>
              <c:ext xmlns:c16="http://schemas.microsoft.com/office/drawing/2014/chart" uri="{C3380CC4-5D6E-409C-BE32-E72D297353CC}">
                <c16:uniqueId val="{00000009-04C9-43FD-91B9-9F3134229705}"/>
              </c:ext>
            </c:extLst>
          </c:dPt>
          <c:val>
            <c:numRef>
              <c:f>'Leçon 8'!$N$3:$N$7</c:f>
              <c:numCache>
                <c:formatCode>General</c:formatCode>
                <c:ptCount val="5"/>
                <c:pt idx="0">
                  <c:v>10</c:v>
                </c:pt>
                <c:pt idx="1">
                  <c:v>10</c:v>
                </c:pt>
                <c:pt idx="2">
                  <c:v>10</c:v>
                </c:pt>
                <c:pt idx="3">
                  <c:v>10</c:v>
                </c:pt>
                <c:pt idx="4">
                  <c:v>40</c:v>
                </c:pt>
              </c:numCache>
            </c:numRef>
          </c:val>
          <c:extLst>
            <c:ext xmlns:c16="http://schemas.microsoft.com/office/drawing/2014/chart" uri="{C3380CC4-5D6E-409C-BE32-E72D297353CC}">
              <c16:uniqueId val="{0000000A-04C9-43FD-91B9-9F3134229705}"/>
            </c:ext>
          </c:extLst>
        </c:ser>
        <c:dLbls>
          <c:showLegendKey val="0"/>
          <c:showVal val="0"/>
          <c:showCatName val="0"/>
          <c:showSerName val="0"/>
          <c:showPercent val="0"/>
          <c:showBubbleSize val="0"/>
          <c:showLeaderLines val="1"/>
        </c:dLbls>
        <c:firstSliceAng val="270"/>
        <c:holeSize val="50"/>
      </c:doughnutChart>
      <c:pieChart>
        <c:varyColors val="1"/>
        <c:ser>
          <c:idx val="1"/>
          <c:order val="1"/>
          <c:tx>
            <c:v>Aiguille</c:v>
          </c:tx>
          <c:spPr>
            <a:noFill/>
          </c:spPr>
          <c:dPt>
            <c:idx val="1"/>
            <c:bubble3D val="0"/>
            <c:spPr>
              <a:solidFill>
                <a:schemeClr val="tx1"/>
              </a:solidFill>
            </c:spPr>
            <c:extLst>
              <c:ext xmlns:c16="http://schemas.microsoft.com/office/drawing/2014/chart" uri="{C3380CC4-5D6E-409C-BE32-E72D297353CC}">
                <c16:uniqueId val="{0000000C-04C9-43FD-91B9-9F3134229705}"/>
              </c:ext>
            </c:extLst>
          </c:dPt>
          <c:val>
            <c:numRef>
              <c:f>'Leçon 8'!$O$3:$O$5</c:f>
              <c:numCache>
                <c:formatCode>General</c:formatCode>
                <c:ptCount val="3"/>
                <c:pt idx="0">
                  <c:v>0</c:v>
                </c:pt>
                <c:pt idx="1">
                  <c:v>2</c:v>
                </c:pt>
                <c:pt idx="2">
                  <c:v>78</c:v>
                </c:pt>
              </c:numCache>
            </c:numRef>
          </c:val>
          <c:extLst>
            <c:ext xmlns:c16="http://schemas.microsoft.com/office/drawing/2014/chart" uri="{C3380CC4-5D6E-409C-BE32-E72D297353CC}">
              <c16:uniqueId val="{0000000D-04C9-43FD-91B9-9F3134229705}"/>
            </c:ext>
          </c:extLst>
        </c:ser>
        <c:dLbls>
          <c:showLegendKey val="0"/>
          <c:showVal val="0"/>
          <c:showCatName val="0"/>
          <c:showSerName val="0"/>
          <c:showPercent val="0"/>
          <c:showBubbleSize val="0"/>
          <c:showLeaderLines val="1"/>
        </c:dLbls>
        <c:firstSliceAng val="270"/>
      </c:pieChart>
    </c:plotArea>
    <c:plotVisOnly val="0"/>
    <c:dispBlanksAs val="gap"/>
    <c:showDLblsOverMax val="0"/>
  </c:chart>
  <c:spPr>
    <a:noFill/>
    <a:ln>
      <a:noFill/>
    </a:ln>
  </c:spPr>
  <c:printSettings>
    <c:headerFooter/>
    <c:pageMargins b="0.750000000000003" l="0.70000000000000062" r="0.70000000000000062" t="0.750000000000003" header="0.30000000000000032" footer="0.30000000000000032"/>
    <c:pageSetup/>
  </c:printSettings>
</c:chartSpace>
</file>

<file path=xl/charts/chart2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3187714043526789E-2"/>
          <c:y val="2.160694885387645E-3"/>
          <c:w val="0.97578810865280474"/>
          <c:h val="0.99783930511461238"/>
        </c:manualLayout>
      </c:layout>
      <c:doughnutChart>
        <c:varyColors val="1"/>
        <c:ser>
          <c:idx val="0"/>
          <c:order val="0"/>
          <c:tx>
            <c:v>Camembert</c:v>
          </c:tx>
          <c:dPt>
            <c:idx val="0"/>
            <c:bubble3D val="0"/>
            <c:spPr>
              <a:gradFill flip="none" rotWithShape="1">
                <a:gsLst>
                  <a:gs pos="0">
                    <a:srgbClr val="C00000">
                      <a:shade val="30000"/>
                      <a:satMod val="115000"/>
                    </a:srgbClr>
                  </a:gs>
                  <a:gs pos="50000">
                    <a:srgbClr val="C00000">
                      <a:shade val="67500"/>
                      <a:satMod val="115000"/>
                    </a:srgbClr>
                  </a:gs>
                  <a:gs pos="100000">
                    <a:srgbClr val="C00000">
                      <a:shade val="100000"/>
                      <a:satMod val="115000"/>
                    </a:srgbClr>
                  </a:gs>
                </a:gsLst>
                <a:lin ang="2700000" scaled="1"/>
                <a:tileRect/>
              </a:gradFill>
            </c:spPr>
            <c:extLst>
              <c:ext xmlns:c16="http://schemas.microsoft.com/office/drawing/2014/chart" uri="{C3380CC4-5D6E-409C-BE32-E72D297353CC}">
                <c16:uniqueId val="{00000001-E37A-46B4-A52A-669536F37B80}"/>
              </c:ext>
            </c:extLst>
          </c:dPt>
          <c:dPt>
            <c:idx val="1"/>
            <c:bubble3D val="0"/>
            <c:spPr>
              <a:gradFill flip="none" rotWithShape="1">
                <a:gsLst>
                  <a:gs pos="0">
                    <a:srgbClr val="F79646">
                      <a:lumMod val="75000"/>
                      <a:shade val="30000"/>
                      <a:satMod val="115000"/>
                    </a:srgbClr>
                  </a:gs>
                  <a:gs pos="50000">
                    <a:srgbClr val="F79646">
                      <a:lumMod val="75000"/>
                      <a:shade val="67500"/>
                      <a:satMod val="115000"/>
                    </a:srgbClr>
                  </a:gs>
                  <a:gs pos="100000">
                    <a:srgbClr val="F79646">
                      <a:lumMod val="75000"/>
                      <a:shade val="100000"/>
                      <a:satMod val="115000"/>
                    </a:srgbClr>
                  </a:gs>
                </a:gsLst>
                <a:lin ang="2700000" scaled="1"/>
                <a:tileRect/>
              </a:gradFill>
            </c:spPr>
            <c:extLst>
              <c:ext xmlns:c16="http://schemas.microsoft.com/office/drawing/2014/chart" uri="{C3380CC4-5D6E-409C-BE32-E72D297353CC}">
                <c16:uniqueId val="{00000003-E37A-46B4-A52A-669536F37B80}"/>
              </c:ext>
            </c:extLst>
          </c:dPt>
          <c:dPt>
            <c:idx val="2"/>
            <c:bubble3D val="0"/>
            <c:spPr>
              <a:gradFill flip="none" rotWithShape="1">
                <a:gsLst>
                  <a:gs pos="0">
                    <a:srgbClr val="64AB0D">
                      <a:shade val="30000"/>
                      <a:satMod val="115000"/>
                    </a:srgbClr>
                  </a:gs>
                  <a:gs pos="50000">
                    <a:srgbClr val="64AB0D">
                      <a:shade val="67500"/>
                      <a:satMod val="115000"/>
                    </a:srgbClr>
                  </a:gs>
                  <a:gs pos="100000">
                    <a:srgbClr val="64AB0D">
                      <a:shade val="100000"/>
                      <a:satMod val="115000"/>
                    </a:srgbClr>
                  </a:gs>
                </a:gsLst>
                <a:lin ang="2700000" scaled="1"/>
                <a:tileRect/>
              </a:gradFill>
            </c:spPr>
            <c:extLst>
              <c:ext xmlns:c16="http://schemas.microsoft.com/office/drawing/2014/chart" uri="{C3380CC4-5D6E-409C-BE32-E72D297353CC}">
                <c16:uniqueId val="{00000005-E37A-46B4-A52A-669536F37B80}"/>
              </c:ext>
            </c:extLst>
          </c:dPt>
          <c:dPt>
            <c:idx val="3"/>
            <c:bubble3D val="0"/>
            <c:spPr>
              <a:gradFill flip="none" rotWithShape="1">
                <a:gsLst>
                  <a:gs pos="0">
                    <a:srgbClr val="00B050">
                      <a:shade val="30000"/>
                      <a:satMod val="115000"/>
                    </a:srgbClr>
                  </a:gs>
                  <a:gs pos="50000">
                    <a:srgbClr val="00B050">
                      <a:shade val="67500"/>
                      <a:satMod val="115000"/>
                    </a:srgbClr>
                  </a:gs>
                  <a:gs pos="100000">
                    <a:srgbClr val="00B050">
                      <a:shade val="100000"/>
                      <a:satMod val="115000"/>
                    </a:srgbClr>
                  </a:gs>
                </a:gsLst>
                <a:lin ang="2700000" scaled="1"/>
                <a:tileRect/>
              </a:gradFill>
            </c:spPr>
            <c:extLst>
              <c:ext xmlns:c16="http://schemas.microsoft.com/office/drawing/2014/chart" uri="{C3380CC4-5D6E-409C-BE32-E72D297353CC}">
                <c16:uniqueId val="{00000007-E37A-46B4-A52A-669536F37B80}"/>
              </c:ext>
            </c:extLst>
          </c:dPt>
          <c:dPt>
            <c:idx val="4"/>
            <c:bubble3D val="0"/>
            <c:spPr>
              <a:noFill/>
            </c:spPr>
            <c:extLst>
              <c:ext xmlns:c16="http://schemas.microsoft.com/office/drawing/2014/chart" uri="{C3380CC4-5D6E-409C-BE32-E72D297353CC}">
                <c16:uniqueId val="{00000009-E37A-46B4-A52A-669536F37B80}"/>
              </c:ext>
            </c:extLst>
          </c:dPt>
          <c:val>
            <c:numRef>
              <c:f>'Leçon 8'!$N$13:$N$17</c:f>
              <c:numCache>
                <c:formatCode>General</c:formatCode>
                <c:ptCount val="5"/>
                <c:pt idx="0">
                  <c:v>10</c:v>
                </c:pt>
                <c:pt idx="1">
                  <c:v>10</c:v>
                </c:pt>
                <c:pt idx="2">
                  <c:v>10</c:v>
                </c:pt>
                <c:pt idx="3">
                  <c:v>10</c:v>
                </c:pt>
                <c:pt idx="4">
                  <c:v>40</c:v>
                </c:pt>
              </c:numCache>
            </c:numRef>
          </c:val>
          <c:extLst>
            <c:ext xmlns:c16="http://schemas.microsoft.com/office/drawing/2014/chart" uri="{C3380CC4-5D6E-409C-BE32-E72D297353CC}">
              <c16:uniqueId val="{0000000A-E37A-46B4-A52A-669536F37B80}"/>
            </c:ext>
          </c:extLst>
        </c:ser>
        <c:dLbls>
          <c:showLegendKey val="0"/>
          <c:showVal val="0"/>
          <c:showCatName val="0"/>
          <c:showSerName val="0"/>
          <c:showPercent val="0"/>
          <c:showBubbleSize val="0"/>
          <c:showLeaderLines val="1"/>
        </c:dLbls>
        <c:firstSliceAng val="270"/>
        <c:holeSize val="50"/>
      </c:doughnutChart>
      <c:pieChart>
        <c:varyColors val="1"/>
        <c:ser>
          <c:idx val="1"/>
          <c:order val="1"/>
          <c:spPr>
            <a:noFill/>
          </c:spPr>
          <c:dPt>
            <c:idx val="1"/>
            <c:bubble3D val="0"/>
            <c:spPr>
              <a:solidFill>
                <a:schemeClr val="tx1"/>
              </a:solidFill>
            </c:spPr>
            <c:extLst>
              <c:ext xmlns:c16="http://schemas.microsoft.com/office/drawing/2014/chart" uri="{C3380CC4-5D6E-409C-BE32-E72D297353CC}">
                <c16:uniqueId val="{0000000C-E37A-46B4-A52A-669536F37B80}"/>
              </c:ext>
            </c:extLst>
          </c:dPt>
          <c:val>
            <c:numRef>
              <c:f>'Leçon 8'!$O$13:$O$15</c:f>
              <c:numCache>
                <c:formatCode>General</c:formatCode>
                <c:ptCount val="3"/>
                <c:pt idx="0">
                  <c:v>0</c:v>
                </c:pt>
                <c:pt idx="1">
                  <c:v>2</c:v>
                </c:pt>
                <c:pt idx="2">
                  <c:v>78</c:v>
                </c:pt>
              </c:numCache>
            </c:numRef>
          </c:val>
          <c:extLst>
            <c:ext xmlns:c16="http://schemas.microsoft.com/office/drawing/2014/chart" uri="{C3380CC4-5D6E-409C-BE32-E72D297353CC}">
              <c16:uniqueId val="{0000000D-E37A-46B4-A52A-669536F37B80}"/>
            </c:ext>
          </c:extLst>
        </c:ser>
        <c:dLbls>
          <c:showLegendKey val="0"/>
          <c:showVal val="0"/>
          <c:showCatName val="0"/>
          <c:showSerName val="0"/>
          <c:showPercent val="0"/>
          <c:showBubbleSize val="0"/>
          <c:showLeaderLines val="1"/>
        </c:dLbls>
        <c:firstSliceAng val="270"/>
      </c:pieChart>
    </c:plotArea>
    <c:plotVisOnly val="0"/>
    <c:dispBlanksAs val="gap"/>
    <c:showDLblsOverMax val="0"/>
  </c:chart>
  <c:spPr>
    <a:noFill/>
    <a:ln>
      <a:noFill/>
    </a:ln>
  </c:spPr>
  <c:printSettings>
    <c:headerFooter/>
    <c:pageMargins b="0.750000000000003" l="0.70000000000000062" r="0.70000000000000062" t="0.750000000000003" header="0.30000000000000032" footer="0.30000000000000032"/>
    <c:pageSetup/>
  </c:printSettings>
</c:chartSpace>
</file>

<file path=xl/charts/chart2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3187714043526789E-2"/>
          <c:y val="2.160694885387645E-3"/>
          <c:w val="0.97578810865280474"/>
          <c:h val="0.99783930511461238"/>
        </c:manualLayout>
      </c:layout>
      <c:doughnutChart>
        <c:varyColors val="1"/>
        <c:ser>
          <c:idx val="0"/>
          <c:order val="0"/>
          <c:tx>
            <c:v>Camembert</c:v>
          </c:tx>
          <c:dPt>
            <c:idx val="0"/>
            <c:bubble3D val="0"/>
            <c:spPr>
              <a:gradFill flip="none" rotWithShape="1">
                <a:gsLst>
                  <a:gs pos="0">
                    <a:srgbClr val="C00000">
                      <a:shade val="30000"/>
                      <a:satMod val="115000"/>
                    </a:srgbClr>
                  </a:gs>
                  <a:gs pos="50000">
                    <a:srgbClr val="C00000">
                      <a:shade val="67500"/>
                      <a:satMod val="115000"/>
                    </a:srgbClr>
                  </a:gs>
                  <a:gs pos="100000">
                    <a:srgbClr val="C00000">
                      <a:shade val="100000"/>
                      <a:satMod val="115000"/>
                    </a:srgbClr>
                  </a:gs>
                </a:gsLst>
                <a:lin ang="2700000" scaled="1"/>
                <a:tileRect/>
              </a:gradFill>
            </c:spPr>
            <c:extLst>
              <c:ext xmlns:c16="http://schemas.microsoft.com/office/drawing/2014/chart" uri="{C3380CC4-5D6E-409C-BE32-E72D297353CC}">
                <c16:uniqueId val="{00000001-BE0E-47AA-B2AE-E7CD95F95C22}"/>
              </c:ext>
            </c:extLst>
          </c:dPt>
          <c:dPt>
            <c:idx val="1"/>
            <c:bubble3D val="0"/>
            <c:spPr>
              <a:gradFill flip="none" rotWithShape="1">
                <a:gsLst>
                  <a:gs pos="0">
                    <a:srgbClr val="F79646">
                      <a:lumMod val="75000"/>
                      <a:shade val="30000"/>
                      <a:satMod val="115000"/>
                    </a:srgbClr>
                  </a:gs>
                  <a:gs pos="50000">
                    <a:srgbClr val="F79646">
                      <a:lumMod val="75000"/>
                      <a:shade val="67500"/>
                      <a:satMod val="115000"/>
                    </a:srgbClr>
                  </a:gs>
                  <a:gs pos="100000">
                    <a:srgbClr val="F79646">
                      <a:lumMod val="75000"/>
                      <a:shade val="100000"/>
                      <a:satMod val="115000"/>
                    </a:srgbClr>
                  </a:gs>
                </a:gsLst>
                <a:lin ang="2700000" scaled="1"/>
                <a:tileRect/>
              </a:gradFill>
            </c:spPr>
            <c:extLst>
              <c:ext xmlns:c16="http://schemas.microsoft.com/office/drawing/2014/chart" uri="{C3380CC4-5D6E-409C-BE32-E72D297353CC}">
                <c16:uniqueId val="{00000003-BE0E-47AA-B2AE-E7CD95F95C22}"/>
              </c:ext>
            </c:extLst>
          </c:dPt>
          <c:dPt>
            <c:idx val="2"/>
            <c:bubble3D val="0"/>
            <c:spPr>
              <a:gradFill flip="none" rotWithShape="1">
                <a:gsLst>
                  <a:gs pos="0">
                    <a:srgbClr val="64AB0D">
                      <a:shade val="30000"/>
                      <a:satMod val="115000"/>
                    </a:srgbClr>
                  </a:gs>
                  <a:gs pos="50000">
                    <a:srgbClr val="64AB0D">
                      <a:shade val="67500"/>
                      <a:satMod val="115000"/>
                    </a:srgbClr>
                  </a:gs>
                  <a:gs pos="100000">
                    <a:srgbClr val="64AB0D">
                      <a:shade val="100000"/>
                      <a:satMod val="115000"/>
                    </a:srgbClr>
                  </a:gs>
                </a:gsLst>
                <a:lin ang="2700000" scaled="1"/>
                <a:tileRect/>
              </a:gradFill>
            </c:spPr>
            <c:extLst>
              <c:ext xmlns:c16="http://schemas.microsoft.com/office/drawing/2014/chart" uri="{C3380CC4-5D6E-409C-BE32-E72D297353CC}">
                <c16:uniqueId val="{00000005-BE0E-47AA-B2AE-E7CD95F95C22}"/>
              </c:ext>
            </c:extLst>
          </c:dPt>
          <c:dPt>
            <c:idx val="3"/>
            <c:bubble3D val="0"/>
            <c:spPr>
              <a:gradFill flip="none" rotWithShape="1">
                <a:gsLst>
                  <a:gs pos="0">
                    <a:srgbClr val="00B050">
                      <a:shade val="30000"/>
                      <a:satMod val="115000"/>
                    </a:srgbClr>
                  </a:gs>
                  <a:gs pos="50000">
                    <a:srgbClr val="00B050">
                      <a:shade val="67500"/>
                      <a:satMod val="115000"/>
                    </a:srgbClr>
                  </a:gs>
                  <a:gs pos="100000">
                    <a:srgbClr val="00B050">
                      <a:shade val="100000"/>
                      <a:satMod val="115000"/>
                    </a:srgbClr>
                  </a:gs>
                </a:gsLst>
                <a:lin ang="2700000" scaled="1"/>
                <a:tileRect/>
              </a:gradFill>
            </c:spPr>
            <c:extLst>
              <c:ext xmlns:c16="http://schemas.microsoft.com/office/drawing/2014/chart" uri="{C3380CC4-5D6E-409C-BE32-E72D297353CC}">
                <c16:uniqueId val="{00000007-BE0E-47AA-B2AE-E7CD95F95C22}"/>
              </c:ext>
            </c:extLst>
          </c:dPt>
          <c:dPt>
            <c:idx val="4"/>
            <c:bubble3D val="0"/>
            <c:spPr>
              <a:noFill/>
            </c:spPr>
            <c:extLst>
              <c:ext xmlns:c16="http://schemas.microsoft.com/office/drawing/2014/chart" uri="{C3380CC4-5D6E-409C-BE32-E72D297353CC}">
                <c16:uniqueId val="{00000009-BE0E-47AA-B2AE-E7CD95F95C22}"/>
              </c:ext>
            </c:extLst>
          </c:dPt>
          <c:val>
            <c:numRef>
              <c:f>'Leçon 8'!$N$18:$N$22</c:f>
              <c:numCache>
                <c:formatCode>General</c:formatCode>
                <c:ptCount val="5"/>
                <c:pt idx="0">
                  <c:v>10</c:v>
                </c:pt>
                <c:pt idx="1">
                  <c:v>10</c:v>
                </c:pt>
                <c:pt idx="2">
                  <c:v>10</c:v>
                </c:pt>
                <c:pt idx="3">
                  <c:v>10</c:v>
                </c:pt>
                <c:pt idx="4">
                  <c:v>40</c:v>
                </c:pt>
              </c:numCache>
            </c:numRef>
          </c:val>
          <c:extLst>
            <c:ext xmlns:c16="http://schemas.microsoft.com/office/drawing/2014/chart" uri="{C3380CC4-5D6E-409C-BE32-E72D297353CC}">
              <c16:uniqueId val="{0000000A-BE0E-47AA-B2AE-E7CD95F95C22}"/>
            </c:ext>
          </c:extLst>
        </c:ser>
        <c:dLbls>
          <c:showLegendKey val="0"/>
          <c:showVal val="0"/>
          <c:showCatName val="0"/>
          <c:showSerName val="0"/>
          <c:showPercent val="0"/>
          <c:showBubbleSize val="0"/>
          <c:showLeaderLines val="1"/>
        </c:dLbls>
        <c:firstSliceAng val="270"/>
        <c:holeSize val="50"/>
      </c:doughnutChart>
      <c:pieChart>
        <c:varyColors val="1"/>
        <c:ser>
          <c:idx val="1"/>
          <c:order val="1"/>
          <c:spPr>
            <a:noFill/>
          </c:spPr>
          <c:dPt>
            <c:idx val="1"/>
            <c:bubble3D val="0"/>
            <c:spPr>
              <a:solidFill>
                <a:schemeClr val="tx1"/>
              </a:solidFill>
            </c:spPr>
            <c:extLst>
              <c:ext xmlns:c16="http://schemas.microsoft.com/office/drawing/2014/chart" uri="{C3380CC4-5D6E-409C-BE32-E72D297353CC}">
                <c16:uniqueId val="{0000000C-BE0E-47AA-B2AE-E7CD95F95C22}"/>
              </c:ext>
            </c:extLst>
          </c:dPt>
          <c:val>
            <c:numRef>
              <c:f>'Leçon 8'!$O$18:$O$20</c:f>
              <c:numCache>
                <c:formatCode>General</c:formatCode>
                <c:ptCount val="3"/>
                <c:pt idx="0">
                  <c:v>0</c:v>
                </c:pt>
                <c:pt idx="1">
                  <c:v>2</c:v>
                </c:pt>
                <c:pt idx="2">
                  <c:v>78</c:v>
                </c:pt>
              </c:numCache>
            </c:numRef>
          </c:val>
          <c:extLst>
            <c:ext xmlns:c16="http://schemas.microsoft.com/office/drawing/2014/chart" uri="{C3380CC4-5D6E-409C-BE32-E72D297353CC}">
              <c16:uniqueId val="{0000000D-BE0E-47AA-B2AE-E7CD95F95C22}"/>
            </c:ext>
          </c:extLst>
        </c:ser>
        <c:dLbls>
          <c:showLegendKey val="0"/>
          <c:showVal val="0"/>
          <c:showCatName val="0"/>
          <c:showSerName val="0"/>
          <c:showPercent val="0"/>
          <c:showBubbleSize val="0"/>
          <c:showLeaderLines val="1"/>
        </c:dLbls>
        <c:firstSliceAng val="270"/>
      </c:pieChart>
    </c:plotArea>
    <c:plotVisOnly val="0"/>
    <c:dispBlanksAs val="gap"/>
    <c:showDLblsOverMax val="0"/>
  </c:chart>
  <c:spPr>
    <a:noFill/>
    <a:ln>
      <a:noFill/>
    </a:ln>
  </c:spPr>
  <c:printSettings>
    <c:headerFooter/>
    <c:pageMargins b="0.750000000000003" l="0.70000000000000062" r="0.70000000000000062" t="0.750000000000003" header="0.30000000000000032" footer="0.30000000000000032"/>
    <c:pageSetup/>
  </c:printSettings>
</c:chartSpace>
</file>

<file path=xl/charts/chart2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3187714043526789E-2"/>
          <c:y val="2.160694885387645E-3"/>
          <c:w val="0.97578810865280474"/>
          <c:h val="0.99783930511461238"/>
        </c:manualLayout>
      </c:layout>
      <c:doughnutChart>
        <c:varyColors val="1"/>
        <c:ser>
          <c:idx val="0"/>
          <c:order val="0"/>
          <c:tx>
            <c:v>Camembert</c:v>
          </c:tx>
          <c:dPt>
            <c:idx val="0"/>
            <c:bubble3D val="0"/>
            <c:spPr>
              <a:gradFill flip="none" rotWithShape="1">
                <a:gsLst>
                  <a:gs pos="0">
                    <a:srgbClr val="C00000">
                      <a:shade val="30000"/>
                      <a:satMod val="115000"/>
                    </a:srgbClr>
                  </a:gs>
                  <a:gs pos="50000">
                    <a:srgbClr val="C00000">
                      <a:shade val="67500"/>
                      <a:satMod val="115000"/>
                    </a:srgbClr>
                  </a:gs>
                  <a:gs pos="100000">
                    <a:srgbClr val="C00000">
                      <a:shade val="100000"/>
                      <a:satMod val="115000"/>
                    </a:srgbClr>
                  </a:gs>
                </a:gsLst>
                <a:lin ang="2700000" scaled="1"/>
                <a:tileRect/>
              </a:gradFill>
            </c:spPr>
            <c:extLst>
              <c:ext xmlns:c16="http://schemas.microsoft.com/office/drawing/2014/chart" uri="{C3380CC4-5D6E-409C-BE32-E72D297353CC}">
                <c16:uniqueId val="{00000001-2F68-4443-9C4A-2F927F4DEB2D}"/>
              </c:ext>
            </c:extLst>
          </c:dPt>
          <c:dPt>
            <c:idx val="1"/>
            <c:bubble3D val="0"/>
            <c:spPr>
              <a:gradFill flip="none" rotWithShape="1">
                <a:gsLst>
                  <a:gs pos="0">
                    <a:srgbClr val="F79646">
                      <a:lumMod val="75000"/>
                      <a:shade val="30000"/>
                      <a:satMod val="115000"/>
                    </a:srgbClr>
                  </a:gs>
                  <a:gs pos="50000">
                    <a:srgbClr val="F79646">
                      <a:lumMod val="75000"/>
                      <a:shade val="67500"/>
                      <a:satMod val="115000"/>
                    </a:srgbClr>
                  </a:gs>
                  <a:gs pos="100000">
                    <a:srgbClr val="F79646">
                      <a:lumMod val="75000"/>
                      <a:shade val="100000"/>
                      <a:satMod val="115000"/>
                    </a:srgbClr>
                  </a:gs>
                </a:gsLst>
                <a:lin ang="2700000" scaled="1"/>
                <a:tileRect/>
              </a:gradFill>
            </c:spPr>
            <c:extLst>
              <c:ext xmlns:c16="http://schemas.microsoft.com/office/drawing/2014/chart" uri="{C3380CC4-5D6E-409C-BE32-E72D297353CC}">
                <c16:uniqueId val="{00000003-2F68-4443-9C4A-2F927F4DEB2D}"/>
              </c:ext>
            </c:extLst>
          </c:dPt>
          <c:dPt>
            <c:idx val="2"/>
            <c:bubble3D val="0"/>
            <c:spPr>
              <a:gradFill flip="none" rotWithShape="1">
                <a:gsLst>
                  <a:gs pos="0">
                    <a:srgbClr val="64AB0D">
                      <a:shade val="30000"/>
                      <a:satMod val="115000"/>
                    </a:srgbClr>
                  </a:gs>
                  <a:gs pos="50000">
                    <a:srgbClr val="64AB0D">
                      <a:shade val="67500"/>
                      <a:satMod val="115000"/>
                    </a:srgbClr>
                  </a:gs>
                  <a:gs pos="100000">
                    <a:srgbClr val="64AB0D">
                      <a:shade val="100000"/>
                      <a:satMod val="115000"/>
                    </a:srgbClr>
                  </a:gs>
                </a:gsLst>
                <a:lin ang="2700000" scaled="1"/>
                <a:tileRect/>
              </a:gradFill>
            </c:spPr>
            <c:extLst>
              <c:ext xmlns:c16="http://schemas.microsoft.com/office/drawing/2014/chart" uri="{C3380CC4-5D6E-409C-BE32-E72D297353CC}">
                <c16:uniqueId val="{00000005-2F68-4443-9C4A-2F927F4DEB2D}"/>
              </c:ext>
            </c:extLst>
          </c:dPt>
          <c:dPt>
            <c:idx val="3"/>
            <c:bubble3D val="0"/>
            <c:spPr>
              <a:gradFill flip="none" rotWithShape="1">
                <a:gsLst>
                  <a:gs pos="0">
                    <a:srgbClr val="00B050">
                      <a:shade val="30000"/>
                      <a:satMod val="115000"/>
                    </a:srgbClr>
                  </a:gs>
                  <a:gs pos="50000">
                    <a:srgbClr val="00B050">
                      <a:shade val="67500"/>
                      <a:satMod val="115000"/>
                    </a:srgbClr>
                  </a:gs>
                  <a:gs pos="100000">
                    <a:srgbClr val="00B050">
                      <a:shade val="100000"/>
                      <a:satMod val="115000"/>
                    </a:srgbClr>
                  </a:gs>
                </a:gsLst>
                <a:lin ang="2700000" scaled="1"/>
                <a:tileRect/>
              </a:gradFill>
            </c:spPr>
            <c:extLst>
              <c:ext xmlns:c16="http://schemas.microsoft.com/office/drawing/2014/chart" uri="{C3380CC4-5D6E-409C-BE32-E72D297353CC}">
                <c16:uniqueId val="{00000007-2F68-4443-9C4A-2F927F4DEB2D}"/>
              </c:ext>
            </c:extLst>
          </c:dPt>
          <c:dPt>
            <c:idx val="4"/>
            <c:bubble3D val="0"/>
            <c:spPr>
              <a:noFill/>
            </c:spPr>
            <c:extLst>
              <c:ext xmlns:c16="http://schemas.microsoft.com/office/drawing/2014/chart" uri="{C3380CC4-5D6E-409C-BE32-E72D297353CC}">
                <c16:uniqueId val="{00000009-2F68-4443-9C4A-2F927F4DEB2D}"/>
              </c:ext>
            </c:extLst>
          </c:dPt>
          <c:val>
            <c:numRef>
              <c:f>'Leçon 8'!$N$23:$N$27</c:f>
              <c:numCache>
                <c:formatCode>General</c:formatCode>
                <c:ptCount val="5"/>
                <c:pt idx="0">
                  <c:v>10</c:v>
                </c:pt>
                <c:pt idx="1">
                  <c:v>10</c:v>
                </c:pt>
                <c:pt idx="2">
                  <c:v>10</c:v>
                </c:pt>
                <c:pt idx="3">
                  <c:v>10</c:v>
                </c:pt>
                <c:pt idx="4">
                  <c:v>40</c:v>
                </c:pt>
              </c:numCache>
            </c:numRef>
          </c:val>
          <c:extLst>
            <c:ext xmlns:c16="http://schemas.microsoft.com/office/drawing/2014/chart" uri="{C3380CC4-5D6E-409C-BE32-E72D297353CC}">
              <c16:uniqueId val="{0000000A-2F68-4443-9C4A-2F927F4DEB2D}"/>
            </c:ext>
          </c:extLst>
        </c:ser>
        <c:dLbls>
          <c:showLegendKey val="0"/>
          <c:showVal val="0"/>
          <c:showCatName val="0"/>
          <c:showSerName val="0"/>
          <c:showPercent val="0"/>
          <c:showBubbleSize val="0"/>
          <c:showLeaderLines val="1"/>
        </c:dLbls>
        <c:firstSliceAng val="270"/>
        <c:holeSize val="50"/>
      </c:doughnutChart>
      <c:pieChart>
        <c:varyColors val="1"/>
        <c:ser>
          <c:idx val="1"/>
          <c:order val="1"/>
          <c:spPr>
            <a:noFill/>
          </c:spPr>
          <c:dPt>
            <c:idx val="1"/>
            <c:bubble3D val="0"/>
            <c:spPr>
              <a:solidFill>
                <a:schemeClr val="tx1"/>
              </a:solidFill>
            </c:spPr>
            <c:extLst>
              <c:ext xmlns:c16="http://schemas.microsoft.com/office/drawing/2014/chart" uri="{C3380CC4-5D6E-409C-BE32-E72D297353CC}">
                <c16:uniqueId val="{0000000C-2F68-4443-9C4A-2F927F4DEB2D}"/>
              </c:ext>
            </c:extLst>
          </c:dPt>
          <c:val>
            <c:numRef>
              <c:f>'Leçon 8'!$O$23:$O$25</c:f>
              <c:numCache>
                <c:formatCode>General</c:formatCode>
                <c:ptCount val="3"/>
                <c:pt idx="0">
                  <c:v>0</c:v>
                </c:pt>
                <c:pt idx="1">
                  <c:v>2</c:v>
                </c:pt>
                <c:pt idx="2">
                  <c:v>78</c:v>
                </c:pt>
              </c:numCache>
            </c:numRef>
          </c:val>
          <c:extLst>
            <c:ext xmlns:c16="http://schemas.microsoft.com/office/drawing/2014/chart" uri="{C3380CC4-5D6E-409C-BE32-E72D297353CC}">
              <c16:uniqueId val="{0000000D-2F68-4443-9C4A-2F927F4DEB2D}"/>
            </c:ext>
          </c:extLst>
        </c:ser>
        <c:dLbls>
          <c:showLegendKey val="0"/>
          <c:showVal val="0"/>
          <c:showCatName val="0"/>
          <c:showSerName val="0"/>
          <c:showPercent val="0"/>
          <c:showBubbleSize val="0"/>
          <c:showLeaderLines val="1"/>
        </c:dLbls>
        <c:firstSliceAng val="270"/>
      </c:pieChart>
    </c:plotArea>
    <c:plotVisOnly val="0"/>
    <c:dispBlanksAs val="gap"/>
    <c:showDLblsOverMax val="0"/>
  </c:chart>
  <c:spPr>
    <a:noFill/>
    <a:ln>
      <a:noFill/>
    </a:ln>
  </c:spPr>
  <c:printSettings>
    <c:headerFooter/>
    <c:pageMargins b="0.750000000000003" l="0.70000000000000062" r="0.70000000000000062" t="0.750000000000003" header="0.30000000000000032" footer="0.30000000000000032"/>
    <c:pageSetup/>
  </c:printSettings>
</c:chartSpace>
</file>

<file path=xl/charts/chart2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3187714043526789E-2"/>
          <c:y val="2.160694885387645E-3"/>
          <c:w val="0.97578810865280474"/>
          <c:h val="0.99783930511461238"/>
        </c:manualLayout>
      </c:layout>
      <c:doughnutChart>
        <c:varyColors val="1"/>
        <c:ser>
          <c:idx val="0"/>
          <c:order val="0"/>
          <c:tx>
            <c:v>Camembert</c:v>
          </c:tx>
          <c:dPt>
            <c:idx val="0"/>
            <c:bubble3D val="0"/>
            <c:spPr>
              <a:gradFill flip="none" rotWithShape="1">
                <a:gsLst>
                  <a:gs pos="0">
                    <a:srgbClr val="C00000">
                      <a:shade val="30000"/>
                      <a:satMod val="115000"/>
                    </a:srgbClr>
                  </a:gs>
                  <a:gs pos="50000">
                    <a:srgbClr val="C00000">
                      <a:shade val="67500"/>
                      <a:satMod val="115000"/>
                    </a:srgbClr>
                  </a:gs>
                  <a:gs pos="100000">
                    <a:srgbClr val="C00000">
                      <a:shade val="100000"/>
                      <a:satMod val="115000"/>
                    </a:srgbClr>
                  </a:gs>
                </a:gsLst>
                <a:lin ang="2700000" scaled="1"/>
                <a:tileRect/>
              </a:gradFill>
            </c:spPr>
            <c:extLst>
              <c:ext xmlns:c16="http://schemas.microsoft.com/office/drawing/2014/chart" uri="{C3380CC4-5D6E-409C-BE32-E72D297353CC}">
                <c16:uniqueId val="{00000001-A6C1-4C16-9B60-51C461A100DD}"/>
              </c:ext>
            </c:extLst>
          </c:dPt>
          <c:dPt>
            <c:idx val="1"/>
            <c:bubble3D val="0"/>
            <c:spPr>
              <a:gradFill flip="none" rotWithShape="1">
                <a:gsLst>
                  <a:gs pos="0">
                    <a:srgbClr val="F79646">
                      <a:lumMod val="75000"/>
                      <a:shade val="30000"/>
                      <a:satMod val="115000"/>
                    </a:srgbClr>
                  </a:gs>
                  <a:gs pos="50000">
                    <a:srgbClr val="F79646">
                      <a:lumMod val="75000"/>
                      <a:shade val="67500"/>
                      <a:satMod val="115000"/>
                    </a:srgbClr>
                  </a:gs>
                  <a:gs pos="100000">
                    <a:srgbClr val="F79646">
                      <a:lumMod val="75000"/>
                      <a:shade val="100000"/>
                      <a:satMod val="115000"/>
                    </a:srgbClr>
                  </a:gs>
                </a:gsLst>
                <a:lin ang="2700000" scaled="1"/>
                <a:tileRect/>
              </a:gradFill>
            </c:spPr>
            <c:extLst>
              <c:ext xmlns:c16="http://schemas.microsoft.com/office/drawing/2014/chart" uri="{C3380CC4-5D6E-409C-BE32-E72D297353CC}">
                <c16:uniqueId val="{00000003-A6C1-4C16-9B60-51C461A100DD}"/>
              </c:ext>
            </c:extLst>
          </c:dPt>
          <c:dPt>
            <c:idx val="2"/>
            <c:bubble3D val="0"/>
            <c:spPr>
              <a:gradFill flip="none" rotWithShape="1">
                <a:gsLst>
                  <a:gs pos="0">
                    <a:srgbClr val="64AB0D">
                      <a:shade val="30000"/>
                      <a:satMod val="115000"/>
                    </a:srgbClr>
                  </a:gs>
                  <a:gs pos="50000">
                    <a:srgbClr val="64AB0D">
                      <a:shade val="67500"/>
                      <a:satMod val="115000"/>
                    </a:srgbClr>
                  </a:gs>
                  <a:gs pos="100000">
                    <a:srgbClr val="64AB0D">
                      <a:shade val="100000"/>
                      <a:satMod val="115000"/>
                    </a:srgbClr>
                  </a:gs>
                </a:gsLst>
                <a:lin ang="2700000" scaled="1"/>
                <a:tileRect/>
              </a:gradFill>
            </c:spPr>
            <c:extLst>
              <c:ext xmlns:c16="http://schemas.microsoft.com/office/drawing/2014/chart" uri="{C3380CC4-5D6E-409C-BE32-E72D297353CC}">
                <c16:uniqueId val="{00000005-A6C1-4C16-9B60-51C461A100DD}"/>
              </c:ext>
            </c:extLst>
          </c:dPt>
          <c:dPt>
            <c:idx val="3"/>
            <c:bubble3D val="0"/>
            <c:spPr>
              <a:gradFill flip="none" rotWithShape="1">
                <a:gsLst>
                  <a:gs pos="0">
                    <a:srgbClr val="00B050">
                      <a:shade val="30000"/>
                      <a:satMod val="115000"/>
                    </a:srgbClr>
                  </a:gs>
                  <a:gs pos="50000">
                    <a:srgbClr val="00B050">
                      <a:shade val="67500"/>
                      <a:satMod val="115000"/>
                    </a:srgbClr>
                  </a:gs>
                  <a:gs pos="100000">
                    <a:srgbClr val="00B050">
                      <a:shade val="100000"/>
                      <a:satMod val="115000"/>
                    </a:srgbClr>
                  </a:gs>
                </a:gsLst>
                <a:lin ang="2700000" scaled="1"/>
                <a:tileRect/>
              </a:gradFill>
            </c:spPr>
            <c:extLst>
              <c:ext xmlns:c16="http://schemas.microsoft.com/office/drawing/2014/chart" uri="{C3380CC4-5D6E-409C-BE32-E72D297353CC}">
                <c16:uniqueId val="{00000007-A6C1-4C16-9B60-51C461A100DD}"/>
              </c:ext>
            </c:extLst>
          </c:dPt>
          <c:dPt>
            <c:idx val="4"/>
            <c:bubble3D val="0"/>
            <c:spPr>
              <a:noFill/>
            </c:spPr>
            <c:extLst>
              <c:ext xmlns:c16="http://schemas.microsoft.com/office/drawing/2014/chart" uri="{C3380CC4-5D6E-409C-BE32-E72D297353CC}">
                <c16:uniqueId val="{00000009-A6C1-4C16-9B60-51C461A100DD}"/>
              </c:ext>
            </c:extLst>
          </c:dPt>
          <c:val>
            <c:numRef>
              <c:f>'Leçon 8'!$N$28:$N$32</c:f>
              <c:numCache>
                <c:formatCode>General</c:formatCode>
                <c:ptCount val="5"/>
                <c:pt idx="0">
                  <c:v>10</c:v>
                </c:pt>
                <c:pt idx="1">
                  <c:v>10</c:v>
                </c:pt>
                <c:pt idx="2">
                  <c:v>10</c:v>
                </c:pt>
                <c:pt idx="3">
                  <c:v>10</c:v>
                </c:pt>
                <c:pt idx="4">
                  <c:v>40</c:v>
                </c:pt>
              </c:numCache>
            </c:numRef>
          </c:val>
          <c:extLst>
            <c:ext xmlns:c16="http://schemas.microsoft.com/office/drawing/2014/chart" uri="{C3380CC4-5D6E-409C-BE32-E72D297353CC}">
              <c16:uniqueId val="{0000000A-A6C1-4C16-9B60-51C461A100DD}"/>
            </c:ext>
          </c:extLst>
        </c:ser>
        <c:dLbls>
          <c:showLegendKey val="0"/>
          <c:showVal val="0"/>
          <c:showCatName val="0"/>
          <c:showSerName val="0"/>
          <c:showPercent val="0"/>
          <c:showBubbleSize val="0"/>
          <c:showLeaderLines val="1"/>
        </c:dLbls>
        <c:firstSliceAng val="270"/>
        <c:holeSize val="50"/>
      </c:doughnutChart>
      <c:pieChart>
        <c:varyColors val="1"/>
        <c:ser>
          <c:idx val="1"/>
          <c:order val="1"/>
          <c:spPr>
            <a:noFill/>
          </c:spPr>
          <c:dPt>
            <c:idx val="1"/>
            <c:bubble3D val="0"/>
            <c:spPr>
              <a:solidFill>
                <a:schemeClr val="tx1"/>
              </a:solidFill>
            </c:spPr>
            <c:extLst>
              <c:ext xmlns:c16="http://schemas.microsoft.com/office/drawing/2014/chart" uri="{C3380CC4-5D6E-409C-BE32-E72D297353CC}">
                <c16:uniqueId val="{0000000C-A6C1-4C16-9B60-51C461A100DD}"/>
              </c:ext>
            </c:extLst>
          </c:dPt>
          <c:val>
            <c:numRef>
              <c:f>'Leçon 8'!$O$28:$O$30</c:f>
              <c:numCache>
                <c:formatCode>General</c:formatCode>
                <c:ptCount val="3"/>
                <c:pt idx="0">
                  <c:v>0</c:v>
                </c:pt>
                <c:pt idx="1">
                  <c:v>2</c:v>
                </c:pt>
                <c:pt idx="2">
                  <c:v>78</c:v>
                </c:pt>
              </c:numCache>
            </c:numRef>
          </c:val>
          <c:extLst>
            <c:ext xmlns:c16="http://schemas.microsoft.com/office/drawing/2014/chart" uri="{C3380CC4-5D6E-409C-BE32-E72D297353CC}">
              <c16:uniqueId val="{0000000D-A6C1-4C16-9B60-51C461A100DD}"/>
            </c:ext>
          </c:extLst>
        </c:ser>
        <c:dLbls>
          <c:showLegendKey val="0"/>
          <c:showVal val="0"/>
          <c:showCatName val="0"/>
          <c:showSerName val="0"/>
          <c:showPercent val="0"/>
          <c:showBubbleSize val="0"/>
          <c:showLeaderLines val="1"/>
        </c:dLbls>
        <c:firstSliceAng val="270"/>
      </c:pieChart>
    </c:plotArea>
    <c:plotVisOnly val="0"/>
    <c:dispBlanksAs val="gap"/>
    <c:showDLblsOverMax val="0"/>
  </c:chart>
  <c:spPr>
    <a:noFill/>
    <a:ln>
      <a:noFill/>
    </a:ln>
  </c:spPr>
  <c:printSettings>
    <c:headerFooter/>
    <c:pageMargins b="0.750000000000003" l="0.70000000000000062" r="0.70000000000000062" t="0.750000000000003" header="0.30000000000000032" footer="0.30000000000000032"/>
    <c:pageSetup/>
  </c:printSettings>
</c:chartSpace>
</file>

<file path=xl/charts/chart2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3187714043526789E-2"/>
          <c:y val="2.160694885387645E-3"/>
          <c:w val="0.97578810865280474"/>
          <c:h val="0.99783930511461238"/>
        </c:manualLayout>
      </c:layout>
      <c:doughnutChart>
        <c:varyColors val="1"/>
        <c:ser>
          <c:idx val="0"/>
          <c:order val="0"/>
          <c:tx>
            <c:v>Camembert</c:v>
          </c:tx>
          <c:dPt>
            <c:idx val="0"/>
            <c:bubble3D val="0"/>
            <c:spPr>
              <a:gradFill flip="none" rotWithShape="1">
                <a:gsLst>
                  <a:gs pos="0">
                    <a:srgbClr val="C00000">
                      <a:shade val="30000"/>
                      <a:satMod val="115000"/>
                    </a:srgbClr>
                  </a:gs>
                  <a:gs pos="50000">
                    <a:srgbClr val="C00000">
                      <a:shade val="67500"/>
                      <a:satMod val="115000"/>
                    </a:srgbClr>
                  </a:gs>
                  <a:gs pos="100000">
                    <a:srgbClr val="C00000">
                      <a:shade val="100000"/>
                      <a:satMod val="115000"/>
                    </a:srgbClr>
                  </a:gs>
                </a:gsLst>
                <a:lin ang="2700000" scaled="1"/>
                <a:tileRect/>
              </a:gradFill>
            </c:spPr>
            <c:extLst>
              <c:ext xmlns:c16="http://schemas.microsoft.com/office/drawing/2014/chart" uri="{C3380CC4-5D6E-409C-BE32-E72D297353CC}">
                <c16:uniqueId val="{00000001-10A7-434C-800F-E416DD26BBA8}"/>
              </c:ext>
            </c:extLst>
          </c:dPt>
          <c:dPt>
            <c:idx val="1"/>
            <c:bubble3D val="0"/>
            <c:spPr>
              <a:gradFill flip="none" rotWithShape="1">
                <a:gsLst>
                  <a:gs pos="0">
                    <a:srgbClr val="F79646">
                      <a:lumMod val="75000"/>
                      <a:shade val="30000"/>
                      <a:satMod val="115000"/>
                    </a:srgbClr>
                  </a:gs>
                  <a:gs pos="50000">
                    <a:srgbClr val="F79646">
                      <a:lumMod val="75000"/>
                      <a:shade val="67500"/>
                      <a:satMod val="115000"/>
                    </a:srgbClr>
                  </a:gs>
                  <a:gs pos="100000">
                    <a:srgbClr val="F79646">
                      <a:lumMod val="75000"/>
                      <a:shade val="100000"/>
                      <a:satMod val="115000"/>
                    </a:srgbClr>
                  </a:gs>
                </a:gsLst>
                <a:lin ang="2700000" scaled="1"/>
                <a:tileRect/>
              </a:gradFill>
            </c:spPr>
            <c:extLst>
              <c:ext xmlns:c16="http://schemas.microsoft.com/office/drawing/2014/chart" uri="{C3380CC4-5D6E-409C-BE32-E72D297353CC}">
                <c16:uniqueId val="{00000003-10A7-434C-800F-E416DD26BBA8}"/>
              </c:ext>
            </c:extLst>
          </c:dPt>
          <c:dPt>
            <c:idx val="2"/>
            <c:bubble3D val="0"/>
            <c:spPr>
              <a:gradFill flip="none" rotWithShape="1">
                <a:gsLst>
                  <a:gs pos="0">
                    <a:srgbClr val="64AB0D">
                      <a:shade val="30000"/>
                      <a:satMod val="115000"/>
                    </a:srgbClr>
                  </a:gs>
                  <a:gs pos="50000">
                    <a:srgbClr val="64AB0D">
                      <a:shade val="67500"/>
                      <a:satMod val="115000"/>
                    </a:srgbClr>
                  </a:gs>
                  <a:gs pos="100000">
                    <a:srgbClr val="64AB0D">
                      <a:shade val="100000"/>
                      <a:satMod val="115000"/>
                    </a:srgbClr>
                  </a:gs>
                </a:gsLst>
                <a:lin ang="2700000" scaled="1"/>
                <a:tileRect/>
              </a:gradFill>
            </c:spPr>
            <c:extLst>
              <c:ext xmlns:c16="http://schemas.microsoft.com/office/drawing/2014/chart" uri="{C3380CC4-5D6E-409C-BE32-E72D297353CC}">
                <c16:uniqueId val="{00000005-10A7-434C-800F-E416DD26BBA8}"/>
              </c:ext>
            </c:extLst>
          </c:dPt>
          <c:dPt>
            <c:idx val="3"/>
            <c:bubble3D val="0"/>
            <c:spPr>
              <a:gradFill flip="none" rotWithShape="1">
                <a:gsLst>
                  <a:gs pos="0">
                    <a:srgbClr val="00B050">
                      <a:shade val="30000"/>
                      <a:satMod val="115000"/>
                    </a:srgbClr>
                  </a:gs>
                  <a:gs pos="50000">
                    <a:srgbClr val="00B050">
                      <a:shade val="67500"/>
                      <a:satMod val="115000"/>
                    </a:srgbClr>
                  </a:gs>
                  <a:gs pos="100000">
                    <a:srgbClr val="00B050">
                      <a:shade val="100000"/>
                      <a:satMod val="115000"/>
                    </a:srgbClr>
                  </a:gs>
                </a:gsLst>
                <a:lin ang="2700000" scaled="1"/>
                <a:tileRect/>
              </a:gradFill>
            </c:spPr>
            <c:extLst>
              <c:ext xmlns:c16="http://schemas.microsoft.com/office/drawing/2014/chart" uri="{C3380CC4-5D6E-409C-BE32-E72D297353CC}">
                <c16:uniqueId val="{00000007-10A7-434C-800F-E416DD26BBA8}"/>
              </c:ext>
            </c:extLst>
          </c:dPt>
          <c:dPt>
            <c:idx val="4"/>
            <c:bubble3D val="0"/>
            <c:spPr>
              <a:noFill/>
            </c:spPr>
            <c:extLst>
              <c:ext xmlns:c16="http://schemas.microsoft.com/office/drawing/2014/chart" uri="{C3380CC4-5D6E-409C-BE32-E72D297353CC}">
                <c16:uniqueId val="{00000009-10A7-434C-800F-E416DD26BBA8}"/>
              </c:ext>
            </c:extLst>
          </c:dPt>
          <c:val>
            <c:numRef>
              <c:f>'Leçon 8'!$N$33:$N$37</c:f>
              <c:numCache>
                <c:formatCode>General</c:formatCode>
                <c:ptCount val="5"/>
                <c:pt idx="0">
                  <c:v>10</c:v>
                </c:pt>
                <c:pt idx="1">
                  <c:v>10</c:v>
                </c:pt>
                <c:pt idx="2">
                  <c:v>10</c:v>
                </c:pt>
                <c:pt idx="3">
                  <c:v>10</c:v>
                </c:pt>
                <c:pt idx="4">
                  <c:v>40</c:v>
                </c:pt>
              </c:numCache>
            </c:numRef>
          </c:val>
          <c:extLst>
            <c:ext xmlns:c16="http://schemas.microsoft.com/office/drawing/2014/chart" uri="{C3380CC4-5D6E-409C-BE32-E72D297353CC}">
              <c16:uniqueId val="{0000000A-10A7-434C-800F-E416DD26BBA8}"/>
            </c:ext>
          </c:extLst>
        </c:ser>
        <c:dLbls>
          <c:showLegendKey val="0"/>
          <c:showVal val="0"/>
          <c:showCatName val="0"/>
          <c:showSerName val="0"/>
          <c:showPercent val="0"/>
          <c:showBubbleSize val="0"/>
          <c:showLeaderLines val="1"/>
        </c:dLbls>
        <c:firstSliceAng val="270"/>
        <c:holeSize val="50"/>
      </c:doughnutChart>
      <c:pieChart>
        <c:varyColors val="1"/>
        <c:ser>
          <c:idx val="1"/>
          <c:order val="1"/>
          <c:spPr>
            <a:noFill/>
          </c:spPr>
          <c:dPt>
            <c:idx val="1"/>
            <c:bubble3D val="0"/>
            <c:spPr>
              <a:solidFill>
                <a:schemeClr val="tx1"/>
              </a:solidFill>
            </c:spPr>
            <c:extLst>
              <c:ext xmlns:c16="http://schemas.microsoft.com/office/drawing/2014/chart" uri="{C3380CC4-5D6E-409C-BE32-E72D297353CC}">
                <c16:uniqueId val="{0000000C-10A7-434C-800F-E416DD26BBA8}"/>
              </c:ext>
            </c:extLst>
          </c:dPt>
          <c:val>
            <c:numRef>
              <c:f>'Leçon 8'!$O$33:$O$35</c:f>
              <c:numCache>
                <c:formatCode>General</c:formatCode>
                <c:ptCount val="3"/>
                <c:pt idx="0">
                  <c:v>0</c:v>
                </c:pt>
                <c:pt idx="1">
                  <c:v>2</c:v>
                </c:pt>
                <c:pt idx="2">
                  <c:v>78</c:v>
                </c:pt>
              </c:numCache>
            </c:numRef>
          </c:val>
          <c:extLst>
            <c:ext xmlns:c16="http://schemas.microsoft.com/office/drawing/2014/chart" uri="{C3380CC4-5D6E-409C-BE32-E72D297353CC}">
              <c16:uniqueId val="{0000000D-10A7-434C-800F-E416DD26BBA8}"/>
            </c:ext>
          </c:extLst>
        </c:ser>
        <c:dLbls>
          <c:showLegendKey val="0"/>
          <c:showVal val="0"/>
          <c:showCatName val="0"/>
          <c:showSerName val="0"/>
          <c:showPercent val="0"/>
          <c:showBubbleSize val="0"/>
          <c:showLeaderLines val="1"/>
        </c:dLbls>
        <c:firstSliceAng val="270"/>
      </c:pieChart>
    </c:plotArea>
    <c:plotVisOnly val="0"/>
    <c:dispBlanksAs val="gap"/>
    <c:showDLblsOverMax val="0"/>
  </c:chart>
  <c:spPr>
    <a:noFill/>
    <a:ln>
      <a:noFill/>
    </a:ln>
  </c:spPr>
  <c:printSettings>
    <c:headerFooter/>
    <c:pageMargins b="0.750000000000003" l="0.70000000000000062" r="0.70000000000000062" t="0.750000000000003" header="0.30000000000000032" footer="0.30000000000000032"/>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3187714043526789E-2"/>
          <c:y val="2.160694885387645E-3"/>
          <c:w val="0.97578810865280474"/>
          <c:h val="0.99783930511461238"/>
        </c:manualLayout>
      </c:layout>
      <c:doughnutChart>
        <c:varyColors val="1"/>
        <c:ser>
          <c:idx val="0"/>
          <c:order val="0"/>
          <c:tx>
            <c:v>Camembert</c:v>
          </c:tx>
          <c:dPt>
            <c:idx val="0"/>
            <c:bubble3D val="0"/>
            <c:spPr>
              <a:gradFill flip="none" rotWithShape="1">
                <a:gsLst>
                  <a:gs pos="0">
                    <a:srgbClr val="C00000">
                      <a:shade val="30000"/>
                      <a:satMod val="115000"/>
                    </a:srgbClr>
                  </a:gs>
                  <a:gs pos="50000">
                    <a:srgbClr val="C00000">
                      <a:shade val="67500"/>
                      <a:satMod val="115000"/>
                    </a:srgbClr>
                  </a:gs>
                  <a:gs pos="100000">
                    <a:srgbClr val="C00000">
                      <a:shade val="100000"/>
                      <a:satMod val="115000"/>
                    </a:srgbClr>
                  </a:gs>
                </a:gsLst>
                <a:lin ang="2700000" scaled="1"/>
                <a:tileRect/>
              </a:gradFill>
            </c:spPr>
            <c:extLst>
              <c:ext xmlns:c16="http://schemas.microsoft.com/office/drawing/2014/chart" uri="{C3380CC4-5D6E-409C-BE32-E72D297353CC}">
                <c16:uniqueId val="{00000001-E78C-4882-9BC6-571F9ECFB164}"/>
              </c:ext>
            </c:extLst>
          </c:dPt>
          <c:dPt>
            <c:idx val="1"/>
            <c:bubble3D val="0"/>
            <c:spPr>
              <a:gradFill flip="none" rotWithShape="1">
                <a:gsLst>
                  <a:gs pos="0">
                    <a:srgbClr val="F79646">
                      <a:lumMod val="75000"/>
                      <a:shade val="30000"/>
                      <a:satMod val="115000"/>
                    </a:srgbClr>
                  </a:gs>
                  <a:gs pos="50000">
                    <a:srgbClr val="F79646">
                      <a:lumMod val="75000"/>
                      <a:shade val="67500"/>
                      <a:satMod val="115000"/>
                    </a:srgbClr>
                  </a:gs>
                  <a:gs pos="100000">
                    <a:srgbClr val="F79646">
                      <a:lumMod val="75000"/>
                      <a:shade val="100000"/>
                      <a:satMod val="115000"/>
                    </a:srgbClr>
                  </a:gs>
                </a:gsLst>
                <a:lin ang="2700000" scaled="1"/>
                <a:tileRect/>
              </a:gradFill>
            </c:spPr>
            <c:extLst>
              <c:ext xmlns:c16="http://schemas.microsoft.com/office/drawing/2014/chart" uri="{C3380CC4-5D6E-409C-BE32-E72D297353CC}">
                <c16:uniqueId val="{00000003-E78C-4882-9BC6-571F9ECFB164}"/>
              </c:ext>
            </c:extLst>
          </c:dPt>
          <c:dPt>
            <c:idx val="2"/>
            <c:bubble3D val="0"/>
            <c:spPr>
              <a:gradFill flip="none" rotWithShape="1">
                <a:gsLst>
                  <a:gs pos="0">
                    <a:srgbClr val="64AB0D">
                      <a:shade val="30000"/>
                      <a:satMod val="115000"/>
                    </a:srgbClr>
                  </a:gs>
                  <a:gs pos="50000">
                    <a:srgbClr val="64AB0D">
                      <a:shade val="67500"/>
                      <a:satMod val="115000"/>
                    </a:srgbClr>
                  </a:gs>
                  <a:gs pos="100000">
                    <a:srgbClr val="64AB0D">
                      <a:shade val="100000"/>
                      <a:satMod val="115000"/>
                    </a:srgbClr>
                  </a:gs>
                </a:gsLst>
                <a:lin ang="2700000" scaled="1"/>
                <a:tileRect/>
              </a:gradFill>
            </c:spPr>
            <c:extLst>
              <c:ext xmlns:c16="http://schemas.microsoft.com/office/drawing/2014/chart" uri="{C3380CC4-5D6E-409C-BE32-E72D297353CC}">
                <c16:uniqueId val="{00000005-E78C-4882-9BC6-571F9ECFB164}"/>
              </c:ext>
            </c:extLst>
          </c:dPt>
          <c:dPt>
            <c:idx val="3"/>
            <c:bubble3D val="0"/>
            <c:spPr>
              <a:gradFill flip="none" rotWithShape="1">
                <a:gsLst>
                  <a:gs pos="0">
                    <a:srgbClr val="00B050">
                      <a:shade val="30000"/>
                      <a:satMod val="115000"/>
                    </a:srgbClr>
                  </a:gs>
                  <a:gs pos="50000">
                    <a:srgbClr val="00B050">
                      <a:shade val="67500"/>
                      <a:satMod val="115000"/>
                    </a:srgbClr>
                  </a:gs>
                  <a:gs pos="100000">
                    <a:srgbClr val="00B050">
                      <a:shade val="100000"/>
                      <a:satMod val="115000"/>
                    </a:srgbClr>
                  </a:gs>
                </a:gsLst>
                <a:lin ang="2700000" scaled="1"/>
                <a:tileRect/>
              </a:gradFill>
            </c:spPr>
            <c:extLst>
              <c:ext xmlns:c16="http://schemas.microsoft.com/office/drawing/2014/chart" uri="{C3380CC4-5D6E-409C-BE32-E72D297353CC}">
                <c16:uniqueId val="{00000007-E78C-4882-9BC6-571F9ECFB164}"/>
              </c:ext>
            </c:extLst>
          </c:dPt>
          <c:dPt>
            <c:idx val="4"/>
            <c:bubble3D val="0"/>
            <c:spPr>
              <a:noFill/>
            </c:spPr>
            <c:extLst>
              <c:ext xmlns:c16="http://schemas.microsoft.com/office/drawing/2014/chart" uri="{C3380CC4-5D6E-409C-BE32-E72D297353CC}">
                <c16:uniqueId val="{00000009-E78C-4882-9BC6-571F9ECFB164}"/>
              </c:ext>
            </c:extLst>
          </c:dPt>
          <c:val>
            <c:numRef>
              <c:f>'Leçon 1'!$N$118:$N$122</c:f>
              <c:numCache>
                <c:formatCode>General</c:formatCode>
                <c:ptCount val="5"/>
                <c:pt idx="0">
                  <c:v>10</c:v>
                </c:pt>
                <c:pt idx="1">
                  <c:v>10</c:v>
                </c:pt>
                <c:pt idx="2">
                  <c:v>10</c:v>
                </c:pt>
                <c:pt idx="3">
                  <c:v>10</c:v>
                </c:pt>
                <c:pt idx="4">
                  <c:v>40</c:v>
                </c:pt>
              </c:numCache>
            </c:numRef>
          </c:val>
          <c:extLst>
            <c:ext xmlns:c16="http://schemas.microsoft.com/office/drawing/2014/chart" uri="{C3380CC4-5D6E-409C-BE32-E72D297353CC}">
              <c16:uniqueId val="{0000000A-E78C-4882-9BC6-571F9ECFB164}"/>
            </c:ext>
          </c:extLst>
        </c:ser>
        <c:dLbls>
          <c:showLegendKey val="0"/>
          <c:showVal val="0"/>
          <c:showCatName val="0"/>
          <c:showSerName val="0"/>
          <c:showPercent val="0"/>
          <c:showBubbleSize val="0"/>
          <c:showLeaderLines val="1"/>
        </c:dLbls>
        <c:firstSliceAng val="270"/>
        <c:holeSize val="50"/>
      </c:doughnutChart>
      <c:pieChart>
        <c:varyColors val="1"/>
        <c:ser>
          <c:idx val="1"/>
          <c:order val="1"/>
          <c:spPr>
            <a:noFill/>
          </c:spPr>
          <c:dPt>
            <c:idx val="1"/>
            <c:bubble3D val="0"/>
            <c:spPr>
              <a:solidFill>
                <a:schemeClr val="tx1"/>
              </a:solidFill>
            </c:spPr>
            <c:extLst>
              <c:ext xmlns:c16="http://schemas.microsoft.com/office/drawing/2014/chart" uri="{C3380CC4-5D6E-409C-BE32-E72D297353CC}">
                <c16:uniqueId val="{0000000C-E78C-4882-9BC6-571F9ECFB164}"/>
              </c:ext>
            </c:extLst>
          </c:dPt>
          <c:val>
            <c:numRef>
              <c:f>'Leçon 1'!$O$118:$O$120</c:f>
              <c:numCache>
                <c:formatCode>General</c:formatCode>
                <c:ptCount val="3"/>
                <c:pt idx="0">
                  <c:v>0</c:v>
                </c:pt>
                <c:pt idx="1">
                  <c:v>2</c:v>
                </c:pt>
                <c:pt idx="2">
                  <c:v>78</c:v>
                </c:pt>
              </c:numCache>
            </c:numRef>
          </c:val>
          <c:extLst>
            <c:ext xmlns:c16="http://schemas.microsoft.com/office/drawing/2014/chart" uri="{C3380CC4-5D6E-409C-BE32-E72D297353CC}">
              <c16:uniqueId val="{0000000D-E78C-4882-9BC6-571F9ECFB164}"/>
            </c:ext>
          </c:extLst>
        </c:ser>
        <c:dLbls>
          <c:showLegendKey val="0"/>
          <c:showVal val="0"/>
          <c:showCatName val="0"/>
          <c:showSerName val="0"/>
          <c:showPercent val="0"/>
          <c:showBubbleSize val="0"/>
          <c:showLeaderLines val="1"/>
        </c:dLbls>
        <c:firstSliceAng val="270"/>
      </c:pieChart>
    </c:plotArea>
    <c:plotVisOnly val="0"/>
    <c:dispBlanksAs val="gap"/>
    <c:showDLblsOverMax val="0"/>
  </c:chart>
  <c:spPr>
    <a:noFill/>
    <a:ln>
      <a:noFill/>
    </a:ln>
  </c:spPr>
  <c:printSettings>
    <c:headerFooter/>
    <c:pageMargins b="0.750000000000003" l="0.70000000000000062" r="0.70000000000000062" t="0.750000000000003" header="0.30000000000000032" footer="0.30000000000000032"/>
    <c:pageSetup/>
  </c:printSettings>
</c:chartSpace>
</file>

<file path=xl/charts/chart2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3187714043526789E-2"/>
          <c:y val="2.160694885387645E-3"/>
          <c:w val="0.97578810865280474"/>
          <c:h val="0.99783930511461238"/>
        </c:manualLayout>
      </c:layout>
      <c:doughnutChart>
        <c:varyColors val="1"/>
        <c:ser>
          <c:idx val="0"/>
          <c:order val="0"/>
          <c:tx>
            <c:v>Camembert</c:v>
          </c:tx>
          <c:dPt>
            <c:idx val="0"/>
            <c:bubble3D val="0"/>
            <c:spPr>
              <a:gradFill flip="none" rotWithShape="1">
                <a:gsLst>
                  <a:gs pos="0">
                    <a:srgbClr val="C00000">
                      <a:shade val="30000"/>
                      <a:satMod val="115000"/>
                    </a:srgbClr>
                  </a:gs>
                  <a:gs pos="50000">
                    <a:srgbClr val="C00000">
                      <a:shade val="67500"/>
                      <a:satMod val="115000"/>
                    </a:srgbClr>
                  </a:gs>
                  <a:gs pos="100000">
                    <a:srgbClr val="C00000">
                      <a:shade val="100000"/>
                      <a:satMod val="115000"/>
                    </a:srgbClr>
                  </a:gs>
                </a:gsLst>
                <a:lin ang="2700000" scaled="1"/>
                <a:tileRect/>
              </a:gradFill>
            </c:spPr>
            <c:extLst>
              <c:ext xmlns:c16="http://schemas.microsoft.com/office/drawing/2014/chart" uri="{C3380CC4-5D6E-409C-BE32-E72D297353CC}">
                <c16:uniqueId val="{00000001-43CE-4DC5-ABA4-14D2E2FE086A}"/>
              </c:ext>
            </c:extLst>
          </c:dPt>
          <c:dPt>
            <c:idx val="1"/>
            <c:bubble3D val="0"/>
            <c:spPr>
              <a:gradFill flip="none" rotWithShape="1">
                <a:gsLst>
                  <a:gs pos="0">
                    <a:srgbClr val="F79646">
                      <a:lumMod val="75000"/>
                      <a:shade val="30000"/>
                      <a:satMod val="115000"/>
                    </a:srgbClr>
                  </a:gs>
                  <a:gs pos="50000">
                    <a:srgbClr val="F79646">
                      <a:lumMod val="75000"/>
                      <a:shade val="67500"/>
                      <a:satMod val="115000"/>
                    </a:srgbClr>
                  </a:gs>
                  <a:gs pos="100000">
                    <a:srgbClr val="F79646">
                      <a:lumMod val="75000"/>
                      <a:shade val="100000"/>
                      <a:satMod val="115000"/>
                    </a:srgbClr>
                  </a:gs>
                </a:gsLst>
                <a:lin ang="2700000" scaled="1"/>
                <a:tileRect/>
              </a:gradFill>
            </c:spPr>
            <c:extLst>
              <c:ext xmlns:c16="http://schemas.microsoft.com/office/drawing/2014/chart" uri="{C3380CC4-5D6E-409C-BE32-E72D297353CC}">
                <c16:uniqueId val="{00000003-43CE-4DC5-ABA4-14D2E2FE086A}"/>
              </c:ext>
            </c:extLst>
          </c:dPt>
          <c:dPt>
            <c:idx val="2"/>
            <c:bubble3D val="0"/>
            <c:spPr>
              <a:gradFill flip="none" rotWithShape="1">
                <a:gsLst>
                  <a:gs pos="0">
                    <a:srgbClr val="64AB0D">
                      <a:shade val="30000"/>
                      <a:satMod val="115000"/>
                    </a:srgbClr>
                  </a:gs>
                  <a:gs pos="50000">
                    <a:srgbClr val="64AB0D">
                      <a:shade val="67500"/>
                      <a:satMod val="115000"/>
                    </a:srgbClr>
                  </a:gs>
                  <a:gs pos="100000">
                    <a:srgbClr val="64AB0D">
                      <a:shade val="100000"/>
                      <a:satMod val="115000"/>
                    </a:srgbClr>
                  </a:gs>
                </a:gsLst>
                <a:lin ang="2700000" scaled="1"/>
                <a:tileRect/>
              </a:gradFill>
            </c:spPr>
            <c:extLst>
              <c:ext xmlns:c16="http://schemas.microsoft.com/office/drawing/2014/chart" uri="{C3380CC4-5D6E-409C-BE32-E72D297353CC}">
                <c16:uniqueId val="{00000005-43CE-4DC5-ABA4-14D2E2FE086A}"/>
              </c:ext>
            </c:extLst>
          </c:dPt>
          <c:dPt>
            <c:idx val="3"/>
            <c:bubble3D val="0"/>
            <c:spPr>
              <a:gradFill flip="none" rotWithShape="1">
                <a:gsLst>
                  <a:gs pos="0">
                    <a:srgbClr val="00B050">
                      <a:shade val="30000"/>
                      <a:satMod val="115000"/>
                    </a:srgbClr>
                  </a:gs>
                  <a:gs pos="50000">
                    <a:srgbClr val="00B050">
                      <a:shade val="67500"/>
                      <a:satMod val="115000"/>
                    </a:srgbClr>
                  </a:gs>
                  <a:gs pos="100000">
                    <a:srgbClr val="00B050">
                      <a:shade val="100000"/>
                      <a:satMod val="115000"/>
                    </a:srgbClr>
                  </a:gs>
                </a:gsLst>
                <a:lin ang="2700000" scaled="1"/>
                <a:tileRect/>
              </a:gradFill>
            </c:spPr>
            <c:extLst>
              <c:ext xmlns:c16="http://schemas.microsoft.com/office/drawing/2014/chart" uri="{C3380CC4-5D6E-409C-BE32-E72D297353CC}">
                <c16:uniqueId val="{00000007-43CE-4DC5-ABA4-14D2E2FE086A}"/>
              </c:ext>
            </c:extLst>
          </c:dPt>
          <c:dPt>
            <c:idx val="4"/>
            <c:bubble3D val="0"/>
            <c:spPr>
              <a:noFill/>
            </c:spPr>
            <c:extLst>
              <c:ext xmlns:c16="http://schemas.microsoft.com/office/drawing/2014/chart" uri="{C3380CC4-5D6E-409C-BE32-E72D297353CC}">
                <c16:uniqueId val="{00000009-43CE-4DC5-ABA4-14D2E2FE086A}"/>
              </c:ext>
            </c:extLst>
          </c:dPt>
          <c:val>
            <c:numRef>
              <c:f>'Leçon 8'!$N$38:$N$42</c:f>
              <c:numCache>
                <c:formatCode>General</c:formatCode>
                <c:ptCount val="5"/>
                <c:pt idx="0">
                  <c:v>10</c:v>
                </c:pt>
                <c:pt idx="1">
                  <c:v>10</c:v>
                </c:pt>
                <c:pt idx="2">
                  <c:v>10</c:v>
                </c:pt>
                <c:pt idx="3">
                  <c:v>10</c:v>
                </c:pt>
                <c:pt idx="4">
                  <c:v>40</c:v>
                </c:pt>
              </c:numCache>
            </c:numRef>
          </c:val>
          <c:extLst>
            <c:ext xmlns:c16="http://schemas.microsoft.com/office/drawing/2014/chart" uri="{C3380CC4-5D6E-409C-BE32-E72D297353CC}">
              <c16:uniqueId val="{0000000A-43CE-4DC5-ABA4-14D2E2FE086A}"/>
            </c:ext>
          </c:extLst>
        </c:ser>
        <c:dLbls>
          <c:showLegendKey val="0"/>
          <c:showVal val="0"/>
          <c:showCatName val="0"/>
          <c:showSerName val="0"/>
          <c:showPercent val="0"/>
          <c:showBubbleSize val="0"/>
          <c:showLeaderLines val="1"/>
        </c:dLbls>
        <c:firstSliceAng val="270"/>
        <c:holeSize val="50"/>
      </c:doughnutChart>
      <c:pieChart>
        <c:varyColors val="1"/>
        <c:ser>
          <c:idx val="1"/>
          <c:order val="1"/>
          <c:spPr>
            <a:noFill/>
          </c:spPr>
          <c:dPt>
            <c:idx val="1"/>
            <c:bubble3D val="0"/>
            <c:spPr>
              <a:solidFill>
                <a:schemeClr val="tx1"/>
              </a:solidFill>
            </c:spPr>
            <c:extLst>
              <c:ext xmlns:c16="http://schemas.microsoft.com/office/drawing/2014/chart" uri="{C3380CC4-5D6E-409C-BE32-E72D297353CC}">
                <c16:uniqueId val="{0000000C-43CE-4DC5-ABA4-14D2E2FE086A}"/>
              </c:ext>
            </c:extLst>
          </c:dPt>
          <c:val>
            <c:numRef>
              <c:f>'Leçon 8'!$O$38:$O$40</c:f>
              <c:numCache>
                <c:formatCode>General</c:formatCode>
                <c:ptCount val="3"/>
                <c:pt idx="0">
                  <c:v>0</c:v>
                </c:pt>
                <c:pt idx="1">
                  <c:v>2</c:v>
                </c:pt>
                <c:pt idx="2">
                  <c:v>78</c:v>
                </c:pt>
              </c:numCache>
            </c:numRef>
          </c:val>
          <c:extLst>
            <c:ext xmlns:c16="http://schemas.microsoft.com/office/drawing/2014/chart" uri="{C3380CC4-5D6E-409C-BE32-E72D297353CC}">
              <c16:uniqueId val="{0000000D-43CE-4DC5-ABA4-14D2E2FE086A}"/>
            </c:ext>
          </c:extLst>
        </c:ser>
        <c:dLbls>
          <c:showLegendKey val="0"/>
          <c:showVal val="0"/>
          <c:showCatName val="0"/>
          <c:showSerName val="0"/>
          <c:showPercent val="0"/>
          <c:showBubbleSize val="0"/>
          <c:showLeaderLines val="1"/>
        </c:dLbls>
        <c:firstSliceAng val="270"/>
      </c:pieChart>
    </c:plotArea>
    <c:plotVisOnly val="0"/>
    <c:dispBlanksAs val="gap"/>
    <c:showDLblsOverMax val="0"/>
  </c:chart>
  <c:spPr>
    <a:noFill/>
    <a:ln>
      <a:noFill/>
    </a:ln>
  </c:spPr>
  <c:printSettings>
    <c:headerFooter/>
    <c:pageMargins b="0.750000000000003" l="0.70000000000000062" r="0.70000000000000062" t="0.750000000000003" header="0.30000000000000032" footer="0.30000000000000032"/>
    <c:pageSetup/>
  </c:printSettings>
</c:chartSpace>
</file>

<file path=xl/charts/chart2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3187714043526789E-2"/>
          <c:y val="2.160694885387645E-3"/>
          <c:w val="0.97578810865280474"/>
          <c:h val="0.99783930511461238"/>
        </c:manualLayout>
      </c:layout>
      <c:doughnutChart>
        <c:varyColors val="1"/>
        <c:ser>
          <c:idx val="0"/>
          <c:order val="0"/>
          <c:tx>
            <c:v>Camembert</c:v>
          </c:tx>
          <c:dPt>
            <c:idx val="0"/>
            <c:bubble3D val="0"/>
            <c:spPr>
              <a:gradFill flip="none" rotWithShape="1">
                <a:gsLst>
                  <a:gs pos="0">
                    <a:srgbClr val="C00000">
                      <a:shade val="30000"/>
                      <a:satMod val="115000"/>
                    </a:srgbClr>
                  </a:gs>
                  <a:gs pos="50000">
                    <a:srgbClr val="C00000">
                      <a:shade val="67500"/>
                      <a:satMod val="115000"/>
                    </a:srgbClr>
                  </a:gs>
                  <a:gs pos="100000">
                    <a:srgbClr val="C00000">
                      <a:shade val="100000"/>
                      <a:satMod val="115000"/>
                    </a:srgbClr>
                  </a:gs>
                </a:gsLst>
                <a:lin ang="2700000" scaled="1"/>
                <a:tileRect/>
              </a:gradFill>
            </c:spPr>
            <c:extLst>
              <c:ext xmlns:c16="http://schemas.microsoft.com/office/drawing/2014/chart" uri="{C3380CC4-5D6E-409C-BE32-E72D297353CC}">
                <c16:uniqueId val="{00000001-1D3A-4521-830C-81B394E60666}"/>
              </c:ext>
            </c:extLst>
          </c:dPt>
          <c:dPt>
            <c:idx val="1"/>
            <c:bubble3D val="0"/>
            <c:spPr>
              <a:gradFill flip="none" rotWithShape="1">
                <a:gsLst>
                  <a:gs pos="0">
                    <a:srgbClr val="F79646">
                      <a:lumMod val="75000"/>
                      <a:shade val="30000"/>
                      <a:satMod val="115000"/>
                    </a:srgbClr>
                  </a:gs>
                  <a:gs pos="50000">
                    <a:srgbClr val="F79646">
                      <a:lumMod val="75000"/>
                      <a:shade val="67500"/>
                      <a:satMod val="115000"/>
                    </a:srgbClr>
                  </a:gs>
                  <a:gs pos="100000">
                    <a:srgbClr val="F79646">
                      <a:lumMod val="75000"/>
                      <a:shade val="100000"/>
                      <a:satMod val="115000"/>
                    </a:srgbClr>
                  </a:gs>
                </a:gsLst>
                <a:lin ang="2700000" scaled="1"/>
                <a:tileRect/>
              </a:gradFill>
            </c:spPr>
            <c:extLst>
              <c:ext xmlns:c16="http://schemas.microsoft.com/office/drawing/2014/chart" uri="{C3380CC4-5D6E-409C-BE32-E72D297353CC}">
                <c16:uniqueId val="{00000003-1D3A-4521-830C-81B394E60666}"/>
              </c:ext>
            </c:extLst>
          </c:dPt>
          <c:dPt>
            <c:idx val="2"/>
            <c:bubble3D val="0"/>
            <c:spPr>
              <a:gradFill flip="none" rotWithShape="1">
                <a:gsLst>
                  <a:gs pos="0">
                    <a:srgbClr val="64AB0D">
                      <a:shade val="30000"/>
                      <a:satMod val="115000"/>
                    </a:srgbClr>
                  </a:gs>
                  <a:gs pos="50000">
                    <a:srgbClr val="64AB0D">
                      <a:shade val="67500"/>
                      <a:satMod val="115000"/>
                    </a:srgbClr>
                  </a:gs>
                  <a:gs pos="100000">
                    <a:srgbClr val="64AB0D">
                      <a:shade val="100000"/>
                      <a:satMod val="115000"/>
                    </a:srgbClr>
                  </a:gs>
                </a:gsLst>
                <a:lin ang="2700000" scaled="1"/>
                <a:tileRect/>
              </a:gradFill>
            </c:spPr>
            <c:extLst>
              <c:ext xmlns:c16="http://schemas.microsoft.com/office/drawing/2014/chart" uri="{C3380CC4-5D6E-409C-BE32-E72D297353CC}">
                <c16:uniqueId val="{00000005-1D3A-4521-830C-81B394E60666}"/>
              </c:ext>
            </c:extLst>
          </c:dPt>
          <c:dPt>
            <c:idx val="3"/>
            <c:bubble3D val="0"/>
            <c:spPr>
              <a:gradFill flip="none" rotWithShape="1">
                <a:gsLst>
                  <a:gs pos="0">
                    <a:srgbClr val="00B050">
                      <a:shade val="30000"/>
                      <a:satMod val="115000"/>
                    </a:srgbClr>
                  </a:gs>
                  <a:gs pos="50000">
                    <a:srgbClr val="00B050">
                      <a:shade val="67500"/>
                      <a:satMod val="115000"/>
                    </a:srgbClr>
                  </a:gs>
                  <a:gs pos="100000">
                    <a:srgbClr val="00B050">
                      <a:shade val="100000"/>
                      <a:satMod val="115000"/>
                    </a:srgbClr>
                  </a:gs>
                </a:gsLst>
                <a:lin ang="2700000" scaled="1"/>
                <a:tileRect/>
              </a:gradFill>
            </c:spPr>
            <c:extLst>
              <c:ext xmlns:c16="http://schemas.microsoft.com/office/drawing/2014/chart" uri="{C3380CC4-5D6E-409C-BE32-E72D297353CC}">
                <c16:uniqueId val="{00000007-1D3A-4521-830C-81B394E60666}"/>
              </c:ext>
            </c:extLst>
          </c:dPt>
          <c:dPt>
            <c:idx val="4"/>
            <c:bubble3D val="0"/>
            <c:spPr>
              <a:noFill/>
            </c:spPr>
            <c:extLst>
              <c:ext xmlns:c16="http://schemas.microsoft.com/office/drawing/2014/chart" uri="{C3380CC4-5D6E-409C-BE32-E72D297353CC}">
                <c16:uniqueId val="{00000009-1D3A-4521-830C-81B394E60666}"/>
              </c:ext>
            </c:extLst>
          </c:dPt>
          <c:val>
            <c:numRef>
              <c:f>'Leçon 8'!$N$43:$N$47</c:f>
              <c:numCache>
                <c:formatCode>General</c:formatCode>
                <c:ptCount val="5"/>
                <c:pt idx="0">
                  <c:v>10</c:v>
                </c:pt>
                <c:pt idx="1">
                  <c:v>10</c:v>
                </c:pt>
                <c:pt idx="2">
                  <c:v>10</c:v>
                </c:pt>
                <c:pt idx="3">
                  <c:v>10</c:v>
                </c:pt>
                <c:pt idx="4">
                  <c:v>40</c:v>
                </c:pt>
              </c:numCache>
            </c:numRef>
          </c:val>
          <c:extLst>
            <c:ext xmlns:c16="http://schemas.microsoft.com/office/drawing/2014/chart" uri="{C3380CC4-5D6E-409C-BE32-E72D297353CC}">
              <c16:uniqueId val="{0000000A-1D3A-4521-830C-81B394E60666}"/>
            </c:ext>
          </c:extLst>
        </c:ser>
        <c:dLbls>
          <c:showLegendKey val="0"/>
          <c:showVal val="0"/>
          <c:showCatName val="0"/>
          <c:showSerName val="0"/>
          <c:showPercent val="0"/>
          <c:showBubbleSize val="0"/>
          <c:showLeaderLines val="1"/>
        </c:dLbls>
        <c:firstSliceAng val="270"/>
        <c:holeSize val="50"/>
      </c:doughnutChart>
      <c:pieChart>
        <c:varyColors val="1"/>
        <c:ser>
          <c:idx val="1"/>
          <c:order val="1"/>
          <c:spPr>
            <a:noFill/>
          </c:spPr>
          <c:dPt>
            <c:idx val="1"/>
            <c:bubble3D val="0"/>
            <c:spPr>
              <a:solidFill>
                <a:schemeClr val="tx1"/>
              </a:solidFill>
            </c:spPr>
            <c:extLst>
              <c:ext xmlns:c16="http://schemas.microsoft.com/office/drawing/2014/chart" uri="{C3380CC4-5D6E-409C-BE32-E72D297353CC}">
                <c16:uniqueId val="{0000000C-1D3A-4521-830C-81B394E60666}"/>
              </c:ext>
            </c:extLst>
          </c:dPt>
          <c:val>
            <c:numRef>
              <c:f>'Leçon 8'!$O$43:$O$45</c:f>
              <c:numCache>
                <c:formatCode>General</c:formatCode>
                <c:ptCount val="3"/>
                <c:pt idx="0">
                  <c:v>0</c:v>
                </c:pt>
                <c:pt idx="1">
                  <c:v>2</c:v>
                </c:pt>
                <c:pt idx="2">
                  <c:v>78</c:v>
                </c:pt>
              </c:numCache>
            </c:numRef>
          </c:val>
          <c:extLst>
            <c:ext xmlns:c16="http://schemas.microsoft.com/office/drawing/2014/chart" uri="{C3380CC4-5D6E-409C-BE32-E72D297353CC}">
              <c16:uniqueId val="{0000000D-1D3A-4521-830C-81B394E60666}"/>
            </c:ext>
          </c:extLst>
        </c:ser>
        <c:dLbls>
          <c:showLegendKey val="0"/>
          <c:showVal val="0"/>
          <c:showCatName val="0"/>
          <c:showSerName val="0"/>
          <c:showPercent val="0"/>
          <c:showBubbleSize val="0"/>
          <c:showLeaderLines val="1"/>
        </c:dLbls>
        <c:firstSliceAng val="270"/>
      </c:pieChart>
    </c:plotArea>
    <c:plotVisOnly val="0"/>
    <c:dispBlanksAs val="gap"/>
    <c:showDLblsOverMax val="0"/>
  </c:chart>
  <c:spPr>
    <a:noFill/>
    <a:ln>
      <a:noFill/>
    </a:ln>
  </c:spPr>
  <c:printSettings>
    <c:headerFooter/>
    <c:pageMargins b="0.750000000000003" l="0.70000000000000062" r="0.70000000000000062" t="0.750000000000003" header="0.30000000000000032" footer="0.30000000000000032"/>
    <c:pageSetup/>
  </c:printSettings>
</c:chartSpace>
</file>

<file path=xl/charts/chart2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3187714043526789E-2"/>
          <c:y val="2.160694885387645E-3"/>
          <c:w val="0.97578810865280474"/>
          <c:h val="0.99783930511461238"/>
        </c:manualLayout>
      </c:layout>
      <c:doughnutChart>
        <c:varyColors val="1"/>
        <c:ser>
          <c:idx val="0"/>
          <c:order val="0"/>
          <c:tx>
            <c:v>Camembert</c:v>
          </c:tx>
          <c:dPt>
            <c:idx val="0"/>
            <c:bubble3D val="0"/>
            <c:spPr>
              <a:gradFill flip="none" rotWithShape="1">
                <a:gsLst>
                  <a:gs pos="0">
                    <a:srgbClr val="C00000">
                      <a:shade val="30000"/>
                      <a:satMod val="115000"/>
                    </a:srgbClr>
                  </a:gs>
                  <a:gs pos="50000">
                    <a:srgbClr val="C00000">
                      <a:shade val="67500"/>
                      <a:satMod val="115000"/>
                    </a:srgbClr>
                  </a:gs>
                  <a:gs pos="100000">
                    <a:srgbClr val="C00000">
                      <a:shade val="100000"/>
                      <a:satMod val="115000"/>
                    </a:srgbClr>
                  </a:gs>
                </a:gsLst>
                <a:lin ang="2700000" scaled="1"/>
                <a:tileRect/>
              </a:gradFill>
            </c:spPr>
            <c:extLst>
              <c:ext xmlns:c16="http://schemas.microsoft.com/office/drawing/2014/chart" uri="{C3380CC4-5D6E-409C-BE32-E72D297353CC}">
                <c16:uniqueId val="{00000001-0C50-4A42-9EBB-CF64FA804056}"/>
              </c:ext>
            </c:extLst>
          </c:dPt>
          <c:dPt>
            <c:idx val="1"/>
            <c:bubble3D val="0"/>
            <c:spPr>
              <a:gradFill flip="none" rotWithShape="1">
                <a:gsLst>
                  <a:gs pos="0">
                    <a:srgbClr val="F79646">
                      <a:lumMod val="75000"/>
                      <a:shade val="30000"/>
                      <a:satMod val="115000"/>
                    </a:srgbClr>
                  </a:gs>
                  <a:gs pos="50000">
                    <a:srgbClr val="F79646">
                      <a:lumMod val="75000"/>
                      <a:shade val="67500"/>
                      <a:satMod val="115000"/>
                    </a:srgbClr>
                  </a:gs>
                  <a:gs pos="100000">
                    <a:srgbClr val="F79646">
                      <a:lumMod val="75000"/>
                      <a:shade val="100000"/>
                      <a:satMod val="115000"/>
                    </a:srgbClr>
                  </a:gs>
                </a:gsLst>
                <a:lin ang="2700000" scaled="1"/>
                <a:tileRect/>
              </a:gradFill>
            </c:spPr>
            <c:extLst>
              <c:ext xmlns:c16="http://schemas.microsoft.com/office/drawing/2014/chart" uri="{C3380CC4-5D6E-409C-BE32-E72D297353CC}">
                <c16:uniqueId val="{00000003-0C50-4A42-9EBB-CF64FA804056}"/>
              </c:ext>
            </c:extLst>
          </c:dPt>
          <c:dPt>
            <c:idx val="2"/>
            <c:bubble3D val="0"/>
            <c:spPr>
              <a:gradFill flip="none" rotWithShape="1">
                <a:gsLst>
                  <a:gs pos="0">
                    <a:srgbClr val="64AB0D">
                      <a:shade val="30000"/>
                      <a:satMod val="115000"/>
                    </a:srgbClr>
                  </a:gs>
                  <a:gs pos="50000">
                    <a:srgbClr val="64AB0D">
                      <a:shade val="67500"/>
                      <a:satMod val="115000"/>
                    </a:srgbClr>
                  </a:gs>
                  <a:gs pos="100000">
                    <a:srgbClr val="64AB0D">
                      <a:shade val="100000"/>
                      <a:satMod val="115000"/>
                    </a:srgbClr>
                  </a:gs>
                </a:gsLst>
                <a:lin ang="2700000" scaled="1"/>
                <a:tileRect/>
              </a:gradFill>
            </c:spPr>
            <c:extLst>
              <c:ext xmlns:c16="http://schemas.microsoft.com/office/drawing/2014/chart" uri="{C3380CC4-5D6E-409C-BE32-E72D297353CC}">
                <c16:uniqueId val="{00000005-0C50-4A42-9EBB-CF64FA804056}"/>
              </c:ext>
            </c:extLst>
          </c:dPt>
          <c:dPt>
            <c:idx val="3"/>
            <c:bubble3D val="0"/>
            <c:spPr>
              <a:gradFill flip="none" rotWithShape="1">
                <a:gsLst>
                  <a:gs pos="0">
                    <a:srgbClr val="00B050">
                      <a:shade val="30000"/>
                      <a:satMod val="115000"/>
                    </a:srgbClr>
                  </a:gs>
                  <a:gs pos="50000">
                    <a:srgbClr val="00B050">
                      <a:shade val="67500"/>
                      <a:satMod val="115000"/>
                    </a:srgbClr>
                  </a:gs>
                  <a:gs pos="100000">
                    <a:srgbClr val="00B050">
                      <a:shade val="100000"/>
                      <a:satMod val="115000"/>
                    </a:srgbClr>
                  </a:gs>
                </a:gsLst>
                <a:lin ang="2700000" scaled="1"/>
                <a:tileRect/>
              </a:gradFill>
            </c:spPr>
            <c:extLst>
              <c:ext xmlns:c16="http://schemas.microsoft.com/office/drawing/2014/chart" uri="{C3380CC4-5D6E-409C-BE32-E72D297353CC}">
                <c16:uniqueId val="{00000007-0C50-4A42-9EBB-CF64FA804056}"/>
              </c:ext>
            </c:extLst>
          </c:dPt>
          <c:dPt>
            <c:idx val="4"/>
            <c:bubble3D val="0"/>
            <c:spPr>
              <a:noFill/>
            </c:spPr>
            <c:extLst>
              <c:ext xmlns:c16="http://schemas.microsoft.com/office/drawing/2014/chart" uri="{C3380CC4-5D6E-409C-BE32-E72D297353CC}">
                <c16:uniqueId val="{00000009-0C50-4A42-9EBB-CF64FA804056}"/>
              </c:ext>
            </c:extLst>
          </c:dPt>
          <c:val>
            <c:numRef>
              <c:f>'Leçon 8'!$N$48:$N$52</c:f>
              <c:numCache>
                <c:formatCode>General</c:formatCode>
                <c:ptCount val="5"/>
                <c:pt idx="0">
                  <c:v>10</c:v>
                </c:pt>
                <c:pt idx="1">
                  <c:v>10</c:v>
                </c:pt>
                <c:pt idx="2">
                  <c:v>10</c:v>
                </c:pt>
                <c:pt idx="3">
                  <c:v>10</c:v>
                </c:pt>
                <c:pt idx="4">
                  <c:v>40</c:v>
                </c:pt>
              </c:numCache>
            </c:numRef>
          </c:val>
          <c:extLst>
            <c:ext xmlns:c16="http://schemas.microsoft.com/office/drawing/2014/chart" uri="{C3380CC4-5D6E-409C-BE32-E72D297353CC}">
              <c16:uniqueId val="{0000000A-0C50-4A42-9EBB-CF64FA804056}"/>
            </c:ext>
          </c:extLst>
        </c:ser>
        <c:dLbls>
          <c:showLegendKey val="0"/>
          <c:showVal val="0"/>
          <c:showCatName val="0"/>
          <c:showSerName val="0"/>
          <c:showPercent val="0"/>
          <c:showBubbleSize val="0"/>
          <c:showLeaderLines val="1"/>
        </c:dLbls>
        <c:firstSliceAng val="270"/>
        <c:holeSize val="50"/>
      </c:doughnutChart>
      <c:pieChart>
        <c:varyColors val="1"/>
        <c:ser>
          <c:idx val="1"/>
          <c:order val="1"/>
          <c:spPr>
            <a:noFill/>
          </c:spPr>
          <c:dPt>
            <c:idx val="1"/>
            <c:bubble3D val="0"/>
            <c:spPr>
              <a:solidFill>
                <a:schemeClr val="tx1"/>
              </a:solidFill>
            </c:spPr>
            <c:extLst>
              <c:ext xmlns:c16="http://schemas.microsoft.com/office/drawing/2014/chart" uri="{C3380CC4-5D6E-409C-BE32-E72D297353CC}">
                <c16:uniqueId val="{0000000C-0C50-4A42-9EBB-CF64FA804056}"/>
              </c:ext>
            </c:extLst>
          </c:dPt>
          <c:val>
            <c:numRef>
              <c:f>'Leçon 8'!$O$48:$O$50</c:f>
              <c:numCache>
                <c:formatCode>General</c:formatCode>
                <c:ptCount val="3"/>
                <c:pt idx="0">
                  <c:v>0</c:v>
                </c:pt>
                <c:pt idx="1">
                  <c:v>2</c:v>
                </c:pt>
                <c:pt idx="2">
                  <c:v>78</c:v>
                </c:pt>
              </c:numCache>
            </c:numRef>
          </c:val>
          <c:extLst>
            <c:ext xmlns:c16="http://schemas.microsoft.com/office/drawing/2014/chart" uri="{C3380CC4-5D6E-409C-BE32-E72D297353CC}">
              <c16:uniqueId val="{0000000D-0C50-4A42-9EBB-CF64FA804056}"/>
            </c:ext>
          </c:extLst>
        </c:ser>
        <c:dLbls>
          <c:showLegendKey val="0"/>
          <c:showVal val="0"/>
          <c:showCatName val="0"/>
          <c:showSerName val="0"/>
          <c:showPercent val="0"/>
          <c:showBubbleSize val="0"/>
          <c:showLeaderLines val="1"/>
        </c:dLbls>
        <c:firstSliceAng val="270"/>
      </c:pieChart>
    </c:plotArea>
    <c:plotVisOnly val="0"/>
    <c:dispBlanksAs val="gap"/>
    <c:showDLblsOverMax val="0"/>
  </c:chart>
  <c:spPr>
    <a:noFill/>
    <a:ln>
      <a:noFill/>
    </a:ln>
  </c:spPr>
  <c:printSettings>
    <c:headerFooter/>
    <c:pageMargins b="0.750000000000003" l="0.70000000000000062" r="0.70000000000000062" t="0.750000000000003" header="0.30000000000000032" footer="0.30000000000000032"/>
    <c:pageSetup/>
  </c:printSettings>
</c:chartSpace>
</file>

<file path=xl/charts/chart2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3187714043526789E-2"/>
          <c:y val="2.160694885387645E-3"/>
          <c:w val="0.97578810865280474"/>
          <c:h val="0.99783930511461238"/>
        </c:manualLayout>
      </c:layout>
      <c:doughnutChart>
        <c:varyColors val="1"/>
        <c:ser>
          <c:idx val="0"/>
          <c:order val="0"/>
          <c:tx>
            <c:v>Camembert</c:v>
          </c:tx>
          <c:dPt>
            <c:idx val="0"/>
            <c:bubble3D val="0"/>
            <c:spPr>
              <a:gradFill flip="none" rotWithShape="1">
                <a:gsLst>
                  <a:gs pos="0">
                    <a:srgbClr val="C00000">
                      <a:shade val="30000"/>
                      <a:satMod val="115000"/>
                    </a:srgbClr>
                  </a:gs>
                  <a:gs pos="50000">
                    <a:srgbClr val="C00000">
                      <a:shade val="67500"/>
                      <a:satMod val="115000"/>
                    </a:srgbClr>
                  </a:gs>
                  <a:gs pos="100000">
                    <a:srgbClr val="C00000">
                      <a:shade val="100000"/>
                      <a:satMod val="115000"/>
                    </a:srgbClr>
                  </a:gs>
                </a:gsLst>
                <a:lin ang="2700000" scaled="1"/>
                <a:tileRect/>
              </a:gradFill>
            </c:spPr>
            <c:extLst>
              <c:ext xmlns:c16="http://schemas.microsoft.com/office/drawing/2014/chart" uri="{C3380CC4-5D6E-409C-BE32-E72D297353CC}">
                <c16:uniqueId val="{00000001-B63C-4759-B9E6-EBFFF70C0475}"/>
              </c:ext>
            </c:extLst>
          </c:dPt>
          <c:dPt>
            <c:idx val="1"/>
            <c:bubble3D val="0"/>
            <c:spPr>
              <a:gradFill flip="none" rotWithShape="1">
                <a:gsLst>
                  <a:gs pos="0">
                    <a:srgbClr val="F79646">
                      <a:lumMod val="75000"/>
                      <a:shade val="30000"/>
                      <a:satMod val="115000"/>
                    </a:srgbClr>
                  </a:gs>
                  <a:gs pos="50000">
                    <a:srgbClr val="F79646">
                      <a:lumMod val="75000"/>
                      <a:shade val="67500"/>
                      <a:satMod val="115000"/>
                    </a:srgbClr>
                  </a:gs>
                  <a:gs pos="100000">
                    <a:srgbClr val="F79646">
                      <a:lumMod val="75000"/>
                      <a:shade val="100000"/>
                      <a:satMod val="115000"/>
                    </a:srgbClr>
                  </a:gs>
                </a:gsLst>
                <a:lin ang="2700000" scaled="1"/>
                <a:tileRect/>
              </a:gradFill>
            </c:spPr>
            <c:extLst>
              <c:ext xmlns:c16="http://schemas.microsoft.com/office/drawing/2014/chart" uri="{C3380CC4-5D6E-409C-BE32-E72D297353CC}">
                <c16:uniqueId val="{00000003-B63C-4759-B9E6-EBFFF70C0475}"/>
              </c:ext>
            </c:extLst>
          </c:dPt>
          <c:dPt>
            <c:idx val="2"/>
            <c:bubble3D val="0"/>
            <c:spPr>
              <a:gradFill flip="none" rotWithShape="1">
                <a:gsLst>
                  <a:gs pos="0">
                    <a:srgbClr val="64AB0D">
                      <a:shade val="30000"/>
                      <a:satMod val="115000"/>
                    </a:srgbClr>
                  </a:gs>
                  <a:gs pos="50000">
                    <a:srgbClr val="64AB0D">
                      <a:shade val="67500"/>
                      <a:satMod val="115000"/>
                    </a:srgbClr>
                  </a:gs>
                  <a:gs pos="100000">
                    <a:srgbClr val="64AB0D">
                      <a:shade val="100000"/>
                      <a:satMod val="115000"/>
                    </a:srgbClr>
                  </a:gs>
                </a:gsLst>
                <a:lin ang="2700000" scaled="1"/>
                <a:tileRect/>
              </a:gradFill>
            </c:spPr>
            <c:extLst>
              <c:ext xmlns:c16="http://schemas.microsoft.com/office/drawing/2014/chart" uri="{C3380CC4-5D6E-409C-BE32-E72D297353CC}">
                <c16:uniqueId val="{00000005-B63C-4759-B9E6-EBFFF70C0475}"/>
              </c:ext>
            </c:extLst>
          </c:dPt>
          <c:dPt>
            <c:idx val="3"/>
            <c:bubble3D val="0"/>
            <c:spPr>
              <a:gradFill flip="none" rotWithShape="1">
                <a:gsLst>
                  <a:gs pos="0">
                    <a:srgbClr val="00B050">
                      <a:shade val="30000"/>
                      <a:satMod val="115000"/>
                    </a:srgbClr>
                  </a:gs>
                  <a:gs pos="50000">
                    <a:srgbClr val="00B050">
                      <a:shade val="67500"/>
                      <a:satMod val="115000"/>
                    </a:srgbClr>
                  </a:gs>
                  <a:gs pos="100000">
                    <a:srgbClr val="00B050">
                      <a:shade val="100000"/>
                      <a:satMod val="115000"/>
                    </a:srgbClr>
                  </a:gs>
                </a:gsLst>
                <a:lin ang="2700000" scaled="1"/>
                <a:tileRect/>
              </a:gradFill>
            </c:spPr>
            <c:extLst>
              <c:ext xmlns:c16="http://schemas.microsoft.com/office/drawing/2014/chart" uri="{C3380CC4-5D6E-409C-BE32-E72D297353CC}">
                <c16:uniqueId val="{00000007-B63C-4759-B9E6-EBFFF70C0475}"/>
              </c:ext>
            </c:extLst>
          </c:dPt>
          <c:dPt>
            <c:idx val="4"/>
            <c:bubble3D val="0"/>
            <c:spPr>
              <a:noFill/>
            </c:spPr>
            <c:extLst>
              <c:ext xmlns:c16="http://schemas.microsoft.com/office/drawing/2014/chart" uri="{C3380CC4-5D6E-409C-BE32-E72D297353CC}">
                <c16:uniqueId val="{00000009-B63C-4759-B9E6-EBFFF70C0475}"/>
              </c:ext>
            </c:extLst>
          </c:dPt>
          <c:val>
            <c:numRef>
              <c:f>'Leçon 8'!$N$53:$N$57</c:f>
              <c:numCache>
                <c:formatCode>General</c:formatCode>
                <c:ptCount val="5"/>
                <c:pt idx="0">
                  <c:v>10</c:v>
                </c:pt>
                <c:pt idx="1">
                  <c:v>10</c:v>
                </c:pt>
                <c:pt idx="2">
                  <c:v>10</c:v>
                </c:pt>
                <c:pt idx="3">
                  <c:v>10</c:v>
                </c:pt>
                <c:pt idx="4">
                  <c:v>40</c:v>
                </c:pt>
              </c:numCache>
            </c:numRef>
          </c:val>
          <c:extLst>
            <c:ext xmlns:c16="http://schemas.microsoft.com/office/drawing/2014/chart" uri="{C3380CC4-5D6E-409C-BE32-E72D297353CC}">
              <c16:uniqueId val="{0000000A-B63C-4759-B9E6-EBFFF70C0475}"/>
            </c:ext>
          </c:extLst>
        </c:ser>
        <c:dLbls>
          <c:showLegendKey val="0"/>
          <c:showVal val="0"/>
          <c:showCatName val="0"/>
          <c:showSerName val="0"/>
          <c:showPercent val="0"/>
          <c:showBubbleSize val="0"/>
          <c:showLeaderLines val="1"/>
        </c:dLbls>
        <c:firstSliceAng val="270"/>
        <c:holeSize val="50"/>
      </c:doughnutChart>
      <c:pieChart>
        <c:varyColors val="1"/>
        <c:ser>
          <c:idx val="1"/>
          <c:order val="1"/>
          <c:spPr>
            <a:noFill/>
          </c:spPr>
          <c:dPt>
            <c:idx val="1"/>
            <c:bubble3D val="0"/>
            <c:spPr>
              <a:solidFill>
                <a:schemeClr val="tx1"/>
              </a:solidFill>
            </c:spPr>
            <c:extLst>
              <c:ext xmlns:c16="http://schemas.microsoft.com/office/drawing/2014/chart" uri="{C3380CC4-5D6E-409C-BE32-E72D297353CC}">
                <c16:uniqueId val="{0000000C-B63C-4759-B9E6-EBFFF70C0475}"/>
              </c:ext>
            </c:extLst>
          </c:dPt>
          <c:val>
            <c:numRef>
              <c:f>'Leçon 8'!$O$53:$O$55</c:f>
              <c:numCache>
                <c:formatCode>General</c:formatCode>
                <c:ptCount val="3"/>
                <c:pt idx="0">
                  <c:v>0</c:v>
                </c:pt>
                <c:pt idx="1">
                  <c:v>2</c:v>
                </c:pt>
                <c:pt idx="2">
                  <c:v>78</c:v>
                </c:pt>
              </c:numCache>
            </c:numRef>
          </c:val>
          <c:extLst>
            <c:ext xmlns:c16="http://schemas.microsoft.com/office/drawing/2014/chart" uri="{C3380CC4-5D6E-409C-BE32-E72D297353CC}">
              <c16:uniqueId val="{0000000D-B63C-4759-B9E6-EBFFF70C0475}"/>
            </c:ext>
          </c:extLst>
        </c:ser>
        <c:dLbls>
          <c:showLegendKey val="0"/>
          <c:showVal val="0"/>
          <c:showCatName val="0"/>
          <c:showSerName val="0"/>
          <c:showPercent val="0"/>
          <c:showBubbleSize val="0"/>
          <c:showLeaderLines val="1"/>
        </c:dLbls>
        <c:firstSliceAng val="270"/>
      </c:pieChart>
    </c:plotArea>
    <c:plotVisOnly val="0"/>
    <c:dispBlanksAs val="gap"/>
    <c:showDLblsOverMax val="0"/>
  </c:chart>
  <c:spPr>
    <a:noFill/>
    <a:ln>
      <a:noFill/>
    </a:ln>
  </c:spPr>
  <c:printSettings>
    <c:headerFooter/>
    <c:pageMargins b="0.750000000000003" l="0.70000000000000062" r="0.70000000000000062" t="0.750000000000003" header="0.30000000000000032" footer="0.30000000000000032"/>
    <c:pageSetup/>
  </c:printSettings>
</c:chartSpace>
</file>

<file path=xl/charts/chart2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3187714043526789E-2"/>
          <c:y val="2.160694885387645E-3"/>
          <c:w val="0.97578810865280474"/>
          <c:h val="0.99783930511461238"/>
        </c:manualLayout>
      </c:layout>
      <c:doughnutChart>
        <c:varyColors val="1"/>
        <c:ser>
          <c:idx val="0"/>
          <c:order val="0"/>
          <c:tx>
            <c:v>Camembert</c:v>
          </c:tx>
          <c:dPt>
            <c:idx val="0"/>
            <c:bubble3D val="0"/>
            <c:spPr>
              <a:gradFill flip="none" rotWithShape="1">
                <a:gsLst>
                  <a:gs pos="0">
                    <a:srgbClr val="C00000">
                      <a:shade val="30000"/>
                      <a:satMod val="115000"/>
                    </a:srgbClr>
                  </a:gs>
                  <a:gs pos="50000">
                    <a:srgbClr val="C00000">
                      <a:shade val="67500"/>
                      <a:satMod val="115000"/>
                    </a:srgbClr>
                  </a:gs>
                  <a:gs pos="100000">
                    <a:srgbClr val="C00000">
                      <a:shade val="100000"/>
                      <a:satMod val="115000"/>
                    </a:srgbClr>
                  </a:gs>
                </a:gsLst>
                <a:lin ang="2700000" scaled="1"/>
                <a:tileRect/>
              </a:gradFill>
            </c:spPr>
            <c:extLst>
              <c:ext xmlns:c16="http://schemas.microsoft.com/office/drawing/2014/chart" uri="{C3380CC4-5D6E-409C-BE32-E72D297353CC}">
                <c16:uniqueId val="{00000001-7191-44CF-A316-F5F2AE2BDF75}"/>
              </c:ext>
            </c:extLst>
          </c:dPt>
          <c:dPt>
            <c:idx val="1"/>
            <c:bubble3D val="0"/>
            <c:spPr>
              <a:gradFill flip="none" rotWithShape="1">
                <a:gsLst>
                  <a:gs pos="0">
                    <a:srgbClr val="F79646">
                      <a:lumMod val="75000"/>
                      <a:shade val="30000"/>
                      <a:satMod val="115000"/>
                    </a:srgbClr>
                  </a:gs>
                  <a:gs pos="50000">
                    <a:srgbClr val="F79646">
                      <a:lumMod val="75000"/>
                      <a:shade val="67500"/>
                      <a:satMod val="115000"/>
                    </a:srgbClr>
                  </a:gs>
                  <a:gs pos="100000">
                    <a:srgbClr val="F79646">
                      <a:lumMod val="75000"/>
                      <a:shade val="100000"/>
                      <a:satMod val="115000"/>
                    </a:srgbClr>
                  </a:gs>
                </a:gsLst>
                <a:lin ang="2700000" scaled="1"/>
                <a:tileRect/>
              </a:gradFill>
            </c:spPr>
            <c:extLst>
              <c:ext xmlns:c16="http://schemas.microsoft.com/office/drawing/2014/chart" uri="{C3380CC4-5D6E-409C-BE32-E72D297353CC}">
                <c16:uniqueId val="{00000003-7191-44CF-A316-F5F2AE2BDF75}"/>
              </c:ext>
            </c:extLst>
          </c:dPt>
          <c:dPt>
            <c:idx val="2"/>
            <c:bubble3D val="0"/>
            <c:spPr>
              <a:gradFill flip="none" rotWithShape="1">
                <a:gsLst>
                  <a:gs pos="0">
                    <a:srgbClr val="64AB0D">
                      <a:shade val="30000"/>
                      <a:satMod val="115000"/>
                    </a:srgbClr>
                  </a:gs>
                  <a:gs pos="50000">
                    <a:srgbClr val="64AB0D">
                      <a:shade val="67500"/>
                      <a:satMod val="115000"/>
                    </a:srgbClr>
                  </a:gs>
                  <a:gs pos="100000">
                    <a:srgbClr val="64AB0D">
                      <a:shade val="100000"/>
                      <a:satMod val="115000"/>
                    </a:srgbClr>
                  </a:gs>
                </a:gsLst>
                <a:lin ang="2700000" scaled="1"/>
                <a:tileRect/>
              </a:gradFill>
            </c:spPr>
            <c:extLst>
              <c:ext xmlns:c16="http://schemas.microsoft.com/office/drawing/2014/chart" uri="{C3380CC4-5D6E-409C-BE32-E72D297353CC}">
                <c16:uniqueId val="{00000005-7191-44CF-A316-F5F2AE2BDF75}"/>
              </c:ext>
            </c:extLst>
          </c:dPt>
          <c:dPt>
            <c:idx val="3"/>
            <c:bubble3D val="0"/>
            <c:spPr>
              <a:gradFill flip="none" rotWithShape="1">
                <a:gsLst>
                  <a:gs pos="0">
                    <a:srgbClr val="00B050">
                      <a:shade val="30000"/>
                      <a:satMod val="115000"/>
                    </a:srgbClr>
                  </a:gs>
                  <a:gs pos="50000">
                    <a:srgbClr val="00B050">
                      <a:shade val="67500"/>
                      <a:satMod val="115000"/>
                    </a:srgbClr>
                  </a:gs>
                  <a:gs pos="100000">
                    <a:srgbClr val="00B050">
                      <a:shade val="100000"/>
                      <a:satMod val="115000"/>
                    </a:srgbClr>
                  </a:gs>
                </a:gsLst>
                <a:lin ang="2700000" scaled="1"/>
                <a:tileRect/>
              </a:gradFill>
            </c:spPr>
            <c:extLst>
              <c:ext xmlns:c16="http://schemas.microsoft.com/office/drawing/2014/chart" uri="{C3380CC4-5D6E-409C-BE32-E72D297353CC}">
                <c16:uniqueId val="{00000007-7191-44CF-A316-F5F2AE2BDF75}"/>
              </c:ext>
            </c:extLst>
          </c:dPt>
          <c:dPt>
            <c:idx val="4"/>
            <c:bubble3D val="0"/>
            <c:spPr>
              <a:noFill/>
            </c:spPr>
            <c:extLst>
              <c:ext xmlns:c16="http://schemas.microsoft.com/office/drawing/2014/chart" uri="{C3380CC4-5D6E-409C-BE32-E72D297353CC}">
                <c16:uniqueId val="{00000009-7191-44CF-A316-F5F2AE2BDF75}"/>
              </c:ext>
            </c:extLst>
          </c:dPt>
          <c:val>
            <c:numRef>
              <c:f>'Leçon 8'!$N$58:$N$62</c:f>
              <c:numCache>
                <c:formatCode>General</c:formatCode>
                <c:ptCount val="5"/>
                <c:pt idx="0">
                  <c:v>10</c:v>
                </c:pt>
                <c:pt idx="1">
                  <c:v>10</c:v>
                </c:pt>
                <c:pt idx="2">
                  <c:v>10</c:v>
                </c:pt>
                <c:pt idx="3">
                  <c:v>10</c:v>
                </c:pt>
                <c:pt idx="4">
                  <c:v>40</c:v>
                </c:pt>
              </c:numCache>
            </c:numRef>
          </c:val>
          <c:extLst>
            <c:ext xmlns:c16="http://schemas.microsoft.com/office/drawing/2014/chart" uri="{C3380CC4-5D6E-409C-BE32-E72D297353CC}">
              <c16:uniqueId val="{0000000A-7191-44CF-A316-F5F2AE2BDF75}"/>
            </c:ext>
          </c:extLst>
        </c:ser>
        <c:dLbls>
          <c:showLegendKey val="0"/>
          <c:showVal val="0"/>
          <c:showCatName val="0"/>
          <c:showSerName val="0"/>
          <c:showPercent val="0"/>
          <c:showBubbleSize val="0"/>
          <c:showLeaderLines val="1"/>
        </c:dLbls>
        <c:firstSliceAng val="270"/>
        <c:holeSize val="50"/>
      </c:doughnutChart>
      <c:pieChart>
        <c:varyColors val="1"/>
        <c:ser>
          <c:idx val="1"/>
          <c:order val="1"/>
          <c:spPr>
            <a:noFill/>
          </c:spPr>
          <c:dPt>
            <c:idx val="1"/>
            <c:bubble3D val="0"/>
            <c:spPr>
              <a:solidFill>
                <a:schemeClr val="tx1"/>
              </a:solidFill>
            </c:spPr>
            <c:extLst>
              <c:ext xmlns:c16="http://schemas.microsoft.com/office/drawing/2014/chart" uri="{C3380CC4-5D6E-409C-BE32-E72D297353CC}">
                <c16:uniqueId val="{0000000C-7191-44CF-A316-F5F2AE2BDF75}"/>
              </c:ext>
            </c:extLst>
          </c:dPt>
          <c:val>
            <c:numRef>
              <c:f>'Leçon 8'!$O$58:$O$60</c:f>
              <c:numCache>
                <c:formatCode>General</c:formatCode>
                <c:ptCount val="3"/>
                <c:pt idx="0">
                  <c:v>0</c:v>
                </c:pt>
                <c:pt idx="1">
                  <c:v>2</c:v>
                </c:pt>
                <c:pt idx="2">
                  <c:v>78</c:v>
                </c:pt>
              </c:numCache>
            </c:numRef>
          </c:val>
          <c:extLst>
            <c:ext xmlns:c16="http://schemas.microsoft.com/office/drawing/2014/chart" uri="{C3380CC4-5D6E-409C-BE32-E72D297353CC}">
              <c16:uniqueId val="{0000000D-7191-44CF-A316-F5F2AE2BDF75}"/>
            </c:ext>
          </c:extLst>
        </c:ser>
        <c:dLbls>
          <c:showLegendKey val="0"/>
          <c:showVal val="0"/>
          <c:showCatName val="0"/>
          <c:showSerName val="0"/>
          <c:showPercent val="0"/>
          <c:showBubbleSize val="0"/>
          <c:showLeaderLines val="1"/>
        </c:dLbls>
        <c:firstSliceAng val="270"/>
      </c:pieChart>
    </c:plotArea>
    <c:plotVisOnly val="0"/>
    <c:dispBlanksAs val="gap"/>
    <c:showDLblsOverMax val="0"/>
  </c:chart>
  <c:spPr>
    <a:noFill/>
    <a:ln>
      <a:noFill/>
    </a:ln>
  </c:spPr>
  <c:printSettings>
    <c:headerFooter/>
    <c:pageMargins b="0.750000000000003" l="0.70000000000000062" r="0.70000000000000062" t="0.750000000000003" header="0.30000000000000032" footer="0.30000000000000032"/>
    <c:pageSetup/>
  </c:printSettings>
</c:chartSpace>
</file>

<file path=xl/charts/chart2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3187714043526789E-2"/>
          <c:y val="2.160694885387645E-3"/>
          <c:w val="0.97578810865280474"/>
          <c:h val="0.99783930511461238"/>
        </c:manualLayout>
      </c:layout>
      <c:doughnutChart>
        <c:varyColors val="1"/>
        <c:ser>
          <c:idx val="0"/>
          <c:order val="0"/>
          <c:tx>
            <c:v>Camembert</c:v>
          </c:tx>
          <c:dPt>
            <c:idx val="0"/>
            <c:bubble3D val="0"/>
            <c:spPr>
              <a:gradFill flip="none" rotWithShape="1">
                <a:gsLst>
                  <a:gs pos="0">
                    <a:srgbClr val="C00000">
                      <a:shade val="30000"/>
                      <a:satMod val="115000"/>
                    </a:srgbClr>
                  </a:gs>
                  <a:gs pos="50000">
                    <a:srgbClr val="C00000">
                      <a:shade val="67500"/>
                      <a:satMod val="115000"/>
                    </a:srgbClr>
                  </a:gs>
                  <a:gs pos="100000">
                    <a:srgbClr val="C00000">
                      <a:shade val="100000"/>
                      <a:satMod val="115000"/>
                    </a:srgbClr>
                  </a:gs>
                </a:gsLst>
                <a:lin ang="2700000" scaled="1"/>
                <a:tileRect/>
              </a:gradFill>
            </c:spPr>
            <c:extLst>
              <c:ext xmlns:c16="http://schemas.microsoft.com/office/drawing/2014/chart" uri="{C3380CC4-5D6E-409C-BE32-E72D297353CC}">
                <c16:uniqueId val="{00000001-64EF-4ADC-9E6E-9E334A9A7496}"/>
              </c:ext>
            </c:extLst>
          </c:dPt>
          <c:dPt>
            <c:idx val="1"/>
            <c:bubble3D val="0"/>
            <c:spPr>
              <a:gradFill flip="none" rotWithShape="1">
                <a:gsLst>
                  <a:gs pos="0">
                    <a:srgbClr val="F79646">
                      <a:lumMod val="75000"/>
                      <a:shade val="30000"/>
                      <a:satMod val="115000"/>
                    </a:srgbClr>
                  </a:gs>
                  <a:gs pos="50000">
                    <a:srgbClr val="F79646">
                      <a:lumMod val="75000"/>
                      <a:shade val="67500"/>
                      <a:satMod val="115000"/>
                    </a:srgbClr>
                  </a:gs>
                  <a:gs pos="100000">
                    <a:srgbClr val="F79646">
                      <a:lumMod val="75000"/>
                      <a:shade val="100000"/>
                      <a:satMod val="115000"/>
                    </a:srgbClr>
                  </a:gs>
                </a:gsLst>
                <a:lin ang="2700000" scaled="1"/>
                <a:tileRect/>
              </a:gradFill>
            </c:spPr>
            <c:extLst>
              <c:ext xmlns:c16="http://schemas.microsoft.com/office/drawing/2014/chart" uri="{C3380CC4-5D6E-409C-BE32-E72D297353CC}">
                <c16:uniqueId val="{00000003-64EF-4ADC-9E6E-9E334A9A7496}"/>
              </c:ext>
            </c:extLst>
          </c:dPt>
          <c:dPt>
            <c:idx val="2"/>
            <c:bubble3D val="0"/>
            <c:spPr>
              <a:gradFill flip="none" rotWithShape="1">
                <a:gsLst>
                  <a:gs pos="0">
                    <a:srgbClr val="64AB0D">
                      <a:shade val="30000"/>
                      <a:satMod val="115000"/>
                    </a:srgbClr>
                  </a:gs>
                  <a:gs pos="50000">
                    <a:srgbClr val="64AB0D">
                      <a:shade val="67500"/>
                      <a:satMod val="115000"/>
                    </a:srgbClr>
                  </a:gs>
                  <a:gs pos="100000">
                    <a:srgbClr val="64AB0D">
                      <a:shade val="100000"/>
                      <a:satMod val="115000"/>
                    </a:srgbClr>
                  </a:gs>
                </a:gsLst>
                <a:lin ang="2700000" scaled="1"/>
                <a:tileRect/>
              </a:gradFill>
            </c:spPr>
            <c:extLst>
              <c:ext xmlns:c16="http://schemas.microsoft.com/office/drawing/2014/chart" uri="{C3380CC4-5D6E-409C-BE32-E72D297353CC}">
                <c16:uniqueId val="{00000005-64EF-4ADC-9E6E-9E334A9A7496}"/>
              </c:ext>
            </c:extLst>
          </c:dPt>
          <c:dPt>
            <c:idx val="3"/>
            <c:bubble3D val="0"/>
            <c:spPr>
              <a:gradFill flip="none" rotWithShape="1">
                <a:gsLst>
                  <a:gs pos="0">
                    <a:srgbClr val="00B050">
                      <a:shade val="30000"/>
                      <a:satMod val="115000"/>
                    </a:srgbClr>
                  </a:gs>
                  <a:gs pos="50000">
                    <a:srgbClr val="00B050">
                      <a:shade val="67500"/>
                      <a:satMod val="115000"/>
                    </a:srgbClr>
                  </a:gs>
                  <a:gs pos="100000">
                    <a:srgbClr val="00B050">
                      <a:shade val="100000"/>
                      <a:satMod val="115000"/>
                    </a:srgbClr>
                  </a:gs>
                </a:gsLst>
                <a:lin ang="2700000" scaled="1"/>
                <a:tileRect/>
              </a:gradFill>
            </c:spPr>
            <c:extLst>
              <c:ext xmlns:c16="http://schemas.microsoft.com/office/drawing/2014/chart" uri="{C3380CC4-5D6E-409C-BE32-E72D297353CC}">
                <c16:uniqueId val="{00000007-64EF-4ADC-9E6E-9E334A9A7496}"/>
              </c:ext>
            </c:extLst>
          </c:dPt>
          <c:dPt>
            <c:idx val="4"/>
            <c:bubble3D val="0"/>
            <c:spPr>
              <a:noFill/>
            </c:spPr>
            <c:extLst>
              <c:ext xmlns:c16="http://schemas.microsoft.com/office/drawing/2014/chart" uri="{C3380CC4-5D6E-409C-BE32-E72D297353CC}">
                <c16:uniqueId val="{00000009-64EF-4ADC-9E6E-9E334A9A7496}"/>
              </c:ext>
            </c:extLst>
          </c:dPt>
          <c:val>
            <c:numRef>
              <c:f>'Leçon 8'!$N$63:$N$67</c:f>
              <c:numCache>
                <c:formatCode>General</c:formatCode>
                <c:ptCount val="5"/>
                <c:pt idx="0">
                  <c:v>10</c:v>
                </c:pt>
                <c:pt idx="1">
                  <c:v>10</c:v>
                </c:pt>
                <c:pt idx="2">
                  <c:v>10</c:v>
                </c:pt>
                <c:pt idx="3">
                  <c:v>10</c:v>
                </c:pt>
                <c:pt idx="4">
                  <c:v>40</c:v>
                </c:pt>
              </c:numCache>
            </c:numRef>
          </c:val>
          <c:extLst>
            <c:ext xmlns:c16="http://schemas.microsoft.com/office/drawing/2014/chart" uri="{C3380CC4-5D6E-409C-BE32-E72D297353CC}">
              <c16:uniqueId val="{0000000A-64EF-4ADC-9E6E-9E334A9A7496}"/>
            </c:ext>
          </c:extLst>
        </c:ser>
        <c:dLbls>
          <c:showLegendKey val="0"/>
          <c:showVal val="0"/>
          <c:showCatName val="0"/>
          <c:showSerName val="0"/>
          <c:showPercent val="0"/>
          <c:showBubbleSize val="0"/>
          <c:showLeaderLines val="1"/>
        </c:dLbls>
        <c:firstSliceAng val="270"/>
        <c:holeSize val="50"/>
      </c:doughnutChart>
      <c:pieChart>
        <c:varyColors val="1"/>
        <c:ser>
          <c:idx val="1"/>
          <c:order val="1"/>
          <c:spPr>
            <a:noFill/>
          </c:spPr>
          <c:dPt>
            <c:idx val="1"/>
            <c:bubble3D val="0"/>
            <c:spPr>
              <a:solidFill>
                <a:schemeClr val="tx1"/>
              </a:solidFill>
            </c:spPr>
            <c:extLst>
              <c:ext xmlns:c16="http://schemas.microsoft.com/office/drawing/2014/chart" uri="{C3380CC4-5D6E-409C-BE32-E72D297353CC}">
                <c16:uniqueId val="{0000000C-64EF-4ADC-9E6E-9E334A9A7496}"/>
              </c:ext>
            </c:extLst>
          </c:dPt>
          <c:val>
            <c:numRef>
              <c:f>'Leçon 8'!$O$63:$O$65</c:f>
              <c:numCache>
                <c:formatCode>General</c:formatCode>
                <c:ptCount val="3"/>
                <c:pt idx="0">
                  <c:v>0</c:v>
                </c:pt>
                <c:pt idx="1">
                  <c:v>2</c:v>
                </c:pt>
                <c:pt idx="2">
                  <c:v>78</c:v>
                </c:pt>
              </c:numCache>
            </c:numRef>
          </c:val>
          <c:extLst>
            <c:ext xmlns:c16="http://schemas.microsoft.com/office/drawing/2014/chart" uri="{C3380CC4-5D6E-409C-BE32-E72D297353CC}">
              <c16:uniqueId val="{0000000D-64EF-4ADC-9E6E-9E334A9A7496}"/>
            </c:ext>
          </c:extLst>
        </c:ser>
        <c:dLbls>
          <c:showLegendKey val="0"/>
          <c:showVal val="0"/>
          <c:showCatName val="0"/>
          <c:showSerName val="0"/>
          <c:showPercent val="0"/>
          <c:showBubbleSize val="0"/>
          <c:showLeaderLines val="1"/>
        </c:dLbls>
        <c:firstSliceAng val="270"/>
      </c:pieChart>
    </c:plotArea>
    <c:plotVisOnly val="0"/>
    <c:dispBlanksAs val="gap"/>
    <c:showDLblsOverMax val="0"/>
  </c:chart>
  <c:spPr>
    <a:noFill/>
    <a:ln>
      <a:noFill/>
    </a:ln>
  </c:spPr>
  <c:printSettings>
    <c:headerFooter/>
    <c:pageMargins b="0.750000000000003" l="0.70000000000000062" r="0.70000000000000062" t="0.750000000000003" header="0.30000000000000032" footer="0.30000000000000032"/>
    <c:pageSetup/>
  </c:printSettings>
</c:chartSpace>
</file>

<file path=xl/charts/chart2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3187714043526789E-2"/>
          <c:y val="2.160694885387645E-3"/>
          <c:w val="0.97578810865280474"/>
          <c:h val="0.99783930511461238"/>
        </c:manualLayout>
      </c:layout>
      <c:doughnutChart>
        <c:varyColors val="1"/>
        <c:ser>
          <c:idx val="0"/>
          <c:order val="0"/>
          <c:tx>
            <c:v>Camembert</c:v>
          </c:tx>
          <c:dPt>
            <c:idx val="0"/>
            <c:bubble3D val="0"/>
            <c:spPr>
              <a:gradFill flip="none" rotWithShape="1">
                <a:gsLst>
                  <a:gs pos="0">
                    <a:srgbClr val="C00000">
                      <a:shade val="30000"/>
                      <a:satMod val="115000"/>
                    </a:srgbClr>
                  </a:gs>
                  <a:gs pos="50000">
                    <a:srgbClr val="C00000">
                      <a:shade val="67500"/>
                      <a:satMod val="115000"/>
                    </a:srgbClr>
                  </a:gs>
                  <a:gs pos="100000">
                    <a:srgbClr val="C00000">
                      <a:shade val="100000"/>
                      <a:satMod val="115000"/>
                    </a:srgbClr>
                  </a:gs>
                </a:gsLst>
                <a:lin ang="2700000" scaled="1"/>
                <a:tileRect/>
              </a:gradFill>
            </c:spPr>
            <c:extLst>
              <c:ext xmlns:c16="http://schemas.microsoft.com/office/drawing/2014/chart" uri="{C3380CC4-5D6E-409C-BE32-E72D297353CC}">
                <c16:uniqueId val="{00000001-A068-4616-9235-73E8D9AF0BF0}"/>
              </c:ext>
            </c:extLst>
          </c:dPt>
          <c:dPt>
            <c:idx val="1"/>
            <c:bubble3D val="0"/>
            <c:spPr>
              <a:gradFill flip="none" rotWithShape="1">
                <a:gsLst>
                  <a:gs pos="0">
                    <a:srgbClr val="F79646">
                      <a:lumMod val="75000"/>
                      <a:shade val="30000"/>
                      <a:satMod val="115000"/>
                    </a:srgbClr>
                  </a:gs>
                  <a:gs pos="50000">
                    <a:srgbClr val="F79646">
                      <a:lumMod val="75000"/>
                      <a:shade val="67500"/>
                      <a:satMod val="115000"/>
                    </a:srgbClr>
                  </a:gs>
                  <a:gs pos="100000">
                    <a:srgbClr val="F79646">
                      <a:lumMod val="75000"/>
                      <a:shade val="100000"/>
                      <a:satMod val="115000"/>
                    </a:srgbClr>
                  </a:gs>
                </a:gsLst>
                <a:lin ang="2700000" scaled="1"/>
                <a:tileRect/>
              </a:gradFill>
            </c:spPr>
            <c:extLst>
              <c:ext xmlns:c16="http://schemas.microsoft.com/office/drawing/2014/chart" uri="{C3380CC4-5D6E-409C-BE32-E72D297353CC}">
                <c16:uniqueId val="{00000003-A068-4616-9235-73E8D9AF0BF0}"/>
              </c:ext>
            </c:extLst>
          </c:dPt>
          <c:dPt>
            <c:idx val="2"/>
            <c:bubble3D val="0"/>
            <c:spPr>
              <a:gradFill flip="none" rotWithShape="1">
                <a:gsLst>
                  <a:gs pos="0">
                    <a:srgbClr val="64AB0D">
                      <a:shade val="30000"/>
                      <a:satMod val="115000"/>
                    </a:srgbClr>
                  </a:gs>
                  <a:gs pos="50000">
                    <a:srgbClr val="64AB0D">
                      <a:shade val="67500"/>
                      <a:satMod val="115000"/>
                    </a:srgbClr>
                  </a:gs>
                  <a:gs pos="100000">
                    <a:srgbClr val="64AB0D">
                      <a:shade val="100000"/>
                      <a:satMod val="115000"/>
                    </a:srgbClr>
                  </a:gs>
                </a:gsLst>
                <a:lin ang="2700000" scaled="1"/>
                <a:tileRect/>
              </a:gradFill>
            </c:spPr>
            <c:extLst>
              <c:ext xmlns:c16="http://schemas.microsoft.com/office/drawing/2014/chart" uri="{C3380CC4-5D6E-409C-BE32-E72D297353CC}">
                <c16:uniqueId val="{00000005-A068-4616-9235-73E8D9AF0BF0}"/>
              </c:ext>
            </c:extLst>
          </c:dPt>
          <c:dPt>
            <c:idx val="3"/>
            <c:bubble3D val="0"/>
            <c:spPr>
              <a:gradFill flip="none" rotWithShape="1">
                <a:gsLst>
                  <a:gs pos="0">
                    <a:srgbClr val="00B050">
                      <a:shade val="30000"/>
                      <a:satMod val="115000"/>
                    </a:srgbClr>
                  </a:gs>
                  <a:gs pos="50000">
                    <a:srgbClr val="00B050">
                      <a:shade val="67500"/>
                      <a:satMod val="115000"/>
                    </a:srgbClr>
                  </a:gs>
                  <a:gs pos="100000">
                    <a:srgbClr val="00B050">
                      <a:shade val="100000"/>
                      <a:satMod val="115000"/>
                    </a:srgbClr>
                  </a:gs>
                </a:gsLst>
                <a:lin ang="2700000" scaled="1"/>
                <a:tileRect/>
              </a:gradFill>
            </c:spPr>
            <c:extLst>
              <c:ext xmlns:c16="http://schemas.microsoft.com/office/drawing/2014/chart" uri="{C3380CC4-5D6E-409C-BE32-E72D297353CC}">
                <c16:uniqueId val="{00000007-A068-4616-9235-73E8D9AF0BF0}"/>
              </c:ext>
            </c:extLst>
          </c:dPt>
          <c:dPt>
            <c:idx val="4"/>
            <c:bubble3D val="0"/>
            <c:spPr>
              <a:noFill/>
            </c:spPr>
            <c:extLst>
              <c:ext xmlns:c16="http://schemas.microsoft.com/office/drawing/2014/chart" uri="{C3380CC4-5D6E-409C-BE32-E72D297353CC}">
                <c16:uniqueId val="{00000009-A068-4616-9235-73E8D9AF0BF0}"/>
              </c:ext>
            </c:extLst>
          </c:dPt>
          <c:val>
            <c:numRef>
              <c:f>'Leçon 8'!$N$68:$N$72</c:f>
              <c:numCache>
                <c:formatCode>General</c:formatCode>
                <c:ptCount val="5"/>
                <c:pt idx="0">
                  <c:v>10</c:v>
                </c:pt>
                <c:pt idx="1">
                  <c:v>10</c:v>
                </c:pt>
                <c:pt idx="2">
                  <c:v>10</c:v>
                </c:pt>
                <c:pt idx="3">
                  <c:v>10</c:v>
                </c:pt>
                <c:pt idx="4">
                  <c:v>40</c:v>
                </c:pt>
              </c:numCache>
            </c:numRef>
          </c:val>
          <c:extLst>
            <c:ext xmlns:c16="http://schemas.microsoft.com/office/drawing/2014/chart" uri="{C3380CC4-5D6E-409C-BE32-E72D297353CC}">
              <c16:uniqueId val="{0000000A-A068-4616-9235-73E8D9AF0BF0}"/>
            </c:ext>
          </c:extLst>
        </c:ser>
        <c:dLbls>
          <c:showLegendKey val="0"/>
          <c:showVal val="0"/>
          <c:showCatName val="0"/>
          <c:showSerName val="0"/>
          <c:showPercent val="0"/>
          <c:showBubbleSize val="0"/>
          <c:showLeaderLines val="1"/>
        </c:dLbls>
        <c:firstSliceAng val="270"/>
        <c:holeSize val="50"/>
      </c:doughnutChart>
      <c:pieChart>
        <c:varyColors val="1"/>
        <c:ser>
          <c:idx val="1"/>
          <c:order val="1"/>
          <c:spPr>
            <a:noFill/>
          </c:spPr>
          <c:dPt>
            <c:idx val="1"/>
            <c:bubble3D val="0"/>
            <c:spPr>
              <a:solidFill>
                <a:schemeClr val="tx1"/>
              </a:solidFill>
            </c:spPr>
            <c:extLst>
              <c:ext xmlns:c16="http://schemas.microsoft.com/office/drawing/2014/chart" uri="{C3380CC4-5D6E-409C-BE32-E72D297353CC}">
                <c16:uniqueId val="{0000000C-A068-4616-9235-73E8D9AF0BF0}"/>
              </c:ext>
            </c:extLst>
          </c:dPt>
          <c:val>
            <c:numRef>
              <c:f>'Leçon 8'!$O$68:$O$70</c:f>
              <c:numCache>
                <c:formatCode>General</c:formatCode>
                <c:ptCount val="3"/>
                <c:pt idx="0">
                  <c:v>0</c:v>
                </c:pt>
                <c:pt idx="1">
                  <c:v>2</c:v>
                </c:pt>
                <c:pt idx="2">
                  <c:v>78</c:v>
                </c:pt>
              </c:numCache>
            </c:numRef>
          </c:val>
          <c:extLst>
            <c:ext xmlns:c16="http://schemas.microsoft.com/office/drawing/2014/chart" uri="{C3380CC4-5D6E-409C-BE32-E72D297353CC}">
              <c16:uniqueId val="{0000000D-A068-4616-9235-73E8D9AF0BF0}"/>
            </c:ext>
          </c:extLst>
        </c:ser>
        <c:dLbls>
          <c:showLegendKey val="0"/>
          <c:showVal val="0"/>
          <c:showCatName val="0"/>
          <c:showSerName val="0"/>
          <c:showPercent val="0"/>
          <c:showBubbleSize val="0"/>
          <c:showLeaderLines val="1"/>
        </c:dLbls>
        <c:firstSliceAng val="270"/>
      </c:pieChart>
    </c:plotArea>
    <c:plotVisOnly val="0"/>
    <c:dispBlanksAs val="gap"/>
    <c:showDLblsOverMax val="0"/>
  </c:chart>
  <c:spPr>
    <a:noFill/>
    <a:ln>
      <a:noFill/>
    </a:ln>
  </c:spPr>
  <c:printSettings>
    <c:headerFooter/>
    <c:pageMargins b="0.750000000000003" l="0.70000000000000062" r="0.70000000000000062" t="0.750000000000003" header="0.30000000000000032" footer="0.30000000000000032"/>
    <c:pageSetup/>
  </c:printSettings>
</c:chartSpace>
</file>

<file path=xl/charts/chart2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3187714043526789E-2"/>
          <c:y val="2.160694885387645E-3"/>
          <c:w val="0.97578810865280474"/>
          <c:h val="0.99783930511461238"/>
        </c:manualLayout>
      </c:layout>
      <c:doughnutChart>
        <c:varyColors val="1"/>
        <c:ser>
          <c:idx val="0"/>
          <c:order val="0"/>
          <c:tx>
            <c:v>Camembert</c:v>
          </c:tx>
          <c:dPt>
            <c:idx val="0"/>
            <c:bubble3D val="0"/>
            <c:spPr>
              <a:gradFill flip="none" rotWithShape="1">
                <a:gsLst>
                  <a:gs pos="0">
                    <a:srgbClr val="C00000">
                      <a:shade val="30000"/>
                      <a:satMod val="115000"/>
                    </a:srgbClr>
                  </a:gs>
                  <a:gs pos="50000">
                    <a:srgbClr val="C00000">
                      <a:shade val="67500"/>
                      <a:satMod val="115000"/>
                    </a:srgbClr>
                  </a:gs>
                  <a:gs pos="100000">
                    <a:srgbClr val="C00000">
                      <a:shade val="100000"/>
                      <a:satMod val="115000"/>
                    </a:srgbClr>
                  </a:gs>
                </a:gsLst>
                <a:lin ang="2700000" scaled="1"/>
                <a:tileRect/>
              </a:gradFill>
            </c:spPr>
            <c:extLst>
              <c:ext xmlns:c16="http://schemas.microsoft.com/office/drawing/2014/chart" uri="{C3380CC4-5D6E-409C-BE32-E72D297353CC}">
                <c16:uniqueId val="{00000001-AFBD-48CF-8DC9-F732CD283A32}"/>
              </c:ext>
            </c:extLst>
          </c:dPt>
          <c:dPt>
            <c:idx val="1"/>
            <c:bubble3D val="0"/>
            <c:spPr>
              <a:gradFill flip="none" rotWithShape="1">
                <a:gsLst>
                  <a:gs pos="0">
                    <a:srgbClr val="F79646">
                      <a:lumMod val="75000"/>
                      <a:shade val="30000"/>
                      <a:satMod val="115000"/>
                    </a:srgbClr>
                  </a:gs>
                  <a:gs pos="50000">
                    <a:srgbClr val="F79646">
                      <a:lumMod val="75000"/>
                      <a:shade val="67500"/>
                      <a:satMod val="115000"/>
                    </a:srgbClr>
                  </a:gs>
                  <a:gs pos="100000">
                    <a:srgbClr val="F79646">
                      <a:lumMod val="75000"/>
                      <a:shade val="100000"/>
                      <a:satMod val="115000"/>
                    </a:srgbClr>
                  </a:gs>
                </a:gsLst>
                <a:lin ang="2700000" scaled="1"/>
                <a:tileRect/>
              </a:gradFill>
            </c:spPr>
            <c:extLst>
              <c:ext xmlns:c16="http://schemas.microsoft.com/office/drawing/2014/chart" uri="{C3380CC4-5D6E-409C-BE32-E72D297353CC}">
                <c16:uniqueId val="{00000003-AFBD-48CF-8DC9-F732CD283A32}"/>
              </c:ext>
            </c:extLst>
          </c:dPt>
          <c:dPt>
            <c:idx val="2"/>
            <c:bubble3D val="0"/>
            <c:spPr>
              <a:gradFill flip="none" rotWithShape="1">
                <a:gsLst>
                  <a:gs pos="0">
                    <a:srgbClr val="64AB0D">
                      <a:shade val="30000"/>
                      <a:satMod val="115000"/>
                    </a:srgbClr>
                  </a:gs>
                  <a:gs pos="50000">
                    <a:srgbClr val="64AB0D">
                      <a:shade val="67500"/>
                      <a:satMod val="115000"/>
                    </a:srgbClr>
                  </a:gs>
                  <a:gs pos="100000">
                    <a:srgbClr val="64AB0D">
                      <a:shade val="100000"/>
                      <a:satMod val="115000"/>
                    </a:srgbClr>
                  </a:gs>
                </a:gsLst>
                <a:lin ang="2700000" scaled="1"/>
                <a:tileRect/>
              </a:gradFill>
            </c:spPr>
            <c:extLst>
              <c:ext xmlns:c16="http://schemas.microsoft.com/office/drawing/2014/chart" uri="{C3380CC4-5D6E-409C-BE32-E72D297353CC}">
                <c16:uniqueId val="{00000005-AFBD-48CF-8DC9-F732CD283A32}"/>
              </c:ext>
            </c:extLst>
          </c:dPt>
          <c:dPt>
            <c:idx val="3"/>
            <c:bubble3D val="0"/>
            <c:spPr>
              <a:gradFill flip="none" rotWithShape="1">
                <a:gsLst>
                  <a:gs pos="0">
                    <a:srgbClr val="00B050">
                      <a:shade val="30000"/>
                      <a:satMod val="115000"/>
                    </a:srgbClr>
                  </a:gs>
                  <a:gs pos="50000">
                    <a:srgbClr val="00B050">
                      <a:shade val="67500"/>
                      <a:satMod val="115000"/>
                    </a:srgbClr>
                  </a:gs>
                  <a:gs pos="100000">
                    <a:srgbClr val="00B050">
                      <a:shade val="100000"/>
                      <a:satMod val="115000"/>
                    </a:srgbClr>
                  </a:gs>
                </a:gsLst>
                <a:lin ang="2700000" scaled="1"/>
                <a:tileRect/>
              </a:gradFill>
            </c:spPr>
            <c:extLst>
              <c:ext xmlns:c16="http://schemas.microsoft.com/office/drawing/2014/chart" uri="{C3380CC4-5D6E-409C-BE32-E72D297353CC}">
                <c16:uniqueId val="{00000007-AFBD-48CF-8DC9-F732CD283A32}"/>
              </c:ext>
            </c:extLst>
          </c:dPt>
          <c:dPt>
            <c:idx val="4"/>
            <c:bubble3D val="0"/>
            <c:spPr>
              <a:noFill/>
            </c:spPr>
            <c:extLst>
              <c:ext xmlns:c16="http://schemas.microsoft.com/office/drawing/2014/chart" uri="{C3380CC4-5D6E-409C-BE32-E72D297353CC}">
                <c16:uniqueId val="{00000009-AFBD-48CF-8DC9-F732CD283A32}"/>
              </c:ext>
            </c:extLst>
          </c:dPt>
          <c:val>
            <c:numRef>
              <c:f>'Leçon 8'!$N$73:$N$77</c:f>
              <c:numCache>
                <c:formatCode>General</c:formatCode>
                <c:ptCount val="5"/>
                <c:pt idx="0">
                  <c:v>10</c:v>
                </c:pt>
                <c:pt idx="1">
                  <c:v>10</c:v>
                </c:pt>
                <c:pt idx="2">
                  <c:v>10</c:v>
                </c:pt>
                <c:pt idx="3">
                  <c:v>10</c:v>
                </c:pt>
                <c:pt idx="4">
                  <c:v>40</c:v>
                </c:pt>
              </c:numCache>
            </c:numRef>
          </c:val>
          <c:extLst>
            <c:ext xmlns:c16="http://schemas.microsoft.com/office/drawing/2014/chart" uri="{C3380CC4-5D6E-409C-BE32-E72D297353CC}">
              <c16:uniqueId val="{0000000A-AFBD-48CF-8DC9-F732CD283A32}"/>
            </c:ext>
          </c:extLst>
        </c:ser>
        <c:dLbls>
          <c:showLegendKey val="0"/>
          <c:showVal val="0"/>
          <c:showCatName val="0"/>
          <c:showSerName val="0"/>
          <c:showPercent val="0"/>
          <c:showBubbleSize val="0"/>
          <c:showLeaderLines val="1"/>
        </c:dLbls>
        <c:firstSliceAng val="270"/>
        <c:holeSize val="50"/>
      </c:doughnutChart>
      <c:pieChart>
        <c:varyColors val="1"/>
        <c:ser>
          <c:idx val="1"/>
          <c:order val="1"/>
          <c:spPr>
            <a:noFill/>
          </c:spPr>
          <c:dPt>
            <c:idx val="1"/>
            <c:bubble3D val="0"/>
            <c:spPr>
              <a:solidFill>
                <a:schemeClr val="tx1"/>
              </a:solidFill>
            </c:spPr>
            <c:extLst>
              <c:ext xmlns:c16="http://schemas.microsoft.com/office/drawing/2014/chart" uri="{C3380CC4-5D6E-409C-BE32-E72D297353CC}">
                <c16:uniqueId val="{0000000C-AFBD-48CF-8DC9-F732CD283A32}"/>
              </c:ext>
            </c:extLst>
          </c:dPt>
          <c:val>
            <c:numRef>
              <c:f>'Leçon 8'!$O$73:$O$75</c:f>
              <c:numCache>
                <c:formatCode>General</c:formatCode>
                <c:ptCount val="3"/>
                <c:pt idx="0">
                  <c:v>0</c:v>
                </c:pt>
                <c:pt idx="1">
                  <c:v>2</c:v>
                </c:pt>
                <c:pt idx="2">
                  <c:v>78</c:v>
                </c:pt>
              </c:numCache>
            </c:numRef>
          </c:val>
          <c:extLst>
            <c:ext xmlns:c16="http://schemas.microsoft.com/office/drawing/2014/chart" uri="{C3380CC4-5D6E-409C-BE32-E72D297353CC}">
              <c16:uniqueId val="{0000000D-AFBD-48CF-8DC9-F732CD283A32}"/>
            </c:ext>
          </c:extLst>
        </c:ser>
        <c:dLbls>
          <c:showLegendKey val="0"/>
          <c:showVal val="0"/>
          <c:showCatName val="0"/>
          <c:showSerName val="0"/>
          <c:showPercent val="0"/>
          <c:showBubbleSize val="0"/>
          <c:showLeaderLines val="1"/>
        </c:dLbls>
        <c:firstSliceAng val="270"/>
      </c:pieChart>
    </c:plotArea>
    <c:plotVisOnly val="0"/>
    <c:dispBlanksAs val="gap"/>
    <c:showDLblsOverMax val="0"/>
  </c:chart>
  <c:spPr>
    <a:noFill/>
    <a:ln>
      <a:noFill/>
    </a:ln>
  </c:spPr>
  <c:printSettings>
    <c:headerFooter/>
    <c:pageMargins b="0.750000000000003" l="0.70000000000000062" r="0.70000000000000062" t="0.750000000000003" header="0.30000000000000032" footer="0.30000000000000032"/>
    <c:pageSetup/>
  </c:printSettings>
</c:chartSpace>
</file>

<file path=xl/charts/chart2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3187714043526789E-2"/>
          <c:y val="2.160694885387645E-3"/>
          <c:w val="0.97578810865280474"/>
          <c:h val="0.99783930511461238"/>
        </c:manualLayout>
      </c:layout>
      <c:doughnutChart>
        <c:varyColors val="1"/>
        <c:ser>
          <c:idx val="0"/>
          <c:order val="0"/>
          <c:tx>
            <c:v>Camembert</c:v>
          </c:tx>
          <c:dPt>
            <c:idx val="0"/>
            <c:bubble3D val="0"/>
            <c:spPr>
              <a:gradFill flip="none" rotWithShape="1">
                <a:gsLst>
                  <a:gs pos="0">
                    <a:srgbClr val="C00000">
                      <a:shade val="30000"/>
                      <a:satMod val="115000"/>
                    </a:srgbClr>
                  </a:gs>
                  <a:gs pos="50000">
                    <a:srgbClr val="C00000">
                      <a:shade val="67500"/>
                      <a:satMod val="115000"/>
                    </a:srgbClr>
                  </a:gs>
                  <a:gs pos="100000">
                    <a:srgbClr val="C00000">
                      <a:shade val="100000"/>
                      <a:satMod val="115000"/>
                    </a:srgbClr>
                  </a:gs>
                </a:gsLst>
                <a:lin ang="2700000" scaled="1"/>
                <a:tileRect/>
              </a:gradFill>
            </c:spPr>
            <c:extLst>
              <c:ext xmlns:c16="http://schemas.microsoft.com/office/drawing/2014/chart" uri="{C3380CC4-5D6E-409C-BE32-E72D297353CC}">
                <c16:uniqueId val="{00000001-2749-4434-8F0A-152147F72804}"/>
              </c:ext>
            </c:extLst>
          </c:dPt>
          <c:dPt>
            <c:idx val="1"/>
            <c:bubble3D val="0"/>
            <c:spPr>
              <a:gradFill flip="none" rotWithShape="1">
                <a:gsLst>
                  <a:gs pos="0">
                    <a:srgbClr val="F79646">
                      <a:lumMod val="75000"/>
                      <a:shade val="30000"/>
                      <a:satMod val="115000"/>
                    </a:srgbClr>
                  </a:gs>
                  <a:gs pos="50000">
                    <a:srgbClr val="F79646">
                      <a:lumMod val="75000"/>
                      <a:shade val="67500"/>
                      <a:satMod val="115000"/>
                    </a:srgbClr>
                  </a:gs>
                  <a:gs pos="100000">
                    <a:srgbClr val="F79646">
                      <a:lumMod val="75000"/>
                      <a:shade val="100000"/>
                      <a:satMod val="115000"/>
                    </a:srgbClr>
                  </a:gs>
                </a:gsLst>
                <a:lin ang="2700000" scaled="1"/>
                <a:tileRect/>
              </a:gradFill>
            </c:spPr>
            <c:extLst>
              <c:ext xmlns:c16="http://schemas.microsoft.com/office/drawing/2014/chart" uri="{C3380CC4-5D6E-409C-BE32-E72D297353CC}">
                <c16:uniqueId val="{00000003-2749-4434-8F0A-152147F72804}"/>
              </c:ext>
            </c:extLst>
          </c:dPt>
          <c:dPt>
            <c:idx val="2"/>
            <c:bubble3D val="0"/>
            <c:spPr>
              <a:gradFill flip="none" rotWithShape="1">
                <a:gsLst>
                  <a:gs pos="0">
                    <a:srgbClr val="64AB0D">
                      <a:shade val="30000"/>
                      <a:satMod val="115000"/>
                    </a:srgbClr>
                  </a:gs>
                  <a:gs pos="50000">
                    <a:srgbClr val="64AB0D">
                      <a:shade val="67500"/>
                      <a:satMod val="115000"/>
                    </a:srgbClr>
                  </a:gs>
                  <a:gs pos="100000">
                    <a:srgbClr val="64AB0D">
                      <a:shade val="100000"/>
                      <a:satMod val="115000"/>
                    </a:srgbClr>
                  </a:gs>
                </a:gsLst>
                <a:lin ang="2700000" scaled="1"/>
                <a:tileRect/>
              </a:gradFill>
            </c:spPr>
            <c:extLst>
              <c:ext xmlns:c16="http://schemas.microsoft.com/office/drawing/2014/chart" uri="{C3380CC4-5D6E-409C-BE32-E72D297353CC}">
                <c16:uniqueId val="{00000005-2749-4434-8F0A-152147F72804}"/>
              </c:ext>
            </c:extLst>
          </c:dPt>
          <c:dPt>
            <c:idx val="3"/>
            <c:bubble3D val="0"/>
            <c:spPr>
              <a:gradFill flip="none" rotWithShape="1">
                <a:gsLst>
                  <a:gs pos="0">
                    <a:srgbClr val="00B050">
                      <a:shade val="30000"/>
                      <a:satMod val="115000"/>
                    </a:srgbClr>
                  </a:gs>
                  <a:gs pos="50000">
                    <a:srgbClr val="00B050">
                      <a:shade val="67500"/>
                      <a:satMod val="115000"/>
                    </a:srgbClr>
                  </a:gs>
                  <a:gs pos="100000">
                    <a:srgbClr val="00B050">
                      <a:shade val="100000"/>
                      <a:satMod val="115000"/>
                    </a:srgbClr>
                  </a:gs>
                </a:gsLst>
                <a:lin ang="2700000" scaled="1"/>
                <a:tileRect/>
              </a:gradFill>
            </c:spPr>
            <c:extLst>
              <c:ext xmlns:c16="http://schemas.microsoft.com/office/drawing/2014/chart" uri="{C3380CC4-5D6E-409C-BE32-E72D297353CC}">
                <c16:uniqueId val="{00000007-2749-4434-8F0A-152147F72804}"/>
              </c:ext>
            </c:extLst>
          </c:dPt>
          <c:dPt>
            <c:idx val="4"/>
            <c:bubble3D val="0"/>
            <c:spPr>
              <a:noFill/>
            </c:spPr>
            <c:extLst>
              <c:ext xmlns:c16="http://schemas.microsoft.com/office/drawing/2014/chart" uri="{C3380CC4-5D6E-409C-BE32-E72D297353CC}">
                <c16:uniqueId val="{00000009-2749-4434-8F0A-152147F72804}"/>
              </c:ext>
            </c:extLst>
          </c:dPt>
          <c:val>
            <c:numRef>
              <c:f>'Leçon 8'!$N$78:$N$82</c:f>
              <c:numCache>
                <c:formatCode>General</c:formatCode>
                <c:ptCount val="5"/>
                <c:pt idx="0">
                  <c:v>10</c:v>
                </c:pt>
                <c:pt idx="1">
                  <c:v>10</c:v>
                </c:pt>
                <c:pt idx="2">
                  <c:v>10</c:v>
                </c:pt>
                <c:pt idx="3">
                  <c:v>10</c:v>
                </c:pt>
                <c:pt idx="4">
                  <c:v>40</c:v>
                </c:pt>
              </c:numCache>
            </c:numRef>
          </c:val>
          <c:extLst>
            <c:ext xmlns:c16="http://schemas.microsoft.com/office/drawing/2014/chart" uri="{C3380CC4-5D6E-409C-BE32-E72D297353CC}">
              <c16:uniqueId val="{0000000A-2749-4434-8F0A-152147F72804}"/>
            </c:ext>
          </c:extLst>
        </c:ser>
        <c:dLbls>
          <c:showLegendKey val="0"/>
          <c:showVal val="0"/>
          <c:showCatName val="0"/>
          <c:showSerName val="0"/>
          <c:showPercent val="0"/>
          <c:showBubbleSize val="0"/>
          <c:showLeaderLines val="1"/>
        </c:dLbls>
        <c:firstSliceAng val="270"/>
        <c:holeSize val="50"/>
      </c:doughnutChart>
      <c:pieChart>
        <c:varyColors val="1"/>
        <c:ser>
          <c:idx val="1"/>
          <c:order val="1"/>
          <c:spPr>
            <a:noFill/>
          </c:spPr>
          <c:dPt>
            <c:idx val="1"/>
            <c:bubble3D val="0"/>
            <c:spPr>
              <a:solidFill>
                <a:schemeClr val="tx1"/>
              </a:solidFill>
            </c:spPr>
            <c:extLst>
              <c:ext xmlns:c16="http://schemas.microsoft.com/office/drawing/2014/chart" uri="{C3380CC4-5D6E-409C-BE32-E72D297353CC}">
                <c16:uniqueId val="{0000000C-2749-4434-8F0A-152147F72804}"/>
              </c:ext>
            </c:extLst>
          </c:dPt>
          <c:val>
            <c:numRef>
              <c:f>'Leçon 8'!$O$78:$O$80</c:f>
              <c:numCache>
                <c:formatCode>General</c:formatCode>
                <c:ptCount val="3"/>
                <c:pt idx="0">
                  <c:v>0</c:v>
                </c:pt>
                <c:pt idx="1">
                  <c:v>2</c:v>
                </c:pt>
                <c:pt idx="2">
                  <c:v>78</c:v>
                </c:pt>
              </c:numCache>
            </c:numRef>
          </c:val>
          <c:extLst>
            <c:ext xmlns:c16="http://schemas.microsoft.com/office/drawing/2014/chart" uri="{C3380CC4-5D6E-409C-BE32-E72D297353CC}">
              <c16:uniqueId val="{0000000D-2749-4434-8F0A-152147F72804}"/>
            </c:ext>
          </c:extLst>
        </c:ser>
        <c:dLbls>
          <c:showLegendKey val="0"/>
          <c:showVal val="0"/>
          <c:showCatName val="0"/>
          <c:showSerName val="0"/>
          <c:showPercent val="0"/>
          <c:showBubbleSize val="0"/>
          <c:showLeaderLines val="1"/>
        </c:dLbls>
        <c:firstSliceAng val="270"/>
      </c:pieChart>
    </c:plotArea>
    <c:plotVisOnly val="0"/>
    <c:dispBlanksAs val="gap"/>
    <c:showDLblsOverMax val="0"/>
  </c:chart>
  <c:spPr>
    <a:noFill/>
    <a:ln>
      <a:noFill/>
    </a:ln>
  </c:spPr>
  <c:printSettings>
    <c:headerFooter/>
    <c:pageMargins b="0.750000000000003" l="0.70000000000000062" r="0.70000000000000062" t="0.750000000000003" header="0.30000000000000032" footer="0.30000000000000032"/>
    <c:pageSetup/>
  </c:printSettings>
</c:chartSpace>
</file>

<file path=xl/charts/chart2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3187714043526789E-2"/>
          <c:y val="2.160694885387645E-3"/>
          <c:w val="0.97578810865280474"/>
          <c:h val="0.99783930511461238"/>
        </c:manualLayout>
      </c:layout>
      <c:doughnutChart>
        <c:varyColors val="1"/>
        <c:ser>
          <c:idx val="0"/>
          <c:order val="0"/>
          <c:tx>
            <c:v>Camembert</c:v>
          </c:tx>
          <c:dPt>
            <c:idx val="0"/>
            <c:bubble3D val="0"/>
            <c:spPr>
              <a:gradFill flip="none" rotWithShape="1">
                <a:gsLst>
                  <a:gs pos="0">
                    <a:srgbClr val="C00000">
                      <a:shade val="30000"/>
                      <a:satMod val="115000"/>
                    </a:srgbClr>
                  </a:gs>
                  <a:gs pos="50000">
                    <a:srgbClr val="C00000">
                      <a:shade val="67500"/>
                      <a:satMod val="115000"/>
                    </a:srgbClr>
                  </a:gs>
                  <a:gs pos="100000">
                    <a:srgbClr val="C00000">
                      <a:shade val="100000"/>
                      <a:satMod val="115000"/>
                    </a:srgbClr>
                  </a:gs>
                </a:gsLst>
                <a:lin ang="2700000" scaled="1"/>
                <a:tileRect/>
              </a:gradFill>
            </c:spPr>
            <c:extLst>
              <c:ext xmlns:c16="http://schemas.microsoft.com/office/drawing/2014/chart" uri="{C3380CC4-5D6E-409C-BE32-E72D297353CC}">
                <c16:uniqueId val="{00000001-F8C2-4B22-ABA0-CC663AD6D481}"/>
              </c:ext>
            </c:extLst>
          </c:dPt>
          <c:dPt>
            <c:idx val="1"/>
            <c:bubble3D val="0"/>
            <c:spPr>
              <a:gradFill flip="none" rotWithShape="1">
                <a:gsLst>
                  <a:gs pos="0">
                    <a:srgbClr val="F79646">
                      <a:lumMod val="75000"/>
                      <a:shade val="30000"/>
                      <a:satMod val="115000"/>
                    </a:srgbClr>
                  </a:gs>
                  <a:gs pos="50000">
                    <a:srgbClr val="F79646">
                      <a:lumMod val="75000"/>
                      <a:shade val="67500"/>
                      <a:satMod val="115000"/>
                    </a:srgbClr>
                  </a:gs>
                  <a:gs pos="100000">
                    <a:srgbClr val="F79646">
                      <a:lumMod val="75000"/>
                      <a:shade val="100000"/>
                      <a:satMod val="115000"/>
                    </a:srgbClr>
                  </a:gs>
                </a:gsLst>
                <a:lin ang="2700000" scaled="1"/>
                <a:tileRect/>
              </a:gradFill>
            </c:spPr>
            <c:extLst>
              <c:ext xmlns:c16="http://schemas.microsoft.com/office/drawing/2014/chart" uri="{C3380CC4-5D6E-409C-BE32-E72D297353CC}">
                <c16:uniqueId val="{00000003-F8C2-4B22-ABA0-CC663AD6D481}"/>
              </c:ext>
            </c:extLst>
          </c:dPt>
          <c:dPt>
            <c:idx val="2"/>
            <c:bubble3D val="0"/>
            <c:spPr>
              <a:gradFill flip="none" rotWithShape="1">
                <a:gsLst>
                  <a:gs pos="0">
                    <a:srgbClr val="64AB0D">
                      <a:shade val="30000"/>
                      <a:satMod val="115000"/>
                    </a:srgbClr>
                  </a:gs>
                  <a:gs pos="50000">
                    <a:srgbClr val="64AB0D">
                      <a:shade val="67500"/>
                      <a:satMod val="115000"/>
                    </a:srgbClr>
                  </a:gs>
                  <a:gs pos="100000">
                    <a:srgbClr val="64AB0D">
                      <a:shade val="100000"/>
                      <a:satMod val="115000"/>
                    </a:srgbClr>
                  </a:gs>
                </a:gsLst>
                <a:lin ang="2700000" scaled="1"/>
                <a:tileRect/>
              </a:gradFill>
            </c:spPr>
            <c:extLst>
              <c:ext xmlns:c16="http://schemas.microsoft.com/office/drawing/2014/chart" uri="{C3380CC4-5D6E-409C-BE32-E72D297353CC}">
                <c16:uniqueId val="{00000005-F8C2-4B22-ABA0-CC663AD6D481}"/>
              </c:ext>
            </c:extLst>
          </c:dPt>
          <c:dPt>
            <c:idx val="3"/>
            <c:bubble3D val="0"/>
            <c:spPr>
              <a:gradFill flip="none" rotWithShape="1">
                <a:gsLst>
                  <a:gs pos="0">
                    <a:srgbClr val="00B050">
                      <a:shade val="30000"/>
                      <a:satMod val="115000"/>
                    </a:srgbClr>
                  </a:gs>
                  <a:gs pos="50000">
                    <a:srgbClr val="00B050">
                      <a:shade val="67500"/>
                      <a:satMod val="115000"/>
                    </a:srgbClr>
                  </a:gs>
                  <a:gs pos="100000">
                    <a:srgbClr val="00B050">
                      <a:shade val="100000"/>
                      <a:satMod val="115000"/>
                    </a:srgbClr>
                  </a:gs>
                </a:gsLst>
                <a:lin ang="2700000" scaled="1"/>
                <a:tileRect/>
              </a:gradFill>
            </c:spPr>
            <c:extLst>
              <c:ext xmlns:c16="http://schemas.microsoft.com/office/drawing/2014/chart" uri="{C3380CC4-5D6E-409C-BE32-E72D297353CC}">
                <c16:uniqueId val="{00000007-F8C2-4B22-ABA0-CC663AD6D481}"/>
              </c:ext>
            </c:extLst>
          </c:dPt>
          <c:dPt>
            <c:idx val="4"/>
            <c:bubble3D val="0"/>
            <c:spPr>
              <a:noFill/>
            </c:spPr>
            <c:extLst>
              <c:ext xmlns:c16="http://schemas.microsoft.com/office/drawing/2014/chart" uri="{C3380CC4-5D6E-409C-BE32-E72D297353CC}">
                <c16:uniqueId val="{00000009-F8C2-4B22-ABA0-CC663AD6D481}"/>
              </c:ext>
            </c:extLst>
          </c:dPt>
          <c:val>
            <c:numRef>
              <c:f>'Leçon 8'!$N$83:$N$87</c:f>
              <c:numCache>
                <c:formatCode>General</c:formatCode>
                <c:ptCount val="5"/>
                <c:pt idx="0">
                  <c:v>10</c:v>
                </c:pt>
                <c:pt idx="1">
                  <c:v>10</c:v>
                </c:pt>
                <c:pt idx="2">
                  <c:v>10</c:v>
                </c:pt>
                <c:pt idx="3">
                  <c:v>10</c:v>
                </c:pt>
                <c:pt idx="4">
                  <c:v>40</c:v>
                </c:pt>
              </c:numCache>
            </c:numRef>
          </c:val>
          <c:extLst>
            <c:ext xmlns:c16="http://schemas.microsoft.com/office/drawing/2014/chart" uri="{C3380CC4-5D6E-409C-BE32-E72D297353CC}">
              <c16:uniqueId val="{0000000A-F8C2-4B22-ABA0-CC663AD6D481}"/>
            </c:ext>
          </c:extLst>
        </c:ser>
        <c:dLbls>
          <c:showLegendKey val="0"/>
          <c:showVal val="0"/>
          <c:showCatName val="0"/>
          <c:showSerName val="0"/>
          <c:showPercent val="0"/>
          <c:showBubbleSize val="0"/>
          <c:showLeaderLines val="1"/>
        </c:dLbls>
        <c:firstSliceAng val="270"/>
        <c:holeSize val="50"/>
      </c:doughnutChart>
      <c:pieChart>
        <c:varyColors val="1"/>
        <c:ser>
          <c:idx val="1"/>
          <c:order val="1"/>
          <c:spPr>
            <a:noFill/>
          </c:spPr>
          <c:dPt>
            <c:idx val="1"/>
            <c:bubble3D val="0"/>
            <c:spPr>
              <a:solidFill>
                <a:schemeClr val="tx1"/>
              </a:solidFill>
            </c:spPr>
            <c:extLst>
              <c:ext xmlns:c16="http://schemas.microsoft.com/office/drawing/2014/chart" uri="{C3380CC4-5D6E-409C-BE32-E72D297353CC}">
                <c16:uniqueId val="{0000000C-F8C2-4B22-ABA0-CC663AD6D481}"/>
              </c:ext>
            </c:extLst>
          </c:dPt>
          <c:val>
            <c:numRef>
              <c:f>'Leçon 8'!$O$83:$O$85</c:f>
              <c:numCache>
                <c:formatCode>General</c:formatCode>
                <c:ptCount val="3"/>
                <c:pt idx="0">
                  <c:v>0</c:v>
                </c:pt>
                <c:pt idx="1">
                  <c:v>2</c:v>
                </c:pt>
                <c:pt idx="2">
                  <c:v>78</c:v>
                </c:pt>
              </c:numCache>
            </c:numRef>
          </c:val>
          <c:extLst>
            <c:ext xmlns:c16="http://schemas.microsoft.com/office/drawing/2014/chart" uri="{C3380CC4-5D6E-409C-BE32-E72D297353CC}">
              <c16:uniqueId val="{0000000D-F8C2-4B22-ABA0-CC663AD6D481}"/>
            </c:ext>
          </c:extLst>
        </c:ser>
        <c:dLbls>
          <c:showLegendKey val="0"/>
          <c:showVal val="0"/>
          <c:showCatName val="0"/>
          <c:showSerName val="0"/>
          <c:showPercent val="0"/>
          <c:showBubbleSize val="0"/>
          <c:showLeaderLines val="1"/>
        </c:dLbls>
        <c:firstSliceAng val="270"/>
      </c:pieChart>
    </c:plotArea>
    <c:plotVisOnly val="0"/>
    <c:dispBlanksAs val="gap"/>
    <c:showDLblsOverMax val="0"/>
  </c:chart>
  <c:spPr>
    <a:noFill/>
    <a:ln>
      <a:noFill/>
    </a:ln>
  </c:spPr>
  <c:printSettings>
    <c:headerFooter/>
    <c:pageMargins b="0.750000000000003" l="0.70000000000000062" r="0.70000000000000062" t="0.750000000000003" header="0.30000000000000032" footer="0.30000000000000032"/>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3187714043526789E-2"/>
          <c:y val="2.160694885387645E-3"/>
          <c:w val="0.97578810865280474"/>
          <c:h val="0.99783930511461238"/>
        </c:manualLayout>
      </c:layout>
      <c:doughnutChart>
        <c:varyColors val="1"/>
        <c:ser>
          <c:idx val="0"/>
          <c:order val="0"/>
          <c:tx>
            <c:v>Camembert</c:v>
          </c:tx>
          <c:dPt>
            <c:idx val="0"/>
            <c:bubble3D val="0"/>
            <c:spPr>
              <a:gradFill flip="none" rotWithShape="1">
                <a:gsLst>
                  <a:gs pos="0">
                    <a:srgbClr val="C00000">
                      <a:shade val="30000"/>
                      <a:satMod val="115000"/>
                    </a:srgbClr>
                  </a:gs>
                  <a:gs pos="50000">
                    <a:srgbClr val="C00000">
                      <a:shade val="67500"/>
                      <a:satMod val="115000"/>
                    </a:srgbClr>
                  </a:gs>
                  <a:gs pos="100000">
                    <a:srgbClr val="C00000">
                      <a:shade val="100000"/>
                      <a:satMod val="115000"/>
                    </a:srgbClr>
                  </a:gs>
                </a:gsLst>
                <a:lin ang="2700000" scaled="1"/>
                <a:tileRect/>
              </a:gradFill>
            </c:spPr>
            <c:extLst>
              <c:ext xmlns:c16="http://schemas.microsoft.com/office/drawing/2014/chart" uri="{C3380CC4-5D6E-409C-BE32-E72D297353CC}">
                <c16:uniqueId val="{00000001-BA1A-40D0-8900-C214AC5867EE}"/>
              </c:ext>
            </c:extLst>
          </c:dPt>
          <c:dPt>
            <c:idx val="1"/>
            <c:bubble3D val="0"/>
            <c:spPr>
              <a:gradFill flip="none" rotWithShape="1">
                <a:gsLst>
                  <a:gs pos="0">
                    <a:srgbClr val="F79646">
                      <a:lumMod val="75000"/>
                      <a:shade val="30000"/>
                      <a:satMod val="115000"/>
                    </a:srgbClr>
                  </a:gs>
                  <a:gs pos="50000">
                    <a:srgbClr val="F79646">
                      <a:lumMod val="75000"/>
                      <a:shade val="67500"/>
                      <a:satMod val="115000"/>
                    </a:srgbClr>
                  </a:gs>
                  <a:gs pos="100000">
                    <a:srgbClr val="F79646">
                      <a:lumMod val="75000"/>
                      <a:shade val="100000"/>
                      <a:satMod val="115000"/>
                    </a:srgbClr>
                  </a:gs>
                </a:gsLst>
                <a:lin ang="2700000" scaled="1"/>
                <a:tileRect/>
              </a:gradFill>
            </c:spPr>
            <c:extLst>
              <c:ext xmlns:c16="http://schemas.microsoft.com/office/drawing/2014/chart" uri="{C3380CC4-5D6E-409C-BE32-E72D297353CC}">
                <c16:uniqueId val="{00000003-BA1A-40D0-8900-C214AC5867EE}"/>
              </c:ext>
            </c:extLst>
          </c:dPt>
          <c:dPt>
            <c:idx val="2"/>
            <c:bubble3D val="0"/>
            <c:spPr>
              <a:gradFill flip="none" rotWithShape="1">
                <a:gsLst>
                  <a:gs pos="0">
                    <a:srgbClr val="64AB0D">
                      <a:shade val="30000"/>
                      <a:satMod val="115000"/>
                    </a:srgbClr>
                  </a:gs>
                  <a:gs pos="50000">
                    <a:srgbClr val="64AB0D">
                      <a:shade val="67500"/>
                      <a:satMod val="115000"/>
                    </a:srgbClr>
                  </a:gs>
                  <a:gs pos="100000">
                    <a:srgbClr val="64AB0D">
                      <a:shade val="100000"/>
                      <a:satMod val="115000"/>
                    </a:srgbClr>
                  </a:gs>
                </a:gsLst>
                <a:lin ang="2700000" scaled="1"/>
                <a:tileRect/>
              </a:gradFill>
            </c:spPr>
            <c:extLst>
              <c:ext xmlns:c16="http://schemas.microsoft.com/office/drawing/2014/chart" uri="{C3380CC4-5D6E-409C-BE32-E72D297353CC}">
                <c16:uniqueId val="{00000005-BA1A-40D0-8900-C214AC5867EE}"/>
              </c:ext>
            </c:extLst>
          </c:dPt>
          <c:dPt>
            <c:idx val="3"/>
            <c:bubble3D val="0"/>
            <c:spPr>
              <a:gradFill flip="none" rotWithShape="1">
                <a:gsLst>
                  <a:gs pos="0">
                    <a:srgbClr val="00B050">
                      <a:shade val="30000"/>
                      <a:satMod val="115000"/>
                    </a:srgbClr>
                  </a:gs>
                  <a:gs pos="50000">
                    <a:srgbClr val="00B050">
                      <a:shade val="67500"/>
                      <a:satMod val="115000"/>
                    </a:srgbClr>
                  </a:gs>
                  <a:gs pos="100000">
                    <a:srgbClr val="00B050">
                      <a:shade val="100000"/>
                      <a:satMod val="115000"/>
                    </a:srgbClr>
                  </a:gs>
                </a:gsLst>
                <a:lin ang="2700000" scaled="1"/>
                <a:tileRect/>
              </a:gradFill>
            </c:spPr>
            <c:extLst>
              <c:ext xmlns:c16="http://schemas.microsoft.com/office/drawing/2014/chart" uri="{C3380CC4-5D6E-409C-BE32-E72D297353CC}">
                <c16:uniqueId val="{00000007-BA1A-40D0-8900-C214AC5867EE}"/>
              </c:ext>
            </c:extLst>
          </c:dPt>
          <c:dPt>
            <c:idx val="4"/>
            <c:bubble3D val="0"/>
            <c:spPr>
              <a:noFill/>
            </c:spPr>
            <c:extLst>
              <c:ext xmlns:c16="http://schemas.microsoft.com/office/drawing/2014/chart" uri="{C3380CC4-5D6E-409C-BE32-E72D297353CC}">
                <c16:uniqueId val="{00000009-BA1A-40D0-8900-C214AC5867EE}"/>
              </c:ext>
            </c:extLst>
          </c:dPt>
          <c:val>
            <c:numRef>
              <c:f>'Leçon 1'!$N$123:$N$127</c:f>
              <c:numCache>
                <c:formatCode>General</c:formatCode>
                <c:ptCount val="5"/>
                <c:pt idx="0">
                  <c:v>10</c:v>
                </c:pt>
                <c:pt idx="1">
                  <c:v>10</c:v>
                </c:pt>
                <c:pt idx="2">
                  <c:v>10</c:v>
                </c:pt>
                <c:pt idx="3">
                  <c:v>10</c:v>
                </c:pt>
                <c:pt idx="4">
                  <c:v>40</c:v>
                </c:pt>
              </c:numCache>
            </c:numRef>
          </c:val>
          <c:extLst>
            <c:ext xmlns:c16="http://schemas.microsoft.com/office/drawing/2014/chart" uri="{C3380CC4-5D6E-409C-BE32-E72D297353CC}">
              <c16:uniqueId val="{0000000A-BA1A-40D0-8900-C214AC5867EE}"/>
            </c:ext>
          </c:extLst>
        </c:ser>
        <c:dLbls>
          <c:showLegendKey val="0"/>
          <c:showVal val="0"/>
          <c:showCatName val="0"/>
          <c:showSerName val="0"/>
          <c:showPercent val="0"/>
          <c:showBubbleSize val="0"/>
          <c:showLeaderLines val="1"/>
        </c:dLbls>
        <c:firstSliceAng val="270"/>
        <c:holeSize val="50"/>
      </c:doughnutChart>
      <c:pieChart>
        <c:varyColors val="1"/>
        <c:ser>
          <c:idx val="1"/>
          <c:order val="1"/>
          <c:spPr>
            <a:noFill/>
          </c:spPr>
          <c:dPt>
            <c:idx val="1"/>
            <c:bubble3D val="0"/>
            <c:spPr>
              <a:solidFill>
                <a:schemeClr val="tx1"/>
              </a:solidFill>
            </c:spPr>
            <c:extLst>
              <c:ext xmlns:c16="http://schemas.microsoft.com/office/drawing/2014/chart" uri="{C3380CC4-5D6E-409C-BE32-E72D297353CC}">
                <c16:uniqueId val="{0000000C-BA1A-40D0-8900-C214AC5867EE}"/>
              </c:ext>
            </c:extLst>
          </c:dPt>
          <c:val>
            <c:numRef>
              <c:f>'Leçon 1'!$O$123:$O$125</c:f>
              <c:numCache>
                <c:formatCode>General</c:formatCode>
                <c:ptCount val="3"/>
                <c:pt idx="0">
                  <c:v>0</c:v>
                </c:pt>
                <c:pt idx="1">
                  <c:v>2</c:v>
                </c:pt>
                <c:pt idx="2">
                  <c:v>78</c:v>
                </c:pt>
              </c:numCache>
            </c:numRef>
          </c:val>
          <c:extLst>
            <c:ext xmlns:c16="http://schemas.microsoft.com/office/drawing/2014/chart" uri="{C3380CC4-5D6E-409C-BE32-E72D297353CC}">
              <c16:uniqueId val="{0000000D-BA1A-40D0-8900-C214AC5867EE}"/>
            </c:ext>
          </c:extLst>
        </c:ser>
        <c:dLbls>
          <c:showLegendKey val="0"/>
          <c:showVal val="0"/>
          <c:showCatName val="0"/>
          <c:showSerName val="0"/>
          <c:showPercent val="0"/>
          <c:showBubbleSize val="0"/>
          <c:showLeaderLines val="1"/>
        </c:dLbls>
        <c:firstSliceAng val="270"/>
      </c:pieChart>
    </c:plotArea>
    <c:plotVisOnly val="0"/>
    <c:dispBlanksAs val="gap"/>
    <c:showDLblsOverMax val="0"/>
  </c:chart>
  <c:spPr>
    <a:noFill/>
    <a:ln>
      <a:noFill/>
    </a:ln>
  </c:spPr>
  <c:printSettings>
    <c:headerFooter/>
    <c:pageMargins b="0.750000000000003" l="0.70000000000000062" r="0.70000000000000062" t="0.750000000000003" header="0.30000000000000032" footer="0.30000000000000032"/>
    <c:pageSetup/>
  </c:printSettings>
</c:chartSpace>
</file>

<file path=xl/charts/chart2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3187714043526789E-2"/>
          <c:y val="2.160694885387645E-3"/>
          <c:w val="0.97578810865280474"/>
          <c:h val="0.99783930511461238"/>
        </c:manualLayout>
      </c:layout>
      <c:doughnutChart>
        <c:varyColors val="1"/>
        <c:ser>
          <c:idx val="0"/>
          <c:order val="0"/>
          <c:tx>
            <c:v>Camembert</c:v>
          </c:tx>
          <c:dPt>
            <c:idx val="0"/>
            <c:bubble3D val="0"/>
            <c:spPr>
              <a:gradFill flip="none" rotWithShape="1">
                <a:gsLst>
                  <a:gs pos="0">
                    <a:srgbClr val="C00000">
                      <a:shade val="30000"/>
                      <a:satMod val="115000"/>
                    </a:srgbClr>
                  </a:gs>
                  <a:gs pos="50000">
                    <a:srgbClr val="C00000">
                      <a:shade val="67500"/>
                      <a:satMod val="115000"/>
                    </a:srgbClr>
                  </a:gs>
                  <a:gs pos="100000">
                    <a:srgbClr val="C00000">
                      <a:shade val="100000"/>
                      <a:satMod val="115000"/>
                    </a:srgbClr>
                  </a:gs>
                </a:gsLst>
                <a:lin ang="2700000" scaled="1"/>
                <a:tileRect/>
              </a:gradFill>
            </c:spPr>
            <c:extLst>
              <c:ext xmlns:c16="http://schemas.microsoft.com/office/drawing/2014/chart" uri="{C3380CC4-5D6E-409C-BE32-E72D297353CC}">
                <c16:uniqueId val="{00000001-6E54-4F26-8B62-79445EDD9315}"/>
              </c:ext>
            </c:extLst>
          </c:dPt>
          <c:dPt>
            <c:idx val="1"/>
            <c:bubble3D val="0"/>
            <c:spPr>
              <a:gradFill flip="none" rotWithShape="1">
                <a:gsLst>
                  <a:gs pos="0">
                    <a:srgbClr val="F79646">
                      <a:lumMod val="75000"/>
                      <a:shade val="30000"/>
                      <a:satMod val="115000"/>
                    </a:srgbClr>
                  </a:gs>
                  <a:gs pos="50000">
                    <a:srgbClr val="F79646">
                      <a:lumMod val="75000"/>
                      <a:shade val="67500"/>
                      <a:satMod val="115000"/>
                    </a:srgbClr>
                  </a:gs>
                  <a:gs pos="100000">
                    <a:srgbClr val="F79646">
                      <a:lumMod val="75000"/>
                      <a:shade val="100000"/>
                      <a:satMod val="115000"/>
                    </a:srgbClr>
                  </a:gs>
                </a:gsLst>
                <a:lin ang="2700000" scaled="1"/>
                <a:tileRect/>
              </a:gradFill>
            </c:spPr>
            <c:extLst>
              <c:ext xmlns:c16="http://schemas.microsoft.com/office/drawing/2014/chart" uri="{C3380CC4-5D6E-409C-BE32-E72D297353CC}">
                <c16:uniqueId val="{00000003-6E54-4F26-8B62-79445EDD9315}"/>
              </c:ext>
            </c:extLst>
          </c:dPt>
          <c:dPt>
            <c:idx val="2"/>
            <c:bubble3D val="0"/>
            <c:spPr>
              <a:gradFill flip="none" rotWithShape="1">
                <a:gsLst>
                  <a:gs pos="0">
                    <a:srgbClr val="64AB0D">
                      <a:shade val="30000"/>
                      <a:satMod val="115000"/>
                    </a:srgbClr>
                  </a:gs>
                  <a:gs pos="50000">
                    <a:srgbClr val="64AB0D">
                      <a:shade val="67500"/>
                      <a:satMod val="115000"/>
                    </a:srgbClr>
                  </a:gs>
                  <a:gs pos="100000">
                    <a:srgbClr val="64AB0D">
                      <a:shade val="100000"/>
                      <a:satMod val="115000"/>
                    </a:srgbClr>
                  </a:gs>
                </a:gsLst>
                <a:lin ang="2700000" scaled="1"/>
                <a:tileRect/>
              </a:gradFill>
            </c:spPr>
            <c:extLst>
              <c:ext xmlns:c16="http://schemas.microsoft.com/office/drawing/2014/chart" uri="{C3380CC4-5D6E-409C-BE32-E72D297353CC}">
                <c16:uniqueId val="{00000005-6E54-4F26-8B62-79445EDD9315}"/>
              </c:ext>
            </c:extLst>
          </c:dPt>
          <c:dPt>
            <c:idx val="3"/>
            <c:bubble3D val="0"/>
            <c:spPr>
              <a:gradFill flip="none" rotWithShape="1">
                <a:gsLst>
                  <a:gs pos="0">
                    <a:srgbClr val="00B050">
                      <a:shade val="30000"/>
                      <a:satMod val="115000"/>
                    </a:srgbClr>
                  </a:gs>
                  <a:gs pos="50000">
                    <a:srgbClr val="00B050">
                      <a:shade val="67500"/>
                      <a:satMod val="115000"/>
                    </a:srgbClr>
                  </a:gs>
                  <a:gs pos="100000">
                    <a:srgbClr val="00B050">
                      <a:shade val="100000"/>
                      <a:satMod val="115000"/>
                    </a:srgbClr>
                  </a:gs>
                </a:gsLst>
                <a:lin ang="2700000" scaled="1"/>
                <a:tileRect/>
              </a:gradFill>
            </c:spPr>
            <c:extLst>
              <c:ext xmlns:c16="http://schemas.microsoft.com/office/drawing/2014/chart" uri="{C3380CC4-5D6E-409C-BE32-E72D297353CC}">
                <c16:uniqueId val="{00000007-6E54-4F26-8B62-79445EDD9315}"/>
              </c:ext>
            </c:extLst>
          </c:dPt>
          <c:dPt>
            <c:idx val="4"/>
            <c:bubble3D val="0"/>
            <c:spPr>
              <a:noFill/>
            </c:spPr>
            <c:extLst>
              <c:ext xmlns:c16="http://schemas.microsoft.com/office/drawing/2014/chart" uri="{C3380CC4-5D6E-409C-BE32-E72D297353CC}">
                <c16:uniqueId val="{00000009-6E54-4F26-8B62-79445EDD9315}"/>
              </c:ext>
            </c:extLst>
          </c:dPt>
          <c:val>
            <c:numRef>
              <c:f>'Leçon 8'!$N$88:$N$92</c:f>
              <c:numCache>
                <c:formatCode>General</c:formatCode>
                <c:ptCount val="5"/>
                <c:pt idx="0">
                  <c:v>10</c:v>
                </c:pt>
                <c:pt idx="1">
                  <c:v>10</c:v>
                </c:pt>
                <c:pt idx="2">
                  <c:v>10</c:v>
                </c:pt>
                <c:pt idx="3">
                  <c:v>10</c:v>
                </c:pt>
                <c:pt idx="4">
                  <c:v>40</c:v>
                </c:pt>
              </c:numCache>
            </c:numRef>
          </c:val>
          <c:extLst>
            <c:ext xmlns:c16="http://schemas.microsoft.com/office/drawing/2014/chart" uri="{C3380CC4-5D6E-409C-BE32-E72D297353CC}">
              <c16:uniqueId val="{0000000A-6E54-4F26-8B62-79445EDD9315}"/>
            </c:ext>
          </c:extLst>
        </c:ser>
        <c:dLbls>
          <c:showLegendKey val="0"/>
          <c:showVal val="0"/>
          <c:showCatName val="0"/>
          <c:showSerName val="0"/>
          <c:showPercent val="0"/>
          <c:showBubbleSize val="0"/>
          <c:showLeaderLines val="1"/>
        </c:dLbls>
        <c:firstSliceAng val="270"/>
        <c:holeSize val="50"/>
      </c:doughnutChart>
      <c:pieChart>
        <c:varyColors val="1"/>
        <c:ser>
          <c:idx val="1"/>
          <c:order val="1"/>
          <c:spPr>
            <a:noFill/>
          </c:spPr>
          <c:dPt>
            <c:idx val="1"/>
            <c:bubble3D val="0"/>
            <c:spPr>
              <a:solidFill>
                <a:schemeClr val="tx1"/>
              </a:solidFill>
            </c:spPr>
            <c:extLst>
              <c:ext xmlns:c16="http://schemas.microsoft.com/office/drawing/2014/chart" uri="{C3380CC4-5D6E-409C-BE32-E72D297353CC}">
                <c16:uniqueId val="{0000000C-6E54-4F26-8B62-79445EDD9315}"/>
              </c:ext>
            </c:extLst>
          </c:dPt>
          <c:val>
            <c:numRef>
              <c:f>'Leçon 8'!$O$88:$O$90</c:f>
              <c:numCache>
                <c:formatCode>General</c:formatCode>
                <c:ptCount val="3"/>
                <c:pt idx="0">
                  <c:v>0</c:v>
                </c:pt>
                <c:pt idx="1">
                  <c:v>2</c:v>
                </c:pt>
                <c:pt idx="2">
                  <c:v>78</c:v>
                </c:pt>
              </c:numCache>
            </c:numRef>
          </c:val>
          <c:extLst>
            <c:ext xmlns:c16="http://schemas.microsoft.com/office/drawing/2014/chart" uri="{C3380CC4-5D6E-409C-BE32-E72D297353CC}">
              <c16:uniqueId val="{0000000D-6E54-4F26-8B62-79445EDD9315}"/>
            </c:ext>
          </c:extLst>
        </c:ser>
        <c:dLbls>
          <c:showLegendKey val="0"/>
          <c:showVal val="0"/>
          <c:showCatName val="0"/>
          <c:showSerName val="0"/>
          <c:showPercent val="0"/>
          <c:showBubbleSize val="0"/>
          <c:showLeaderLines val="1"/>
        </c:dLbls>
        <c:firstSliceAng val="270"/>
      </c:pieChart>
    </c:plotArea>
    <c:plotVisOnly val="0"/>
    <c:dispBlanksAs val="gap"/>
    <c:showDLblsOverMax val="0"/>
  </c:chart>
  <c:spPr>
    <a:noFill/>
    <a:ln>
      <a:noFill/>
    </a:ln>
  </c:spPr>
  <c:printSettings>
    <c:headerFooter/>
    <c:pageMargins b="0.750000000000003" l="0.70000000000000062" r="0.70000000000000062" t="0.750000000000003" header="0.30000000000000032" footer="0.30000000000000032"/>
    <c:pageSetup/>
  </c:printSettings>
</c:chartSpace>
</file>

<file path=xl/charts/chart2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3187714043526789E-2"/>
          <c:y val="2.160694885387645E-3"/>
          <c:w val="0.97578810865280474"/>
          <c:h val="0.99783930511461238"/>
        </c:manualLayout>
      </c:layout>
      <c:doughnutChart>
        <c:varyColors val="1"/>
        <c:ser>
          <c:idx val="0"/>
          <c:order val="0"/>
          <c:tx>
            <c:v>Camembert</c:v>
          </c:tx>
          <c:dPt>
            <c:idx val="0"/>
            <c:bubble3D val="0"/>
            <c:spPr>
              <a:gradFill flip="none" rotWithShape="1">
                <a:gsLst>
                  <a:gs pos="0">
                    <a:srgbClr val="C00000">
                      <a:shade val="30000"/>
                      <a:satMod val="115000"/>
                    </a:srgbClr>
                  </a:gs>
                  <a:gs pos="50000">
                    <a:srgbClr val="C00000">
                      <a:shade val="67500"/>
                      <a:satMod val="115000"/>
                    </a:srgbClr>
                  </a:gs>
                  <a:gs pos="100000">
                    <a:srgbClr val="C00000">
                      <a:shade val="100000"/>
                      <a:satMod val="115000"/>
                    </a:srgbClr>
                  </a:gs>
                </a:gsLst>
                <a:lin ang="2700000" scaled="1"/>
                <a:tileRect/>
              </a:gradFill>
            </c:spPr>
            <c:extLst>
              <c:ext xmlns:c16="http://schemas.microsoft.com/office/drawing/2014/chart" uri="{C3380CC4-5D6E-409C-BE32-E72D297353CC}">
                <c16:uniqueId val="{00000001-CD7B-44FE-8BCB-D9B54E2EF66C}"/>
              </c:ext>
            </c:extLst>
          </c:dPt>
          <c:dPt>
            <c:idx val="1"/>
            <c:bubble3D val="0"/>
            <c:spPr>
              <a:gradFill flip="none" rotWithShape="1">
                <a:gsLst>
                  <a:gs pos="0">
                    <a:srgbClr val="F79646">
                      <a:lumMod val="75000"/>
                      <a:shade val="30000"/>
                      <a:satMod val="115000"/>
                    </a:srgbClr>
                  </a:gs>
                  <a:gs pos="50000">
                    <a:srgbClr val="F79646">
                      <a:lumMod val="75000"/>
                      <a:shade val="67500"/>
                      <a:satMod val="115000"/>
                    </a:srgbClr>
                  </a:gs>
                  <a:gs pos="100000">
                    <a:srgbClr val="F79646">
                      <a:lumMod val="75000"/>
                      <a:shade val="100000"/>
                      <a:satMod val="115000"/>
                    </a:srgbClr>
                  </a:gs>
                </a:gsLst>
                <a:lin ang="2700000" scaled="1"/>
                <a:tileRect/>
              </a:gradFill>
            </c:spPr>
            <c:extLst>
              <c:ext xmlns:c16="http://schemas.microsoft.com/office/drawing/2014/chart" uri="{C3380CC4-5D6E-409C-BE32-E72D297353CC}">
                <c16:uniqueId val="{00000003-CD7B-44FE-8BCB-D9B54E2EF66C}"/>
              </c:ext>
            </c:extLst>
          </c:dPt>
          <c:dPt>
            <c:idx val="2"/>
            <c:bubble3D val="0"/>
            <c:spPr>
              <a:gradFill flip="none" rotWithShape="1">
                <a:gsLst>
                  <a:gs pos="0">
                    <a:srgbClr val="64AB0D">
                      <a:shade val="30000"/>
                      <a:satMod val="115000"/>
                    </a:srgbClr>
                  </a:gs>
                  <a:gs pos="50000">
                    <a:srgbClr val="64AB0D">
                      <a:shade val="67500"/>
                      <a:satMod val="115000"/>
                    </a:srgbClr>
                  </a:gs>
                  <a:gs pos="100000">
                    <a:srgbClr val="64AB0D">
                      <a:shade val="100000"/>
                      <a:satMod val="115000"/>
                    </a:srgbClr>
                  </a:gs>
                </a:gsLst>
                <a:lin ang="2700000" scaled="1"/>
                <a:tileRect/>
              </a:gradFill>
            </c:spPr>
            <c:extLst>
              <c:ext xmlns:c16="http://schemas.microsoft.com/office/drawing/2014/chart" uri="{C3380CC4-5D6E-409C-BE32-E72D297353CC}">
                <c16:uniqueId val="{00000005-CD7B-44FE-8BCB-D9B54E2EF66C}"/>
              </c:ext>
            </c:extLst>
          </c:dPt>
          <c:dPt>
            <c:idx val="3"/>
            <c:bubble3D val="0"/>
            <c:spPr>
              <a:gradFill flip="none" rotWithShape="1">
                <a:gsLst>
                  <a:gs pos="0">
                    <a:srgbClr val="00B050">
                      <a:shade val="30000"/>
                      <a:satMod val="115000"/>
                    </a:srgbClr>
                  </a:gs>
                  <a:gs pos="50000">
                    <a:srgbClr val="00B050">
                      <a:shade val="67500"/>
                      <a:satMod val="115000"/>
                    </a:srgbClr>
                  </a:gs>
                  <a:gs pos="100000">
                    <a:srgbClr val="00B050">
                      <a:shade val="100000"/>
                      <a:satMod val="115000"/>
                    </a:srgbClr>
                  </a:gs>
                </a:gsLst>
                <a:lin ang="2700000" scaled="1"/>
                <a:tileRect/>
              </a:gradFill>
            </c:spPr>
            <c:extLst>
              <c:ext xmlns:c16="http://schemas.microsoft.com/office/drawing/2014/chart" uri="{C3380CC4-5D6E-409C-BE32-E72D297353CC}">
                <c16:uniqueId val="{00000007-CD7B-44FE-8BCB-D9B54E2EF66C}"/>
              </c:ext>
            </c:extLst>
          </c:dPt>
          <c:dPt>
            <c:idx val="4"/>
            <c:bubble3D val="0"/>
            <c:spPr>
              <a:noFill/>
            </c:spPr>
            <c:extLst>
              <c:ext xmlns:c16="http://schemas.microsoft.com/office/drawing/2014/chart" uri="{C3380CC4-5D6E-409C-BE32-E72D297353CC}">
                <c16:uniqueId val="{00000009-CD7B-44FE-8BCB-D9B54E2EF66C}"/>
              </c:ext>
            </c:extLst>
          </c:dPt>
          <c:val>
            <c:numRef>
              <c:f>'Leçon 8'!$N$93:$N$97</c:f>
              <c:numCache>
                <c:formatCode>General</c:formatCode>
                <c:ptCount val="5"/>
                <c:pt idx="0">
                  <c:v>10</c:v>
                </c:pt>
                <c:pt idx="1">
                  <c:v>10</c:v>
                </c:pt>
                <c:pt idx="2">
                  <c:v>10</c:v>
                </c:pt>
                <c:pt idx="3">
                  <c:v>10</c:v>
                </c:pt>
                <c:pt idx="4">
                  <c:v>40</c:v>
                </c:pt>
              </c:numCache>
            </c:numRef>
          </c:val>
          <c:extLst>
            <c:ext xmlns:c16="http://schemas.microsoft.com/office/drawing/2014/chart" uri="{C3380CC4-5D6E-409C-BE32-E72D297353CC}">
              <c16:uniqueId val="{0000000A-CD7B-44FE-8BCB-D9B54E2EF66C}"/>
            </c:ext>
          </c:extLst>
        </c:ser>
        <c:dLbls>
          <c:showLegendKey val="0"/>
          <c:showVal val="0"/>
          <c:showCatName val="0"/>
          <c:showSerName val="0"/>
          <c:showPercent val="0"/>
          <c:showBubbleSize val="0"/>
          <c:showLeaderLines val="1"/>
        </c:dLbls>
        <c:firstSliceAng val="270"/>
        <c:holeSize val="50"/>
      </c:doughnutChart>
      <c:pieChart>
        <c:varyColors val="1"/>
        <c:ser>
          <c:idx val="1"/>
          <c:order val="1"/>
          <c:spPr>
            <a:noFill/>
          </c:spPr>
          <c:dPt>
            <c:idx val="1"/>
            <c:bubble3D val="0"/>
            <c:spPr>
              <a:solidFill>
                <a:schemeClr val="tx1"/>
              </a:solidFill>
            </c:spPr>
            <c:extLst>
              <c:ext xmlns:c16="http://schemas.microsoft.com/office/drawing/2014/chart" uri="{C3380CC4-5D6E-409C-BE32-E72D297353CC}">
                <c16:uniqueId val="{0000000C-CD7B-44FE-8BCB-D9B54E2EF66C}"/>
              </c:ext>
            </c:extLst>
          </c:dPt>
          <c:val>
            <c:numRef>
              <c:f>'Leçon 8'!$O$93:$O$95</c:f>
              <c:numCache>
                <c:formatCode>General</c:formatCode>
                <c:ptCount val="3"/>
                <c:pt idx="0">
                  <c:v>0</c:v>
                </c:pt>
                <c:pt idx="1">
                  <c:v>2</c:v>
                </c:pt>
                <c:pt idx="2">
                  <c:v>78</c:v>
                </c:pt>
              </c:numCache>
            </c:numRef>
          </c:val>
          <c:extLst>
            <c:ext xmlns:c16="http://schemas.microsoft.com/office/drawing/2014/chart" uri="{C3380CC4-5D6E-409C-BE32-E72D297353CC}">
              <c16:uniqueId val="{0000000D-CD7B-44FE-8BCB-D9B54E2EF66C}"/>
            </c:ext>
          </c:extLst>
        </c:ser>
        <c:dLbls>
          <c:showLegendKey val="0"/>
          <c:showVal val="0"/>
          <c:showCatName val="0"/>
          <c:showSerName val="0"/>
          <c:showPercent val="0"/>
          <c:showBubbleSize val="0"/>
          <c:showLeaderLines val="1"/>
        </c:dLbls>
        <c:firstSliceAng val="270"/>
      </c:pieChart>
    </c:plotArea>
    <c:plotVisOnly val="0"/>
    <c:dispBlanksAs val="gap"/>
    <c:showDLblsOverMax val="0"/>
  </c:chart>
  <c:spPr>
    <a:noFill/>
    <a:ln>
      <a:noFill/>
    </a:ln>
  </c:spPr>
  <c:printSettings>
    <c:headerFooter/>
    <c:pageMargins b="0.750000000000003" l="0.70000000000000062" r="0.70000000000000062" t="0.750000000000003" header="0.30000000000000032" footer="0.30000000000000032"/>
    <c:pageSetup/>
  </c:printSettings>
</c:chartSpace>
</file>

<file path=xl/charts/chart2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3187714043526789E-2"/>
          <c:y val="2.160694885387645E-3"/>
          <c:w val="0.97578810865280474"/>
          <c:h val="0.99783930511461238"/>
        </c:manualLayout>
      </c:layout>
      <c:doughnutChart>
        <c:varyColors val="1"/>
        <c:ser>
          <c:idx val="0"/>
          <c:order val="0"/>
          <c:tx>
            <c:v>Camembert</c:v>
          </c:tx>
          <c:dPt>
            <c:idx val="0"/>
            <c:bubble3D val="0"/>
            <c:spPr>
              <a:gradFill flip="none" rotWithShape="1">
                <a:gsLst>
                  <a:gs pos="0">
                    <a:srgbClr val="C00000">
                      <a:shade val="30000"/>
                      <a:satMod val="115000"/>
                    </a:srgbClr>
                  </a:gs>
                  <a:gs pos="50000">
                    <a:srgbClr val="C00000">
                      <a:shade val="67500"/>
                      <a:satMod val="115000"/>
                    </a:srgbClr>
                  </a:gs>
                  <a:gs pos="100000">
                    <a:srgbClr val="C00000">
                      <a:shade val="100000"/>
                      <a:satMod val="115000"/>
                    </a:srgbClr>
                  </a:gs>
                </a:gsLst>
                <a:lin ang="2700000" scaled="1"/>
                <a:tileRect/>
              </a:gradFill>
            </c:spPr>
            <c:extLst>
              <c:ext xmlns:c16="http://schemas.microsoft.com/office/drawing/2014/chart" uri="{C3380CC4-5D6E-409C-BE32-E72D297353CC}">
                <c16:uniqueId val="{00000001-7433-49DE-8E8E-AB3693CEF37C}"/>
              </c:ext>
            </c:extLst>
          </c:dPt>
          <c:dPt>
            <c:idx val="1"/>
            <c:bubble3D val="0"/>
            <c:spPr>
              <a:gradFill flip="none" rotWithShape="1">
                <a:gsLst>
                  <a:gs pos="0">
                    <a:srgbClr val="F79646">
                      <a:lumMod val="75000"/>
                      <a:shade val="30000"/>
                      <a:satMod val="115000"/>
                    </a:srgbClr>
                  </a:gs>
                  <a:gs pos="50000">
                    <a:srgbClr val="F79646">
                      <a:lumMod val="75000"/>
                      <a:shade val="67500"/>
                      <a:satMod val="115000"/>
                    </a:srgbClr>
                  </a:gs>
                  <a:gs pos="100000">
                    <a:srgbClr val="F79646">
                      <a:lumMod val="75000"/>
                      <a:shade val="100000"/>
                      <a:satMod val="115000"/>
                    </a:srgbClr>
                  </a:gs>
                </a:gsLst>
                <a:lin ang="2700000" scaled="1"/>
                <a:tileRect/>
              </a:gradFill>
            </c:spPr>
            <c:extLst>
              <c:ext xmlns:c16="http://schemas.microsoft.com/office/drawing/2014/chart" uri="{C3380CC4-5D6E-409C-BE32-E72D297353CC}">
                <c16:uniqueId val="{00000003-7433-49DE-8E8E-AB3693CEF37C}"/>
              </c:ext>
            </c:extLst>
          </c:dPt>
          <c:dPt>
            <c:idx val="2"/>
            <c:bubble3D val="0"/>
            <c:spPr>
              <a:gradFill flip="none" rotWithShape="1">
                <a:gsLst>
                  <a:gs pos="0">
                    <a:srgbClr val="64AB0D">
                      <a:shade val="30000"/>
                      <a:satMod val="115000"/>
                    </a:srgbClr>
                  </a:gs>
                  <a:gs pos="50000">
                    <a:srgbClr val="64AB0D">
                      <a:shade val="67500"/>
                      <a:satMod val="115000"/>
                    </a:srgbClr>
                  </a:gs>
                  <a:gs pos="100000">
                    <a:srgbClr val="64AB0D">
                      <a:shade val="100000"/>
                      <a:satMod val="115000"/>
                    </a:srgbClr>
                  </a:gs>
                </a:gsLst>
                <a:lin ang="2700000" scaled="1"/>
                <a:tileRect/>
              </a:gradFill>
            </c:spPr>
            <c:extLst>
              <c:ext xmlns:c16="http://schemas.microsoft.com/office/drawing/2014/chart" uri="{C3380CC4-5D6E-409C-BE32-E72D297353CC}">
                <c16:uniqueId val="{00000005-7433-49DE-8E8E-AB3693CEF37C}"/>
              </c:ext>
            </c:extLst>
          </c:dPt>
          <c:dPt>
            <c:idx val="3"/>
            <c:bubble3D val="0"/>
            <c:spPr>
              <a:gradFill flip="none" rotWithShape="1">
                <a:gsLst>
                  <a:gs pos="0">
                    <a:srgbClr val="00B050">
                      <a:shade val="30000"/>
                      <a:satMod val="115000"/>
                    </a:srgbClr>
                  </a:gs>
                  <a:gs pos="50000">
                    <a:srgbClr val="00B050">
                      <a:shade val="67500"/>
                      <a:satMod val="115000"/>
                    </a:srgbClr>
                  </a:gs>
                  <a:gs pos="100000">
                    <a:srgbClr val="00B050">
                      <a:shade val="100000"/>
                      <a:satMod val="115000"/>
                    </a:srgbClr>
                  </a:gs>
                </a:gsLst>
                <a:lin ang="2700000" scaled="1"/>
                <a:tileRect/>
              </a:gradFill>
            </c:spPr>
            <c:extLst>
              <c:ext xmlns:c16="http://schemas.microsoft.com/office/drawing/2014/chart" uri="{C3380CC4-5D6E-409C-BE32-E72D297353CC}">
                <c16:uniqueId val="{00000007-7433-49DE-8E8E-AB3693CEF37C}"/>
              </c:ext>
            </c:extLst>
          </c:dPt>
          <c:dPt>
            <c:idx val="4"/>
            <c:bubble3D val="0"/>
            <c:spPr>
              <a:noFill/>
            </c:spPr>
            <c:extLst>
              <c:ext xmlns:c16="http://schemas.microsoft.com/office/drawing/2014/chart" uri="{C3380CC4-5D6E-409C-BE32-E72D297353CC}">
                <c16:uniqueId val="{00000009-7433-49DE-8E8E-AB3693CEF37C}"/>
              </c:ext>
            </c:extLst>
          </c:dPt>
          <c:val>
            <c:numRef>
              <c:f>'Leçon 8'!$N$98:$N$102</c:f>
              <c:numCache>
                <c:formatCode>General</c:formatCode>
                <c:ptCount val="5"/>
                <c:pt idx="0">
                  <c:v>10</c:v>
                </c:pt>
                <c:pt idx="1">
                  <c:v>10</c:v>
                </c:pt>
                <c:pt idx="2">
                  <c:v>10</c:v>
                </c:pt>
                <c:pt idx="3">
                  <c:v>10</c:v>
                </c:pt>
                <c:pt idx="4">
                  <c:v>40</c:v>
                </c:pt>
              </c:numCache>
            </c:numRef>
          </c:val>
          <c:extLst>
            <c:ext xmlns:c16="http://schemas.microsoft.com/office/drawing/2014/chart" uri="{C3380CC4-5D6E-409C-BE32-E72D297353CC}">
              <c16:uniqueId val="{0000000A-7433-49DE-8E8E-AB3693CEF37C}"/>
            </c:ext>
          </c:extLst>
        </c:ser>
        <c:dLbls>
          <c:showLegendKey val="0"/>
          <c:showVal val="0"/>
          <c:showCatName val="0"/>
          <c:showSerName val="0"/>
          <c:showPercent val="0"/>
          <c:showBubbleSize val="0"/>
          <c:showLeaderLines val="1"/>
        </c:dLbls>
        <c:firstSliceAng val="270"/>
        <c:holeSize val="50"/>
      </c:doughnutChart>
      <c:pieChart>
        <c:varyColors val="1"/>
        <c:ser>
          <c:idx val="1"/>
          <c:order val="1"/>
          <c:spPr>
            <a:noFill/>
          </c:spPr>
          <c:dPt>
            <c:idx val="1"/>
            <c:bubble3D val="0"/>
            <c:spPr>
              <a:solidFill>
                <a:schemeClr val="tx1"/>
              </a:solidFill>
            </c:spPr>
            <c:extLst>
              <c:ext xmlns:c16="http://schemas.microsoft.com/office/drawing/2014/chart" uri="{C3380CC4-5D6E-409C-BE32-E72D297353CC}">
                <c16:uniqueId val="{0000000C-7433-49DE-8E8E-AB3693CEF37C}"/>
              </c:ext>
            </c:extLst>
          </c:dPt>
          <c:val>
            <c:numRef>
              <c:f>'Leçon 8'!$O$98:$O$100</c:f>
              <c:numCache>
                <c:formatCode>General</c:formatCode>
                <c:ptCount val="3"/>
                <c:pt idx="0">
                  <c:v>0</c:v>
                </c:pt>
                <c:pt idx="1">
                  <c:v>2</c:v>
                </c:pt>
                <c:pt idx="2">
                  <c:v>78</c:v>
                </c:pt>
              </c:numCache>
            </c:numRef>
          </c:val>
          <c:extLst>
            <c:ext xmlns:c16="http://schemas.microsoft.com/office/drawing/2014/chart" uri="{C3380CC4-5D6E-409C-BE32-E72D297353CC}">
              <c16:uniqueId val="{0000000D-7433-49DE-8E8E-AB3693CEF37C}"/>
            </c:ext>
          </c:extLst>
        </c:ser>
        <c:dLbls>
          <c:showLegendKey val="0"/>
          <c:showVal val="0"/>
          <c:showCatName val="0"/>
          <c:showSerName val="0"/>
          <c:showPercent val="0"/>
          <c:showBubbleSize val="0"/>
          <c:showLeaderLines val="1"/>
        </c:dLbls>
        <c:firstSliceAng val="270"/>
      </c:pieChart>
    </c:plotArea>
    <c:plotVisOnly val="0"/>
    <c:dispBlanksAs val="gap"/>
    <c:showDLblsOverMax val="0"/>
  </c:chart>
  <c:spPr>
    <a:noFill/>
    <a:ln>
      <a:noFill/>
    </a:ln>
  </c:spPr>
  <c:printSettings>
    <c:headerFooter/>
    <c:pageMargins b="0.750000000000003" l="0.70000000000000062" r="0.70000000000000062" t="0.750000000000003" header="0.30000000000000032" footer="0.30000000000000032"/>
    <c:pageSetup/>
  </c:printSettings>
</c:chartSpace>
</file>

<file path=xl/charts/chart2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3187714043526789E-2"/>
          <c:y val="2.160694885387645E-3"/>
          <c:w val="0.97578810865280474"/>
          <c:h val="0.99783930511461238"/>
        </c:manualLayout>
      </c:layout>
      <c:doughnutChart>
        <c:varyColors val="1"/>
        <c:ser>
          <c:idx val="0"/>
          <c:order val="0"/>
          <c:tx>
            <c:v>Camembert</c:v>
          </c:tx>
          <c:dPt>
            <c:idx val="0"/>
            <c:bubble3D val="0"/>
            <c:spPr>
              <a:gradFill flip="none" rotWithShape="1">
                <a:gsLst>
                  <a:gs pos="0">
                    <a:srgbClr val="C00000">
                      <a:shade val="30000"/>
                      <a:satMod val="115000"/>
                    </a:srgbClr>
                  </a:gs>
                  <a:gs pos="50000">
                    <a:srgbClr val="C00000">
                      <a:shade val="67500"/>
                      <a:satMod val="115000"/>
                    </a:srgbClr>
                  </a:gs>
                  <a:gs pos="100000">
                    <a:srgbClr val="C00000">
                      <a:shade val="100000"/>
                      <a:satMod val="115000"/>
                    </a:srgbClr>
                  </a:gs>
                </a:gsLst>
                <a:lin ang="2700000" scaled="1"/>
                <a:tileRect/>
              </a:gradFill>
            </c:spPr>
            <c:extLst>
              <c:ext xmlns:c16="http://schemas.microsoft.com/office/drawing/2014/chart" uri="{C3380CC4-5D6E-409C-BE32-E72D297353CC}">
                <c16:uniqueId val="{00000001-4258-4129-A2A4-8DB863CBFDB6}"/>
              </c:ext>
            </c:extLst>
          </c:dPt>
          <c:dPt>
            <c:idx val="1"/>
            <c:bubble3D val="0"/>
            <c:spPr>
              <a:gradFill flip="none" rotWithShape="1">
                <a:gsLst>
                  <a:gs pos="0">
                    <a:srgbClr val="F79646">
                      <a:lumMod val="75000"/>
                      <a:shade val="30000"/>
                      <a:satMod val="115000"/>
                    </a:srgbClr>
                  </a:gs>
                  <a:gs pos="50000">
                    <a:srgbClr val="F79646">
                      <a:lumMod val="75000"/>
                      <a:shade val="67500"/>
                      <a:satMod val="115000"/>
                    </a:srgbClr>
                  </a:gs>
                  <a:gs pos="100000">
                    <a:srgbClr val="F79646">
                      <a:lumMod val="75000"/>
                      <a:shade val="100000"/>
                      <a:satMod val="115000"/>
                    </a:srgbClr>
                  </a:gs>
                </a:gsLst>
                <a:lin ang="2700000" scaled="1"/>
                <a:tileRect/>
              </a:gradFill>
            </c:spPr>
            <c:extLst>
              <c:ext xmlns:c16="http://schemas.microsoft.com/office/drawing/2014/chart" uri="{C3380CC4-5D6E-409C-BE32-E72D297353CC}">
                <c16:uniqueId val="{00000003-4258-4129-A2A4-8DB863CBFDB6}"/>
              </c:ext>
            </c:extLst>
          </c:dPt>
          <c:dPt>
            <c:idx val="2"/>
            <c:bubble3D val="0"/>
            <c:spPr>
              <a:gradFill flip="none" rotWithShape="1">
                <a:gsLst>
                  <a:gs pos="0">
                    <a:srgbClr val="64AB0D">
                      <a:shade val="30000"/>
                      <a:satMod val="115000"/>
                    </a:srgbClr>
                  </a:gs>
                  <a:gs pos="50000">
                    <a:srgbClr val="64AB0D">
                      <a:shade val="67500"/>
                      <a:satMod val="115000"/>
                    </a:srgbClr>
                  </a:gs>
                  <a:gs pos="100000">
                    <a:srgbClr val="64AB0D">
                      <a:shade val="100000"/>
                      <a:satMod val="115000"/>
                    </a:srgbClr>
                  </a:gs>
                </a:gsLst>
                <a:lin ang="2700000" scaled="1"/>
                <a:tileRect/>
              </a:gradFill>
            </c:spPr>
            <c:extLst>
              <c:ext xmlns:c16="http://schemas.microsoft.com/office/drawing/2014/chart" uri="{C3380CC4-5D6E-409C-BE32-E72D297353CC}">
                <c16:uniqueId val="{00000005-4258-4129-A2A4-8DB863CBFDB6}"/>
              </c:ext>
            </c:extLst>
          </c:dPt>
          <c:dPt>
            <c:idx val="3"/>
            <c:bubble3D val="0"/>
            <c:spPr>
              <a:gradFill flip="none" rotWithShape="1">
                <a:gsLst>
                  <a:gs pos="0">
                    <a:srgbClr val="00B050">
                      <a:shade val="30000"/>
                      <a:satMod val="115000"/>
                    </a:srgbClr>
                  </a:gs>
                  <a:gs pos="50000">
                    <a:srgbClr val="00B050">
                      <a:shade val="67500"/>
                      <a:satMod val="115000"/>
                    </a:srgbClr>
                  </a:gs>
                  <a:gs pos="100000">
                    <a:srgbClr val="00B050">
                      <a:shade val="100000"/>
                      <a:satMod val="115000"/>
                    </a:srgbClr>
                  </a:gs>
                </a:gsLst>
                <a:lin ang="2700000" scaled="1"/>
                <a:tileRect/>
              </a:gradFill>
            </c:spPr>
            <c:extLst>
              <c:ext xmlns:c16="http://schemas.microsoft.com/office/drawing/2014/chart" uri="{C3380CC4-5D6E-409C-BE32-E72D297353CC}">
                <c16:uniqueId val="{00000007-4258-4129-A2A4-8DB863CBFDB6}"/>
              </c:ext>
            </c:extLst>
          </c:dPt>
          <c:dPt>
            <c:idx val="4"/>
            <c:bubble3D val="0"/>
            <c:spPr>
              <a:noFill/>
            </c:spPr>
            <c:extLst>
              <c:ext xmlns:c16="http://schemas.microsoft.com/office/drawing/2014/chart" uri="{C3380CC4-5D6E-409C-BE32-E72D297353CC}">
                <c16:uniqueId val="{00000009-4258-4129-A2A4-8DB863CBFDB6}"/>
              </c:ext>
            </c:extLst>
          </c:dPt>
          <c:val>
            <c:numRef>
              <c:f>'Leçon 8'!$N$103:$N$107</c:f>
              <c:numCache>
                <c:formatCode>General</c:formatCode>
                <c:ptCount val="5"/>
                <c:pt idx="0">
                  <c:v>10</c:v>
                </c:pt>
                <c:pt idx="1">
                  <c:v>10</c:v>
                </c:pt>
                <c:pt idx="2">
                  <c:v>10</c:v>
                </c:pt>
                <c:pt idx="3">
                  <c:v>10</c:v>
                </c:pt>
                <c:pt idx="4">
                  <c:v>40</c:v>
                </c:pt>
              </c:numCache>
            </c:numRef>
          </c:val>
          <c:extLst>
            <c:ext xmlns:c16="http://schemas.microsoft.com/office/drawing/2014/chart" uri="{C3380CC4-5D6E-409C-BE32-E72D297353CC}">
              <c16:uniqueId val="{0000000A-4258-4129-A2A4-8DB863CBFDB6}"/>
            </c:ext>
          </c:extLst>
        </c:ser>
        <c:dLbls>
          <c:showLegendKey val="0"/>
          <c:showVal val="0"/>
          <c:showCatName val="0"/>
          <c:showSerName val="0"/>
          <c:showPercent val="0"/>
          <c:showBubbleSize val="0"/>
          <c:showLeaderLines val="1"/>
        </c:dLbls>
        <c:firstSliceAng val="270"/>
        <c:holeSize val="50"/>
      </c:doughnutChart>
      <c:pieChart>
        <c:varyColors val="1"/>
        <c:ser>
          <c:idx val="1"/>
          <c:order val="1"/>
          <c:spPr>
            <a:noFill/>
          </c:spPr>
          <c:dPt>
            <c:idx val="1"/>
            <c:bubble3D val="0"/>
            <c:spPr>
              <a:solidFill>
                <a:schemeClr val="tx1"/>
              </a:solidFill>
            </c:spPr>
            <c:extLst>
              <c:ext xmlns:c16="http://schemas.microsoft.com/office/drawing/2014/chart" uri="{C3380CC4-5D6E-409C-BE32-E72D297353CC}">
                <c16:uniqueId val="{0000000C-4258-4129-A2A4-8DB863CBFDB6}"/>
              </c:ext>
            </c:extLst>
          </c:dPt>
          <c:val>
            <c:numRef>
              <c:f>'Leçon 8'!$O$103:$O$105</c:f>
              <c:numCache>
                <c:formatCode>General</c:formatCode>
                <c:ptCount val="3"/>
                <c:pt idx="0">
                  <c:v>0</c:v>
                </c:pt>
                <c:pt idx="1">
                  <c:v>2</c:v>
                </c:pt>
                <c:pt idx="2">
                  <c:v>78</c:v>
                </c:pt>
              </c:numCache>
            </c:numRef>
          </c:val>
          <c:extLst>
            <c:ext xmlns:c16="http://schemas.microsoft.com/office/drawing/2014/chart" uri="{C3380CC4-5D6E-409C-BE32-E72D297353CC}">
              <c16:uniqueId val="{0000000D-4258-4129-A2A4-8DB863CBFDB6}"/>
            </c:ext>
          </c:extLst>
        </c:ser>
        <c:dLbls>
          <c:showLegendKey val="0"/>
          <c:showVal val="0"/>
          <c:showCatName val="0"/>
          <c:showSerName val="0"/>
          <c:showPercent val="0"/>
          <c:showBubbleSize val="0"/>
          <c:showLeaderLines val="1"/>
        </c:dLbls>
        <c:firstSliceAng val="270"/>
      </c:pieChart>
    </c:plotArea>
    <c:plotVisOnly val="0"/>
    <c:dispBlanksAs val="gap"/>
    <c:showDLblsOverMax val="0"/>
  </c:chart>
  <c:spPr>
    <a:noFill/>
    <a:ln>
      <a:noFill/>
    </a:ln>
  </c:spPr>
  <c:printSettings>
    <c:headerFooter/>
    <c:pageMargins b="0.750000000000003" l="0.70000000000000062" r="0.70000000000000062" t="0.750000000000003" header="0.30000000000000032" footer="0.30000000000000032"/>
    <c:pageSetup/>
  </c:printSettings>
</c:chartSpace>
</file>

<file path=xl/charts/chart2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3187714043526789E-2"/>
          <c:y val="2.160694885387645E-3"/>
          <c:w val="0.97578810865280474"/>
          <c:h val="0.99783930511461238"/>
        </c:manualLayout>
      </c:layout>
      <c:doughnutChart>
        <c:varyColors val="1"/>
        <c:ser>
          <c:idx val="0"/>
          <c:order val="0"/>
          <c:tx>
            <c:v>Camembert</c:v>
          </c:tx>
          <c:dPt>
            <c:idx val="0"/>
            <c:bubble3D val="0"/>
            <c:spPr>
              <a:gradFill flip="none" rotWithShape="1">
                <a:gsLst>
                  <a:gs pos="0">
                    <a:srgbClr val="C00000">
                      <a:shade val="30000"/>
                      <a:satMod val="115000"/>
                    </a:srgbClr>
                  </a:gs>
                  <a:gs pos="50000">
                    <a:srgbClr val="C00000">
                      <a:shade val="67500"/>
                      <a:satMod val="115000"/>
                    </a:srgbClr>
                  </a:gs>
                  <a:gs pos="100000">
                    <a:srgbClr val="C00000">
                      <a:shade val="100000"/>
                      <a:satMod val="115000"/>
                    </a:srgbClr>
                  </a:gs>
                </a:gsLst>
                <a:lin ang="2700000" scaled="1"/>
                <a:tileRect/>
              </a:gradFill>
            </c:spPr>
            <c:extLst>
              <c:ext xmlns:c16="http://schemas.microsoft.com/office/drawing/2014/chart" uri="{C3380CC4-5D6E-409C-BE32-E72D297353CC}">
                <c16:uniqueId val="{00000001-B876-452C-8A1D-5606909A92E4}"/>
              </c:ext>
            </c:extLst>
          </c:dPt>
          <c:dPt>
            <c:idx val="1"/>
            <c:bubble3D val="0"/>
            <c:spPr>
              <a:gradFill flip="none" rotWithShape="1">
                <a:gsLst>
                  <a:gs pos="0">
                    <a:srgbClr val="F79646">
                      <a:lumMod val="75000"/>
                      <a:shade val="30000"/>
                      <a:satMod val="115000"/>
                    </a:srgbClr>
                  </a:gs>
                  <a:gs pos="50000">
                    <a:srgbClr val="F79646">
                      <a:lumMod val="75000"/>
                      <a:shade val="67500"/>
                      <a:satMod val="115000"/>
                    </a:srgbClr>
                  </a:gs>
                  <a:gs pos="100000">
                    <a:srgbClr val="F79646">
                      <a:lumMod val="75000"/>
                      <a:shade val="100000"/>
                      <a:satMod val="115000"/>
                    </a:srgbClr>
                  </a:gs>
                </a:gsLst>
                <a:lin ang="2700000" scaled="1"/>
                <a:tileRect/>
              </a:gradFill>
            </c:spPr>
            <c:extLst>
              <c:ext xmlns:c16="http://schemas.microsoft.com/office/drawing/2014/chart" uri="{C3380CC4-5D6E-409C-BE32-E72D297353CC}">
                <c16:uniqueId val="{00000003-B876-452C-8A1D-5606909A92E4}"/>
              </c:ext>
            </c:extLst>
          </c:dPt>
          <c:dPt>
            <c:idx val="2"/>
            <c:bubble3D val="0"/>
            <c:spPr>
              <a:gradFill flip="none" rotWithShape="1">
                <a:gsLst>
                  <a:gs pos="0">
                    <a:srgbClr val="64AB0D">
                      <a:shade val="30000"/>
                      <a:satMod val="115000"/>
                    </a:srgbClr>
                  </a:gs>
                  <a:gs pos="50000">
                    <a:srgbClr val="64AB0D">
                      <a:shade val="67500"/>
                      <a:satMod val="115000"/>
                    </a:srgbClr>
                  </a:gs>
                  <a:gs pos="100000">
                    <a:srgbClr val="64AB0D">
                      <a:shade val="100000"/>
                      <a:satMod val="115000"/>
                    </a:srgbClr>
                  </a:gs>
                </a:gsLst>
                <a:lin ang="2700000" scaled="1"/>
                <a:tileRect/>
              </a:gradFill>
            </c:spPr>
            <c:extLst>
              <c:ext xmlns:c16="http://schemas.microsoft.com/office/drawing/2014/chart" uri="{C3380CC4-5D6E-409C-BE32-E72D297353CC}">
                <c16:uniqueId val="{00000005-B876-452C-8A1D-5606909A92E4}"/>
              </c:ext>
            </c:extLst>
          </c:dPt>
          <c:dPt>
            <c:idx val="3"/>
            <c:bubble3D val="0"/>
            <c:spPr>
              <a:gradFill flip="none" rotWithShape="1">
                <a:gsLst>
                  <a:gs pos="0">
                    <a:srgbClr val="00B050">
                      <a:shade val="30000"/>
                      <a:satMod val="115000"/>
                    </a:srgbClr>
                  </a:gs>
                  <a:gs pos="50000">
                    <a:srgbClr val="00B050">
                      <a:shade val="67500"/>
                      <a:satMod val="115000"/>
                    </a:srgbClr>
                  </a:gs>
                  <a:gs pos="100000">
                    <a:srgbClr val="00B050">
                      <a:shade val="100000"/>
                      <a:satMod val="115000"/>
                    </a:srgbClr>
                  </a:gs>
                </a:gsLst>
                <a:lin ang="2700000" scaled="1"/>
                <a:tileRect/>
              </a:gradFill>
            </c:spPr>
            <c:extLst>
              <c:ext xmlns:c16="http://schemas.microsoft.com/office/drawing/2014/chart" uri="{C3380CC4-5D6E-409C-BE32-E72D297353CC}">
                <c16:uniqueId val="{00000007-B876-452C-8A1D-5606909A92E4}"/>
              </c:ext>
            </c:extLst>
          </c:dPt>
          <c:dPt>
            <c:idx val="4"/>
            <c:bubble3D val="0"/>
            <c:spPr>
              <a:noFill/>
            </c:spPr>
            <c:extLst>
              <c:ext xmlns:c16="http://schemas.microsoft.com/office/drawing/2014/chart" uri="{C3380CC4-5D6E-409C-BE32-E72D297353CC}">
                <c16:uniqueId val="{00000009-B876-452C-8A1D-5606909A92E4}"/>
              </c:ext>
            </c:extLst>
          </c:dPt>
          <c:val>
            <c:numRef>
              <c:f>'Leçon 8'!$N$108:$N$112</c:f>
              <c:numCache>
                <c:formatCode>General</c:formatCode>
                <c:ptCount val="5"/>
                <c:pt idx="0">
                  <c:v>10</c:v>
                </c:pt>
                <c:pt idx="1">
                  <c:v>10</c:v>
                </c:pt>
                <c:pt idx="2">
                  <c:v>10</c:v>
                </c:pt>
                <c:pt idx="3">
                  <c:v>10</c:v>
                </c:pt>
                <c:pt idx="4">
                  <c:v>40</c:v>
                </c:pt>
              </c:numCache>
            </c:numRef>
          </c:val>
          <c:extLst>
            <c:ext xmlns:c16="http://schemas.microsoft.com/office/drawing/2014/chart" uri="{C3380CC4-5D6E-409C-BE32-E72D297353CC}">
              <c16:uniqueId val="{0000000A-B876-452C-8A1D-5606909A92E4}"/>
            </c:ext>
          </c:extLst>
        </c:ser>
        <c:dLbls>
          <c:showLegendKey val="0"/>
          <c:showVal val="0"/>
          <c:showCatName val="0"/>
          <c:showSerName val="0"/>
          <c:showPercent val="0"/>
          <c:showBubbleSize val="0"/>
          <c:showLeaderLines val="1"/>
        </c:dLbls>
        <c:firstSliceAng val="270"/>
        <c:holeSize val="50"/>
      </c:doughnutChart>
      <c:pieChart>
        <c:varyColors val="1"/>
        <c:ser>
          <c:idx val="1"/>
          <c:order val="1"/>
          <c:spPr>
            <a:noFill/>
          </c:spPr>
          <c:dPt>
            <c:idx val="1"/>
            <c:bubble3D val="0"/>
            <c:spPr>
              <a:solidFill>
                <a:schemeClr val="tx1"/>
              </a:solidFill>
            </c:spPr>
            <c:extLst>
              <c:ext xmlns:c16="http://schemas.microsoft.com/office/drawing/2014/chart" uri="{C3380CC4-5D6E-409C-BE32-E72D297353CC}">
                <c16:uniqueId val="{0000000C-B876-452C-8A1D-5606909A92E4}"/>
              </c:ext>
            </c:extLst>
          </c:dPt>
          <c:val>
            <c:numRef>
              <c:f>'Leçon 8'!$O$108:$O$110</c:f>
              <c:numCache>
                <c:formatCode>General</c:formatCode>
                <c:ptCount val="3"/>
                <c:pt idx="0">
                  <c:v>0</c:v>
                </c:pt>
                <c:pt idx="1">
                  <c:v>2</c:v>
                </c:pt>
                <c:pt idx="2">
                  <c:v>78</c:v>
                </c:pt>
              </c:numCache>
            </c:numRef>
          </c:val>
          <c:extLst>
            <c:ext xmlns:c16="http://schemas.microsoft.com/office/drawing/2014/chart" uri="{C3380CC4-5D6E-409C-BE32-E72D297353CC}">
              <c16:uniqueId val="{0000000D-B876-452C-8A1D-5606909A92E4}"/>
            </c:ext>
          </c:extLst>
        </c:ser>
        <c:dLbls>
          <c:showLegendKey val="0"/>
          <c:showVal val="0"/>
          <c:showCatName val="0"/>
          <c:showSerName val="0"/>
          <c:showPercent val="0"/>
          <c:showBubbleSize val="0"/>
          <c:showLeaderLines val="1"/>
        </c:dLbls>
        <c:firstSliceAng val="270"/>
      </c:pieChart>
    </c:plotArea>
    <c:plotVisOnly val="0"/>
    <c:dispBlanksAs val="gap"/>
    <c:showDLblsOverMax val="0"/>
  </c:chart>
  <c:spPr>
    <a:noFill/>
    <a:ln>
      <a:noFill/>
    </a:ln>
  </c:spPr>
  <c:printSettings>
    <c:headerFooter/>
    <c:pageMargins b="0.750000000000003" l="0.70000000000000062" r="0.70000000000000062" t="0.750000000000003" header="0.30000000000000032" footer="0.30000000000000032"/>
    <c:pageSetup/>
  </c:printSettings>
</c:chartSpace>
</file>

<file path=xl/charts/chart2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3187714043526789E-2"/>
          <c:y val="2.160694885387645E-3"/>
          <c:w val="0.97578810865280474"/>
          <c:h val="0.99783930511461238"/>
        </c:manualLayout>
      </c:layout>
      <c:doughnutChart>
        <c:varyColors val="1"/>
        <c:ser>
          <c:idx val="0"/>
          <c:order val="0"/>
          <c:tx>
            <c:v>Camembert</c:v>
          </c:tx>
          <c:dPt>
            <c:idx val="0"/>
            <c:bubble3D val="0"/>
            <c:spPr>
              <a:gradFill flip="none" rotWithShape="1">
                <a:gsLst>
                  <a:gs pos="0">
                    <a:srgbClr val="C00000">
                      <a:shade val="30000"/>
                      <a:satMod val="115000"/>
                    </a:srgbClr>
                  </a:gs>
                  <a:gs pos="50000">
                    <a:srgbClr val="C00000">
                      <a:shade val="67500"/>
                      <a:satMod val="115000"/>
                    </a:srgbClr>
                  </a:gs>
                  <a:gs pos="100000">
                    <a:srgbClr val="C00000">
                      <a:shade val="100000"/>
                      <a:satMod val="115000"/>
                    </a:srgbClr>
                  </a:gs>
                </a:gsLst>
                <a:lin ang="2700000" scaled="1"/>
                <a:tileRect/>
              </a:gradFill>
            </c:spPr>
            <c:extLst>
              <c:ext xmlns:c16="http://schemas.microsoft.com/office/drawing/2014/chart" uri="{C3380CC4-5D6E-409C-BE32-E72D297353CC}">
                <c16:uniqueId val="{00000001-554B-49A6-88E4-7483794DB787}"/>
              </c:ext>
            </c:extLst>
          </c:dPt>
          <c:dPt>
            <c:idx val="1"/>
            <c:bubble3D val="0"/>
            <c:spPr>
              <a:gradFill flip="none" rotWithShape="1">
                <a:gsLst>
                  <a:gs pos="0">
                    <a:srgbClr val="F79646">
                      <a:lumMod val="75000"/>
                      <a:shade val="30000"/>
                      <a:satMod val="115000"/>
                    </a:srgbClr>
                  </a:gs>
                  <a:gs pos="50000">
                    <a:srgbClr val="F79646">
                      <a:lumMod val="75000"/>
                      <a:shade val="67500"/>
                      <a:satMod val="115000"/>
                    </a:srgbClr>
                  </a:gs>
                  <a:gs pos="100000">
                    <a:srgbClr val="F79646">
                      <a:lumMod val="75000"/>
                      <a:shade val="100000"/>
                      <a:satMod val="115000"/>
                    </a:srgbClr>
                  </a:gs>
                </a:gsLst>
                <a:lin ang="2700000" scaled="1"/>
                <a:tileRect/>
              </a:gradFill>
            </c:spPr>
            <c:extLst>
              <c:ext xmlns:c16="http://schemas.microsoft.com/office/drawing/2014/chart" uri="{C3380CC4-5D6E-409C-BE32-E72D297353CC}">
                <c16:uniqueId val="{00000003-554B-49A6-88E4-7483794DB787}"/>
              </c:ext>
            </c:extLst>
          </c:dPt>
          <c:dPt>
            <c:idx val="2"/>
            <c:bubble3D val="0"/>
            <c:spPr>
              <a:gradFill flip="none" rotWithShape="1">
                <a:gsLst>
                  <a:gs pos="0">
                    <a:srgbClr val="64AB0D">
                      <a:shade val="30000"/>
                      <a:satMod val="115000"/>
                    </a:srgbClr>
                  </a:gs>
                  <a:gs pos="50000">
                    <a:srgbClr val="64AB0D">
                      <a:shade val="67500"/>
                      <a:satMod val="115000"/>
                    </a:srgbClr>
                  </a:gs>
                  <a:gs pos="100000">
                    <a:srgbClr val="64AB0D">
                      <a:shade val="100000"/>
                      <a:satMod val="115000"/>
                    </a:srgbClr>
                  </a:gs>
                </a:gsLst>
                <a:lin ang="2700000" scaled="1"/>
                <a:tileRect/>
              </a:gradFill>
            </c:spPr>
            <c:extLst>
              <c:ext xmlns:c16="http://schemas.microsoft.com/office/drawing/2014/chart" uri="{C3380CC4-5D6E-409C-BE32-E72D297353CC}">
                <c16:uniqueId val="{00000005-554B-49A6-88E4-7483794DB787}"/>
              </c:ext>
            </c:extLst>
          </c:dPt>
          <c:dPt>
            <c:idx val="3"/>
            <c:bubble3D val="0"/>
            <c:spPr>
              <a:gradFill flip="none" rotWithShape="1">
                <a:gsLst>
                  <a:gs pos="0">
                    <a:srgbClr val="00B050">
                      <a:shade val="30000"/>
                      <a:satMod val="115000"/>
                    </a:srgbClr>
                  </a:gs>
                  <a:gs pos="50000">
                    <a:srgbClr val="00B050">
                      <a:shade val="67500"/>
                      <a:satMod val="115000"/>
                    </a:srgbClr>
                  </a:gs>
                  <a:gs pos="100000">
                    <a:srgbClr val="00B050">
                      <a:shade val="100000"/>
                      <a:satMod val="115000"/>
                    </a:srgbClr>
                  </a:gs>
                </a:gsLst>
                <a:lin ang="2700000" scaled="1"/>
                <a:tileRect/>
              </a:gradFill>
            </c:spPr>
            <c:extLst>
              <c:ext xmlns:c16="http://schemas.microsoft.com/office/drawing/2014/chart" uri="{C3380CC4-5D6E-409C-BE32-E72D297353CC}">
                <c16:uniqueId val="{00000007-554B-49A6-88E4-7483794DB787}"/>
              </c:ext>
            </c:extLst>
          </c:dPt>
          <c:dPt>
            <c:idx val="4"/>
            <c:bubble3D val="0"/>
            <c:spPr>
              <a:noFill/>
            </c:spPr>
            <c:extLst>
              <c:ext xmlns:c16="http://schemas.microsoft.com/office/drawing/2014/chart" uri="{C3380CC4-5D6E-409C-BE32-E72D297353CC}">
                <c16:uniqueId val="{00000009-554B-49A6-88E4-7483794DB787}"/>
              </c:ext>
            </c:extLst>
          </c:dPt>
          <c:val>
            <c:numRef>
              <c:f>'Leçon 8'!$N$113:$N$117</c:f>
              <c:numCache>
                <c:formatCode>General</c:formatCode>
                <c:ptCount val="5"/>
                <c:pt idx="0">
                  <c:v>10</c:v>
                </c:pt>
                <c:pt idx="1">
                  <c:v>10</c:v>
                </c:pt>
                <c:pt idx="2">
                  <c:v>10</c:v>
                </c:pt>
                <c:pt idx="3">
                  <c:v>10</c:v>
                </c:pt>
                <c:pt idx="4">
                  <c:v>40</c:v>
                </c:pt>
              </c:numCache>
            </c:numRef>
          </c:val>
          <c:extLst>
            <c:ext xmlns:c16="http://schemas.microsoft.com/office/drawing/2014/chart" uri="{C3380CC4-5D6E-409C-BE32-E72D297353CC}">
              <c16:uniqueId val="{0000000A-554B-49A6-88E4-7483794DB787}"/>
            </c:ext>
          </c:extLst>
        </c:ser>
        <c:dLbls>
          <c:showLegendKey val="0"/>
          <c:showVal val="0"/>
          <c:showCatName val="0"/>
          <c:showSerName val="0"/>
          <c:showPercent val="0"/>
          <c:showBubbleSize val="0"/>
          <c:showLeaderLines val="1"/>
        </c:dLbls>
        <c:firstSliceAng val="270"/>
        <c:holeSize val="50"/>
      </c:doughnutChart>
      <c:pieChart>
        <c:varyColors val="1"/>
        <c:ser>
          <c:idx val="1"/>
          <c:order val="1"/>
          <c:spPr>
            <a:noFill/>
          </c:spPr>
          <c:dPt>
            <c:idx val="1"/>
            <c:bubble3D val="0"/>
            <c:spPr>
              <a:solidFill>
                <a:schemeClr val="tx1"/>
              </a:solidFill>
            </c:spPr>
            <c:extLst>
              <c:ext xmlns:c16="http://schemas.microsoft.com/office/drawing/2014/chart" uri="{C3380CC4-5D6E-409C-BE32-E72D297353CC}">
                <c16:uniqueId val="{0000000C-554B-49A6-88E4-7483794DB787}"/>
              </c:ext>
            </c:extLst>
          </c:dPt>
          <c:val>
            <c:numRef>
              <c:f>'Leçon 8'!$O$113:$O$115</c:f>
              <c:numCache>
                <c:formatCode>General</c:formatCode>
                <c:ptCount val="3"/>
                <c:pt idx="0">
                  <c:v>0</c:v>
                </c:pt>
                <c:pt idx="1">
                  <c:v>2</c:v>
                </c:pt>
                <c:pt idx="2">
                  <c:v>78</c:v>
                </c:pt>
              </c:numCache>
            </c:numRef>
          </c:val>
          <c:extLst>
            <c:ext xmlns:c16="http://schemas.microsoft.com/office/drawing/2014/chart" uri="{C3380CC4-5D6E-409C-BE32-E72D297353CC}">
              <c16:uniqueId val="{0000000D-554B-49A6-88E4-7483794DB787}"/>
            </c:ext>
          </c:extLst>
        </c:ser>
        <c:dLbls>
          <c:showLegendKey val="0"/>
          <c:showVal val="0"/>
          <c:showCatName val="0"/>
          <c:showSerName val="0"/>
          <c:showPercent val="0"/>
          <c:showBubbleSize val="0"/>
          <c:showLeaderLines val="1"/>
        </c:dLbls>
        <c:firstSliceAng val="270"/>
      </c:pieChart>
    </c:plotArea>
    <c:plotVisOnly val="0"/>
    <c:dispBlanksAs val="gap"/>
    <c:showDLblsOverMax val="0"/>
  </c:chart>
  <c:spPr>
    <a:noFill/>
    <a:ln>
      <a:noFill/>
    </a:ln>
  </c:spPr>
  <c:printSettings>
    <c:headerFooter/>
    <c:pageMargins b="0.750000000000003" l="0.70000000000000062" r="0.70000000000000062" t="0.750000000000003" header="0.30000000000000032" footer="0.30000000000000032"/>
    <c:pageSetup/>
  </c:printSettings>
</c:chartSpace>
</file>

<file path=xl/charts/chart2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3187714043526789E-2"/>
          <c:y val="2.160694885387645E-3"/>
          <c:w val="0.97578810865280474"/>
          <c:h val="0.99783930511461238"/>
        </c:manualLayout>
      </c:layout>
      <c:doughnutChart>
        <c:varyColors val="1"/>
        <c:ser>
          <c:idx val="0"/>
          <c:order val="0"/>
          <c:tx>
            <c:v>Camembert</c:v>
          </c:tx>
          <c:dPt>
            <c:idx val="0"/>
            <c:bubble3D val="0"/>
            <c:spPr>
              <a:gradFill flip="none" rotWithShape="1">
                <a:gsLst>
                  <a:gs pos="0">
                    <a:srgbClr val="C00000">
                      <a:shade val="30000"/>
                      <a:satMod val="115000"/>
                    </a:srgbClr>
                  </a:gs>
                  <a:gs pos="50000">
                    <a:srgbClr val="C00000">
                      <a:shade val="67500"/>
                      <a:satMod val="115000"/>
                    </a:srgbClr>
                  </a:gs>
                  <a:gs pos="100000">
                    <a:srgbClr val="C00000">
                      <a:shade val="100000"/>
                      <a:satMod val="115000"/>
                    </a:srgbClr>
                  </a:gs>
                </a:gsLst>
                <a:lin ang="2700000" scaled="1"/>
                <a:tileRect/>
              </a:gradFill>
            </c:spPr>
            <c:extLst>
              <c:ext xmlns:c16="http://schemas.microsoft.com/office/drawing/2014/chart" uri="{C3380CC4-5D6E-409C-BE32-E72D297353CC}">
                <c16:uniqueId val="{00000001-1571-4B59-9556-CF6657B0C74B}"/>
              </c:ext>
            </c:extLst>
          </c:dPt>
          <c:dPt>
            <c:idx val="1"/>
            <c:bubble3D val="0"/>
            <c:spPr>
              <a:gradFill flip="none" rotWithShape="1">
                <a:gsLst>
                  <a:gs pos="0">
                    <a:srgbClr val="F79646">
                      <a:lumMod val="75000"/>
                      <a:shade val="30000"/>
                      <a:satMod val="115000"/>
                    </a:srgbClr>
                  </a:gs>
                  <a:gs pos="50000">
                    <a:srgbClr val="F79646">
                      <a:lumMod val="75000"/>
                      <a:shade val="67500"/>
                      <a:satMod val="115000"/>
                    </a:srgbClr>
                  </a:gs>
                  <a:gs pos="100000">
                    <a:srgbClr val="F79646">
                      <a:lumMod val="75000"/>
                      <a:shade val="100000"/>
                      <a:satMod val="115000"/>
                    </a:srgbClr>
                  </a:gs>
                </a:gsLst>
                <a:lin ang="2700000" scaled="1"/>
                <a:tileRect/>
              </a:gradFill>
            </c:spPr>
            <c:extLst>
              <c:ext xmlns:c16="http://schemas.microsoft.com/office/drawing/2014/chart" uri="{C3380CC4-5D6E-409C-BE32-E72D297353CC}">
                <c16:uniqueId val="{00000003-1571-4B59-9556-CF6657B0C74B}"/>
              </c:ext>
            </c:extLst>
          </c:dPt>
          <c:dPt>
            <c:idx val="2"/>
            <c:bubble3D val="0"/>
            <c:spPr>
              <a:gradFill flip="none" rotWithShape="1">
                <a:gsLst>
                  <a:gs pos="0">
                    <a:srgbClr val="64AB0D">
                      <a:shade val="30000"/>
                      <a:satMod val="115000"/>
                    </a:srgbClr>
                  </a:gs>
                  <a:gs pos="50000">
                    <a:srgbClr val="64AB0D">
                      <a:shade val="67500"/>
                      <a:satMod val="115000"/>
                    </a:srgbClr>
                  </a:gs>
                  <a:gs pos="100000">
                    <a:srgbClr val="64AB0D">
                      <a:shade val="100000"/>
                      <a:satMod val="115000"/>
                    </a:srgbClr>
                  </a:gs>
                </a:gsLst>
                <a:lin ang="2700000" scaled="1"/>
                <a:tileRect/>
              </a:gradFill>
            </c:spPr>
            <c:extLst>
              <c:ext xmlns:c16="http://schemas.microsoft.com/office/drawing/2014/chart" uri="{C3380CC4-5D6E-409C-BE32-E72D297353CC}">
                <c16:uniqueId val="{00000005-1571-4B59-9556-CF6657B0C74B}"/>
              </c:ext>
            </c:extLst>
          </c:dPt>
          <c:dPt>
            <c:idx val="3"/>
            <c:bubble3D val="0"/>
            <c:spPr>
              <a:gradFill flip="none" rotWithShape="1">
                <a:gsLst>
                  <a:gs pos="0">
                    <a:srgbClr val="00B050">
                      <a:shade val="30000"/>
                      <a:satMod val="115000"/>
                    </a:srgbClr>
                  </a:gs>
                  <a:gs pos="50000">
                    <a:srgbClr val="00B050">
                      <a:shade val="67500"/>
                      <a:satMod val="115000"/>
                    </a:srgbClr>
                  </a:gs>
                  <a:gs pos="100000">
                    <a:srgbClr val="00B050">
                      <a:shade val="100000"/>
                      <a:satMod val="115000"/>
                    </a:srgbClr>
                  </a:gs>
                </a:gsLst>
                <a:lin ang="2700000" scaled="1"/>
                <a:tileRect/>
              </a:gradFill>
            </c:spPr>
            <c:extLst>
              <c:ext xmlns:c16="http://schemas.microsoft.com/office/drawing/2014/chart" uri="{C3380CC4-5D6E-409C-BE32-E72D297353CC}">
                <c16:uniqueId val="{00000007-1571-4B59-9556-CF6657B0C74B}"/>
              </c:ext>
            </c:extLst>
          </c:dPt>
          <c:dPt>
            <c:idx val="4"/>
            <c:bubble3D val="0"/>
            <c:spPr>
              <a:noFill/>
            </c:spPr>
            <c:extLst>
              <c:ext xmlns:c16="http://schemas.microsoft.com/office/drawing/2014/chart" uri="{C3380CC4-5D6E-409C-BE32-E72D297353CC}">
                <c16:uniqueId val="{00000009-1571-4B59-9556-CF6657B0C74B}"/>
              </c:ext>
            </c:extLst>
          </c:dPt>
          <c:val>
            <c:numRef>
              <c:f>'Leçon 8'!$N$118:$N$122</c:f>
              <c:numCache>
                <c:formatCode>General</c:formatCode>
                <c:ptCount val="5"/>
                <c:pt idx="0">
                  <c:v>10</c:v>
                </c:pt>
                <c:pt idx="1">
                  <c:v>10</c:v>
                </c:pt>
                <c:pt idx="2">
                  <c:v>10</c:v>
                </c:pt>
                <c:pt idx="3">
                  <c:v>10</c:v>
                </c:pt>
                <c:pt idx="4">
                  <c:v>40</c:v>
                </c:pt>
              </c:numCache>
            </c:numRef>
          </c:val>
          <c:extLst>
            <c:ext xmlns:c16="http://schemas.microsoft.com/office/drawing/2014/chart" uri="{C3380CC4-5D6E-409C-BE32-E72D297353CC}">
              <c16:uniqueId val="{0000000A-1571-4B59-9556-CF6657B0C74B}"/>
            </c:ext>
          </c:extLst>
        </c:ser>
        <c:dLbls>
          <c:showLegendKey val="0"/>
          <c:showVal val="0"/>
          <c:showCatName val="0"/>
          <c:showSerName val="0"/>
          <c:showPercent val="0"/>
          <c:showBubbleSize val="0"/>
          <c:showLeaderLines val="1"/>
        </c:dLbls>
        <c:firstSliceAng val="270"/>
        <c:holeSize val="50"/>
      </c:doughnutChart>
      <c:pieChart>
        <c:varyColors val="1"/>
        <c:ser>
          <c:idx val="1"/>
          <c:order val="1"/>
          <c:spPr>
            <a:noFill/>
          </c:spPr>
          <c:dPt>
            <c:idx val="1"/>
            <c:bubble3D val="0"/>
            <c:spPr>
              <a:solidFill>
                <a:schemeClr val="tx1"/>
              </a:solidFill>
            </c:spPr>
            <c:extLst>
              <c:ext xmlns:c16="http://schemas.microsoft.com/office/drawing/2014/chart" uri="{C3380CC4-5D6E-409C-BE32-E72D297353CC}">
                <c16:uniqueId val="{0000000C-1571-4B59-9556-CF6657B0C74B}"/>
              </c:ext>
            </c:extLst>
          </c:dPt>
          <c:val>
            <c:numRef>
              <c:f>'Leçon 8'!$O$118:$O$120</c:f>
              <c:numCache>
                <c:formatCode>General</c:formatCode>
                <c:ptCount val="3"/>
                <c:pt idx="0">
                  <c:v>0</c:v>
                </c:pt>
                <c:pt idx="1">
                  <c:v>2</c:v>
                </c:pt>
                <c:pt idx="2">
                  <c:v>78</c:v>
                </c:pt>
              </c:numCache>
            </c:numRef>
          </c:val>
          <c:extLst>
            <c:ext xmlns:c16="http://schemas.microsoft.com/office/drawing/2014/chart" uri="{C3380CC4-5D6E-409C-BE32-E72D297353CC}">
              <c16:uniqueId val="{0000000D-1571-4B59-9556-CF6657B0C74B}"/>
            </c:ext>
          </c:extLst>
        </c:ser>
        <c:dLbls>
          <c:showLegendKey val="0"/>
          <c:showVal val="0"/>
          <c:showCatName val="0"/>
          <c:showSerName val="0"/>
          <c:showPercent val="0"/>
          <c:showBubbleSize val="0"/>
          <c:showLeaderLines val="1"/>
        </c:dLbls>
        <c:firstSliceAng val="270"/>
      </c:pieChart>
    </c:plotArea>
    <c:plotVisOnly val="0"/>
    <c:dispBlanksAs val="gap"/>
    <c:showDLblsOverMax val="0"/>
  </c:chart>
  <c:spPr>
    <a:noFill/>
    <a:ln>
      <a:noFill/>
    </a:ln>
  </c:spPr>
  <c:printSettings>
    <c:headerFooter/>
    <c:pageMargins b="0.750000000000003" l="0.70000000000000062" r="0.70000000000000062" t="0.750000000000003" header="0.30000000000000032" footer="0.30000000000000032"/>
    <c:pageSetup/>
  </c:printSettings>
</c:chartSpace>
</file>

<file path=xl/charts/chart2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3187714043526789E-2"/>
          <c:y val="2.160694885387645E-3"/>
          <c:w val="0.97578810865280474"/>
          <c:h val="0.99783930511461238"/>
        </c:manualLayout>
      </c:layout>
      <c:doughnutChart>
        <c:varyColors val="1"/>
        <c:ser>
          <c:idx val="0"/>
          <c:order val="0"/>
          <c:tx>
            <c:v>Camembert</c:v>
          </c:tx>
          <c:dPt>
            <c:idx val="0"/>
            <c:bubble3D val="0"/>
            <c:spPr>
              <a:gradFill flip="none" rotWithShape="1">
                <a:gsLst>
                  <a:gs pos="0">
                    <a:srgbClr val="C00000">
                      <a:shade val="30000"/>
                      <a:satMod val="115000"/>
                    </a:srgbClr>
                  </a:gs>
                  <a:gs pos="50000">
                    <a:srgbClr val="C00000">
                      <a:shade val="67500"/>
                      <a:satMod val="115000"/>
                    </a:srgbClr>
                  </a:gs>
                  <a:gs pos="100000">
                    <a:srgbClr val="C00000">
                      <a:shade val="100000"/>
                      <a:satMod val="115000"/>
                    </a:srgbClr>
                  </a:gs>
                </a:gsLst>
                <a:lin ang="2700000" scaled="1"/>
                <a:tileRect/>
              </a:gradFill>
            </c:spPr>
            <c:extLst>
              <c:ext xmlns:c16="http://schemas.microsoft.com/office/drawing/2014/chart" uri="{C3380CC4-5D6E-409C-BE32-E72D297353CC}">
                <c16:uniqueId val="{00000001-165C-4FD7-9C6F-E00C83A2E691}"/>
              </c:ext>
            </c:extLst>
          </c:dPt>
          <c:dPt>
            <c:idx val="1"/>
            <c:bubble3D val="0"/>
            <c:spPr>
              <a:gradFill flip="none" rotWithShape="1">
                <a:gsLst>
                  <a:gs pos="0">
                    <a:srgbClr val="F79646">
                      <a:lumMod val="75000"/>
                      <a:shade val="30000"/>
                      <a:satMod val="115000"/>
                    </a:srgbClr>
                  </a:gs>
                  <a:gs pos="50000">
                    <a:srgbClr val="F79646">
                      <a:lumMod val="75000"/>
                      <a:shade val="67500"/>
                      <a:satMod val="115000"/>
                    </a:srgbClr>
                  </a:gs>
                  <a:gs pos="100000">
                    <a:srgbClr val="F79646">
                      <a:lumMod val="75000"/>
                      <a:shade val="100000"/>
                      <a:satMod val="115000"/>
                    </a:srgbClr>
                  </a:gs>
                </a:gsLst>
                <a:lin ang="2700000" scaled="1"/>
                <a:tileRect/>
              </a:gradFill>
            </c:spPr>
            <c:extLst>
              <c:ext xmlns:c16="http://schemas.microsoft.com/office/drawing/2014/chart" uri="{C3380CC4-5D6E-409C-BE32-E72D297353CC}">
                <c16:uniqueId val="{00000003-165C-4FD7-9C6F-E00C83A2E691}"/>
              </c:ext>
            </c:extLst>
          </c:dPt>
          <c:dPt>
            <c:idx val="2"/>
            <c:bubble3D val="0"/>
            <c:spPr>
              <a:gradFill flip="none" rotWithShape="1">
                <a:gsLst>
                  <a:gs pos="0">
                    <a:srgbClr val="64AB0D">
                      <a:shade val="30000"/>
                      <a:satMod val="115000"/>
                    </a:srgbClr>
                  </a:gs>
                  <a:gs pos="50000">
                    <a:srgbClr val="64AB0D">
                      <a:shade val="67500"/>
                      <a:satMod val="115000"/>
                    </a:srgbClr>
                  </a:gs>
                  <a:gs pos="100000">
                    <a:srgbClr val="64AB0D">
                      <a:shade val="100000"/>
                      <a:satMod val="115000"/>
                    </a:srgbClr>
                  </a:gs>
                </a:gsLst>
                <a:lin ang="2700000" scaled="1"/>
                <a:tileRect/>
              </a:gradFill>
            </c:spPr>
            <c:extLst>
              <c:ext xmlns:c16="http://schemas.microsoft.com/office/drawing/2014/chart" uri="{C3380CC4-5D6E-409C-BE32-E72D297353CC}">
                <c16:uniqueId val="{00000005-165C-4FD7-9C6F-E00C83A2E691}"/>
              </c:ext>
            </c:extLst>
          </c:dPt>
          <c:dPt>
            <c:idx val="3"/>
            <c:bubble3D val="0"/>
            <c:spPr>
              <a:gradFill flip="none" rotWithShape="1">
                <a:gsLst>
                  <a:gs pos="0">
                    <a:srgbClr val="00B050">
                      <a:shade val="30000"/>
                      <a:satMod val="115000"/>
                    </a:srgbClr>
                  </a:gs>
                  <a:gs pos="50000">
                    <a:srgbClr val="00B050">
                      <a:shade val="67500"/>
                      <a:satMod val="115000"/>
                    </a:srgbClr>
                  </a:gs>
                  <a:gs pos="100000">
                    <a:srgbClr val="00B050">
                      <a:shade val="100000"/>
                      <a:satMod val="115000"/>
                    </a:srgbClr>
                  </a:gs>
                </a:gsLst>
                <a:lin ang="2700000" scaled="1"/>
                <a:tileRect/>
              </a:gradFill>
            </c:spPr>
            <c:extLst>
              <c:ext xmlns:c16="http://schemas.microsoft.com/office/drawing/2014/chart" uri="{C3380CC4-5D6E-409C-BE32-E72D297353CC}">
                <c16:uniqueId val="{00000007-165C-4FD7-9C6F-E00C83A2E691}"/>
              </c:ext>
            </c:extLst>
          </c:dPt>
          <c:dPt>
            <c:idx val="4"/>
            <c:bubble3D val="0"/>
            <c:spPr>
              <a:noFill/>
            </c:spPr>
            <c:extLst>
              <c:ext xmlns:c16="http://schemas.microsoft.com/office/drawing/2014/chart" uri="{C3380CC4-5D6E-409C-BE32-E72D297353CC}">
                <c16:uniqueId val="{00000009-165C-4FD7-9C6F-E00C83A2E691}"/>
              </c:ext>
            </c:extLst>
          </c:dPt>
          <c:val>
            <c:numRef>
              <c:f>'Leçon 8'!$N$123:$N$127</c:f>
              <c:numCache>
                <c:formatCode>General</c:formatCode>
                <c:ptCount val="5"/>
                <c:pt idx="0">
                  <c:v>10</c:v>
                </c:pt>
                <c:pt idx="1">
                  <c:v>10</c:v>
                </c:pt>
                <c:pt idx="2">
                  <c:v>10</c:v>
                </c:pt>
                <c:pt idx="3">
                  <c:v>10</c:v>
                </c:pt>
                <c:pt idx="4">
                  <c:v>40</c:v>
                </c:pt>
              </c:numCache>
            </c:numRef>
          </c:val>
          <c:extLst>
            <c:ext xmlns:c16="http://schemas.microsoft.com/office/drawing/2014/chart" uri="{C3380CC4-5D6E-409C-BE32-E72D297353CC}">
              <c16:uniqueId val="{0000000A-165C-4FD7-9C6F-E00C83A2E691}"/>
            </c:ext>
          </c:extLst>
        </c:ser>
        <c:dLbls>
          <c:showLegendKey val="0"/>
          <c:showVal val="0"/>
          <c:showCatName val="0"/>
          <c:showSerName val="0"/>
          <c:showPercent val="0"/>
          <c:showBubbleSize val="0"/>
          <c:showLeaderLines val="1"/>
        </c:dLbls>
        <c:firstSliceAng val="270"/>
        <c:holeSize val="50"/>
      </c:doughnutChart>
      <c:pieChart>
        <c:varyColors val="1"/>
        <c:ser>
          <c:idx val="1"/>
          <c:order val="1"/>
          <c:spPr>
            <a:noFill/>
          </c:spPr>
          <c:dPt>
            <c:idx val="1"/>
            <c:bubble3D val="0"/>
            <c:spPr>
              <a:solidFill>
                <a:schemeClr val="tx1"/>
              </a:solidFill>
            </c:spPr>
            <c:extLst>
              <c:ext xmlns:c16="http://schemas.microsoft.com/office/drawing/2014/chart" uri="{C3380CC4-5D6E-409C-BE32-E72D297353CC}">
                <c16:uniqueId val="{0000000C-165C-4FD7-9C6F-E00C83A2E691}"/>
              </c:ext>
            </c:extLst>
          </c:dPt>
          <c:val>
            <c:numRef>
              <c:f>'Leçon 8'!$O$123:$O$125</c:f>
              <c:numCache>
                <c:formatCode>General</c:formatCode>
                <c:ptCount val="3"/>
                <c:pt idx="0">
                  <c:v>0</c:v>
                </c:pt>
                <c:pt idx="1">
                  <c:v>2</c:v>
                </c:pt>
                <c:pt idx="2">
                  <c:v>78</c:v>
                </c:pt>
              </c:numCache>
            </c:numRef>
          </c:val>
          <c:extLst>
            <c:ext xmlns:c16="http://schemas.microsoft.com/office/drawing/2014/chart" uri="{C3380CC4-5D6E-409C-BE32-E72D297353CC}">
              <c16:uniqueId val="{0000000D-165C-4FD7-9C6F-E00C83A2E691}"/>
            </c:ext>
          </c:extLst>
        </c:ser>
        <c:dLbls>
          <c:showLegendKey val="0"/>
          <c:showVal val="0"/>
          <c:showCatName val="0"/>
          <c:showSerName val="0"/>
          <c:showPercent val="0"/>
          <c:showBubbleSize val="0"/>
          <c:showLeaderLines val="1"/>
        </c:dLbls>
        <c:firstSliceAng val="270"/>
      </c:pieChart>
    </c:plotArea>
    <c:plotVisOnly val="0"/>
    <c:dispBlanksAs val="gap"/>
    <c:showDLblsOverMax val="0"/>
  </c:chart>
  <c:spPr>
    <a:noFill/>
    <a:ln>
      <a:noFill/>
    </a:ln>
  </c:spPr>
  <c:printSettings>
    <c:headerFooter/>
    <c:pageMargins b="0.750000000000003" l="0.70000000000000062" r="0.70000000000000062" t="0.750000000000003" header="0.30000000000000032" footer="0.30000000000000032"/>
    <c:pageSetup/>
  </c:printSettings>
</c:chartSpace>
</file>

<file path=xl/charts/chart2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3187714043526789E-2"/>
          <c:y val="2.160694885387645E-3"/>
          <c:w val="0.97578810865280474"/>
          <c:h val="0.99783930511461238"/>
        </c:manualLayout>
      </c:layout>
      <c:doughnutChart>
        <c:varyColors val="1"/>
        <c:ser>
          <c:idx val="0"/>
          <c:order val="0"/>
          <c:tx>
            <c:v>Camembert</c:v>
          </c:tx>
          <c:dPt>
            <c:idx val="0"/>
            <c:bubble3D val="0"/>
            <c:spPr>
              <a:gradFill flip="none" rotWithShape="1">
                <a:gsLst>
                  <a:gs pos="0">
                    <a:srgbClr val="C00000">
                      <a:shade val="30000"/>
                      <a:satMod val="115000"/>
                    </a:srgbClr>
                  </a:gs>
                  <a:gs pos="50000">
                    <a:srgbClr val="C00000">
                      <a:shade val="67500"/>
                      <a:satMod val="115000"/>
                    </a:srgbClr>
                  </a:gs>
                  <a:gs pos="100000">
                    <a:srgbClr val="C00000">
                      <a:shade val="100000"/>
                      <a:satMod val="115000"/>
                    </a:srgbClr>
                  </a:gs>
                </a:gsLst>
                <a:lin ang="2700000" scaled="1"/>
                <a:tileRect/>
              </a:gradFill>
            </c:spPr>
            <c:extLst>
              <c:ext xmlns:c16="http://schemas.microsoft.com/office/drawing/2014/chart" uri="{C3380CC4-5D6E-409C-BE32-E72D297353CC}">
                <c16:uniqueId val="{00000001-D07D-4AC2-8CFC-946C96E28175}"/>
              </c:ext>
            </c:extLst>
          </c:dPt>
          <c:dPt>
            <c:idx val="1"/>
            <c:bubble3D val="0"/>
            <c:spPr>
              <a:gradFill flip="none" rotWithShape="1">
                <a:gsLst>
                  <a:gs pos="0">
                    <a:srgbClr val="F79646">
                      <a:lumMod val="75000"/>
                      <a:shade val="30000"/>
                      <a:satMod val="115000"/>
                    </a:srgbClr>
                  </a:gs>
                  <a:gs pos="50000">
                    <a:srgbClr val="F79646">
                      <a:lumMod val="75000"/>
                      <a:shade val="67500"/>
                      <a:satMod val="115000"/>
                    </a:srgbClr>
                  </a:gs>
                  <a:gs pos="100000">
                    <a:srgbClr val="F79646">
                      <a:lumMod val="75000"/>
                      <a:shade val="100000"/>
                      <a:satMod val="115000"/>
                    </a:srgbClr>
                  </a:gs>
                </a:gsLst>
                <a:lin ang="2700000" scaled="1"/>
                <a:tileRect/>
              </a:gradFill>
            </c:spPr>
            <c:extLst>
              <c:ext xmlns:c16="http://schemas.microsoft.com/office/drawing/2014/chart" uri="{C3380CC4-5D6E-409C-BE32-E72D297353CC}">
                <c16:uniqueId val="{00000003-D07D-4AC2-8CFC-946C96E28175}"/>
              </c:ext>
            </c:extLst>
          </c:dPt>
          <c:dPt>
            <c:idx val="2"/>
            <c:bubble3D val="0"/>
            <c:spPr>
              <a:gradFill flip="none" rotWithShape="1">
                <a:gsLst>
                  <a:gs pos="0">
                    <a:srgbClr val="64AB0D">
                      <a:shade val="30000"/>
                      <a:satMod val="115000"/>
                    </a:srgbClr>
                  </a:gs>
                  <a:gs pos="50000">
                    <a:srgbClr val="64AB0D">
                      <a:shade val="67500"/>
                      <a:satMod val="115000"/>
                    </a:srgbClr>
                  </a:gs>
                  <a:gs pos="100000">
                    <a:srgbClr val="64AB0D">
                      <a:shade val="100000"/>
                      <a:satMod val="115000"/>
                    </a:srgbClr>
                  </a:gs>
                </a:gsLst>
                <a:lin ang="2700000" scaled="1"/>
                <a:tileRect/>
              </a:gradFill>
            </c:spPr>
            <c:extLst>
              <c:ext xmlns:c16="http://schemas.microsoft.com/office/drawing/2014/chart" uri="{C3380CC4-5D6E-409C-BE32-E72D297353CC}">
                <c16:uniqueId val="{00000005-D07D-4AC2-8CFC-946C96E28175}"/>
              </c:ext>
            </c:extLst>
          </c:dPt>
          <c:dPt>
            <c:idx val="3"/>
            <c:bubble3D val="0"/>
            <c:spPr>
              <a:gradFill flip="none" rotWithShape="1">
                <a:gsLst>
                  <a:gs pos="0">
                    <a:srgbClr val="00B050">
                      <a:shade val="30000"/>
                      <a:satMod val="115000"/>
                    </a:srgbClr>
                  </a:gs>
                  <a:gs pos="50000">
                    <a:srgbClr val="00B050">
                      <a:shade val="67500"/>
                      <a:satMod val="115000"/>
                    </a:srgbClr>
                  </a:gs>
                  <a:gs pos="100000">
                    <a:srgbClr val="00B050">
                      <a:shade val="100000"/>
                      <a:satMod val="115000"/>
                    </a:srgbClr>
                  </a:gs>
                </a:gsLst>
                <a:lin ang="2700000" scaled="1"/>
                <a:tileRect/>
              </a:gradFill>
            </c:spPr>
            <c:extLst>
              <c:ext xmlns:c16="http://schemas.microsoft.com/office/drawing/2014/chart" uri="{C3380CC4-5D6E-409C-BE32-E72D297353CC}">
                <c16:uniqueId val="{00000007-D07D-4AC2-8CFC-946C96E28175}"/>
              </c:ext>
            </c:extLst>
          </c:dPt>
          <c:dPt>
            <c:idx val="4"/>
            <c:bubble3D val="0"/>
            <c:spPr>
              <a:noFill/>
            </c:spPr>
            <c:extLst>
              <c:ext xmlns:c16="http://schemas.microsoft.com/office/drawing/2014/chart" uri="{C3380CC4-5D6E-409C-BE32-E72D297353CC}">
                <c16:uniqueId val="{00000009-D07D-4AC2-8CFC-946C96E28175}"/>
              </c:ext>
            </c:extLst>
          </c:dPt>
          <c:val>
            <c:numRef>
              <c:f>'Leçon 8'!$N$128:$N$132</c:f>
              <c:numCache>
                <c:formatCode>General</c:formatCode>
                <c:ptCount val="5"/>
                <c:pt idx="0">
                  <c:v>10</c:v>
                </c:pt>
                <c:pt idx="1">
                  <c:v>10</c:v>
                </c:pt>
                <c:pt idx="2">
                  <c:v>10</c:v>
                </c:pt>
                <c:pt idx="3">
                  <c:v>10</c:v>
                </c:pt>
                <c:pt idx="4">
                  <c:v>40</c:v>
                </c:pt>
              </c:numCache>
            </c:numRef>
          </c:val>
          <c:extLst>
            <c:ext xmlns:c16="http://schemas.microsoft.com/office/drawing/2014/chart" uri="{C3380CC4-5D6E-409C-BE32-E72D297353CC}">
              <c16:uniqueId val="{0000000A-D07D-4AC2-8CFC-946C96E28175}"/>
            </c:ext>
          </c:extLst>
        </c:ser>
        <c:dLbls>
          <c:showLegendKey val="0"/>
          <c:showVal val="0"/>
          <c:showCatName val="0"/>
          <c:showSerName val="0"/>
          <c:showPercent val="0"/>
          <c:showBubbleSize val="0"/>
          <c:showLeaderLines val="1"/>
        </c:dLbls>
        <c:firstSliceAng val="270"/>
        <c:holeSize val="50"/>
      </c:doughnutChart>
      <c:pieChart>
        <c:varyColors val="1"/>
        <c:ser>
          <c:idx val="1"/>
          <c:order val="1"/>
          <c:spPr>
            <a:noFill/>
          </c:spPr>
          <c:dPt>
            <c:idx val="1"/>
            <c:bubble3D val="0"/>
            <c:spPr>
              <a:solidFill>
                <a:schemeClr val="tx1"/>
              </a:solidFill>
            </c:spPr>
            <c:extLst>
              <c:ext xmlns:c16="http://schemas.microsoft.com/office/drawing/2014/chart" uri="{C3380CC4-5D6E-409C-BE32-E72D297353CC}">
                <c16:uniqueId val="{0000000C-D07D-4AC2-8CFC-946C96E28175}"/>
              </c:ext>
            </c:extLst>
          </c:dPt>
          <c:val>
            <c:numRef>
              <c:f>'Leçon 8'!$O$128:$O$130</c:f>
              <c:numCache>
                <c:formatCode>General</c:formatCode>
                <c:ptCount val="3"/>
                <c:pt idx="0">
                  <c:v>0</c:v>
                </c:pt>
                <c:pt idx="1">
                  <c:v>2</c:v>
                </c:pt>
                <c:pt idx="2">
                  <c:v>78</c:v>
                </c:pt>
              </c:numCache>
            </c:numRef>
          </c:val>
          <c:extLst>
            <c:ext xmlns:c16="http://schemas.microsoft.com/office/drawing/2014/chart" uri="{C3380CC4-5D6E-409C-BE32-E72D297353CC}">
              <c16:uniqueId val="{0000000D-D07D-4AC2-8CFC-946C96E28175}"/>
            </c:ext>
          </c:extLst>
        </c:ser>
        <c:dLbls>
          <c:showLegendKey val="0"/>
          <c:showVal val="0"/>
          <c:showCatName val="0"/>
          <c:showSerName val="0"/>
          <c:showPercent val="0"/>
          <c:showBubbleSize val="0"/>
          <c:showLeaderLines val="1"/>
        </c:dLbls>
        <c:firstSliceAng val="270"/>
      </c:pieChart>
    </c:plotArea>
    <c:plotVisOnly val="0"/>
    <c:dispBlanksAs val="gap"/>
    <c:showDLblsOverMax val="0"/>
  </c:chart>
  <c:spPr>
    <a:noFill/>
    <a:ln>
      <a:noFill/>
    </a:ln>
  </c:spPr>
  <c:printSettings>
    <c:headerFooter/>
    <c:pageMargins b="0.750000000000003" l="0.70000000000000062" r="0.70000000000000062" t="0.750000000000003" header="0.30000000000000032" footer="0.30000000000000032"/>
    <c:pageSetup/>
  </c:printSettings>
</c:chartSpace>
</file>

<file path=xl/charts/chart2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3187714043526789E-2"/>
          <c:y val="2.160694885387645E-3"/>
          <c:w val="0.97578810865280474"/>
          <c:h val="0.99783930511461238"/>
        </c:manualLayout>
      </c:layout>
      <c:doughnutChart>
        <c:varyColors val="1"/>
        <c:ser>
          <c:idx val="0"/>
          <c:order val="0"/>
          <c:tx>
            <c:v>Camembert</c:v>
          </c:tx>
          <c:dPt>
            <c:idx val="0"/>
            <c:bubble3D val="0"/>
            <c:spPr>
              <a:gradFill flip="none" rotWithShape="1">
                <a:gsLst>
                  <a:gs pos="0">
                    <a:srgbClr val="C00000">
                      <a:shade val="30000"/>
                      <a:satMod val="115000"/>
                    </a:srgbClr>
                  </a:gs>
                  <a:gs pos="50000">
                    <a:srgbClr val="C00000">
                      <a:shade val="67500"/>
                      <a:satMod val="115000"/>
                    </a:srgbClr>
                  </a:gs>
                  <a:gs pos="100000">
                    <a:srgbClr val="C00000">
                      <a:shade val="100000"/>
                      <a:satMod val="115000"/>
                    </a:srgbClr>
                  </a:gs>
                </a:gsLst>
                <a:lin ang="2700000" scaled="1"/>
                <a:tileRect/>
              </a:gradFill>
            </c:spPr>
            <c:extLst>
              <c:ext xmlns:c16="http://schemas.microsoft.com/office/drawing/2014/chart" uri="{C3380CC4-5D6E-409C-BE32-E72D297353CC}">
                <c16:uniqueId val="{00000001-39D7-427A-8513-4E1ABB9DCF07}"/>
              </c:ext>
            </c:extLst>
          </c:dPt>
          <c:dPt>
            <c:idx val="1"/>
            <c:bubble3D val="0"/>
            <c:spPr>
              <a:gradFill flip="none" rotWithShape="1">
                <a:gsLst>
                  <a:gs pos="0">
                    <a:srgbClr val="F79646">
                      <a:lumMod val="75000"/>
                      <a:shade val="30000"/>
                      <a:satMod val="115000"/>
                    </a:srgbClr>
                  </a:gs>
                  <a:gs pos="50000">
                    <a:srgbClr val="F79646">
                      <a:lumMod val="75000"/>
                      <a:shade val="67500"/>
                      <a:satMod val="115000"/>
                    </a:srgbClr>
                  </a:gs>
                  <a:gs pos="100000">
                    <a:srgbClr val="F79646">
                      <a:lumMod val="75000"/>
                      <a:shade val="100000"/>
                      <a:satMod val="115000"/>
                    </a:srgbClr>
                  </a:gs>
                </a:gsLst>
                <a:lin ang="2700000" scaled="1"/>
                <a:tileRect/>
              </a:gradFill>
            </c:spPr>
            <c:extLst>
              <c:ext xmlns:c16="http://schemas.microsoft.com/office/drawing/2014/chart" uri="{C3380CC4-5D6E-409C-BE32-E72D297353CC}">
                <c16:uniqueId val="{00000003-39D7-427A-8513-4E1ABB9DCF07}"/>
              </c:ext>
            </c:extLst>
          </c:dPt>
          <c:dPt>
            <c:idx val="2"/>
            <c:bubble3D val="0"/>
            <c:spPr>
              <a:gradFill flip="none" rotWithShape="1">
                <a:gsLst>
                  <a:gs pos="0">
                    <a:srgbClr val="64AB0D">
                      <a:shade val="30000"/>
                      <a:satMod val="115000"/>
                    </a:srgbClr>
                  </a:gs>
                  <a:gs pos="50000">
                    <a:srgbClr val="64AB0D">
                      <a:shade val="67500"/>
                      <a:satMod val="115000"/>
                    </a:srgbClr>
                  </a:gs>
                  <a:gs pos="100000">
                    <a:srgbClr val="64AB0D">
                      <a:shade val="100000"/>
                      <a:satMod val="115000"/>
                    </a:srgbClr>
                  </a:gs>
                </a:gsLst>
                <a:lin ang="2700000" scaled="1"/>
                <a:tileRect/>
              </a:gradFill>
            </c:spPr>
            <c:extLst>
              <c:ext xmlns:c16="http://schemas.microsoft.com/office/drawing/2014/chart" uri="{C3380CC4-5D6E-409C-BE32-E72D297353CC}">
                <c16:uniqueId val="{00000005-39D7-427A-8513-4E1ABB9DCF07}"/>
              </c:ext>
            </c:extLst>
          </c:dPt>
          <c:dPt>
            <c:idx val="3"/>
            <c:bubble3D val="0"/>
            <c:spPr>
              <a:gradFill flip="none" rotWithShape="1">
                <a:gsLst>
                  <a:gs pos="0">
                    <a:srgbClr val="00B050">
                      <a:shade val="30000"/>
                      <a:satMod val="115000"/>
                    </a:srgbClr>
                  </a:gs>
                  <a:gs pos="50000">
                    <a:srgbClr val="00B050">
                      <a:shade val="67500"/>
                      <a:satMod val="115000"/>
                    </a:srgbClr>
                  </a:gs>
                  <a:gs pos="100000">
                    <a:srgbClr val="00B050">
                      <a:shade val="100000"/>
                      <a:satMod val="115000"/>
                    </a:srgbClr>
                  </a:gs>
                </a:gsLst>
                <a:lin ang="2700000" scaled="1"/>
                <a:tileRect/>
              </a:gradFill>
            </c:spPr>
            <c:extLst>
              <c:ext xmlns:c16="http://schemas.microsoft.com/office/drawing/2014/chart" uri="{C3380CC4-5D6E-409C-BE32-E72D297353CC}">
                <c16:uniqueId val="{00000007-39D7-427A-8513-4E1ABB9DCF07}"/>
              </c:ext>
            </c:extLst>
          </c:dPt>
          <c:dPt>
            <c:idx val="4"/>
            <c:bubble3D val="0"/>
            <c:spPr>
              <a:noFill/>
            </c:spPr>
            <c:extLst>
              <c:ext xmlns:c16="http://schemas.microsoft.com/office/drawing/2014/chart" uri="{C3380CC4-5D6E-409C-BE32-E72D297353CC}">
                <c16:uniqueId val="{00000009-39D7-427A-8513-4E1ABB9DCF07}"/>
              </c:ext>
            </c:extLst>
          </c:dPt>
          <c:val>
            <c:numRef>
              <c:f>'Leçon 8'!$N$133:$N$137</c:f>
              <c:numCache>
                <c:formatCode>General</c:formatCode>
                <c:ptCount val="5"/>
                <c:pt idx="0">
                  <c:v>10</c:v>
                </c:pt>
                <c:pt idx="1">
                  <c:v>10</c:v>
                </c:pt>
                <c:pt idx="2">
                  <c:v>10</c:v>
                </c:pt>
                <c:pt idx="3">
                  <c:v>10</c:v>
                </c:pt>
                <c:pt idx="4">
                  <c:v>40</c:v>
                </c:pt>
              </c:numCache>
            </c:numRef>
          </c:val>
          <c:extLst>
            <c:ext xmlns:c16="http://schemas.microsoft.com/office/drawing/2014/chart" uri="{C3380CC4-5D6E-409C-BE32-E72D297353CC}">
              <c16:uniqueId val="{0000000A-39D7-427A-8513-4E1ABB9DCF07}"/>
            </c:ext>
          </c:extLst>
        </c:ser>
        <c:dLbls>
          <c:showLegendKey val="0"/>
          <c:showVal val="0"/>
          <c:showCatName val="0"/>
          <c:showSerName val="0"/>
          <c:showPercent val="0"/>
          <c:showBubbleSize val="0"/>
          <c:showLeaderLines val="1"/>
        </c:dLbls>
        <c:firstSliceAng val="270"/>
        <c:holeSize val="50"/>
      </c:doughnutChart>
      <c:pieChart>
        <c:varyColors val="1"/>
        <c:ser>
          <c:idx val="1"/>
          <c:order val="1"/>
          <c:spPr>
            <a:noFill/>
          </c:spPr>
          <c:dPt>
            <c:idx val="1"/>
            <c:bubble3D val="0"/>
            <c:spPr>
              <a:solidFill>
                <a:schemeClr val="tx1"/>
              </a:solidFill>
            </c:spPr>
            <c:extLst>
              <c:ext xmlns:c16="http://schemas.microsoft.com/office/drawing/2014/chart" uri="{C3380CC4-5D6E-409C-BE32-E72D297353CC}">
                <c16:uniqueId val="{0000000C-39D7-427A-8513-4E1ABB9DCF07}"/>
              </c:ext>
            </c:extLst>
          </c:dPt>
          <c:val>
            <c:numRef>
              <c:f>'Leçon 8'!$O$133:$O$135</c:f>
              <c:numCache>
                <c:formatCode>General</c:formatCode>
                <c:ptCount val="3"/>
                <c:pt idx="0">
                  <c:v>0</c:v>
                </c:pt>
                <c:pt idx="1">
                  <c:v>2</c:v>
                </c:pt>
                <c:pt idx="2">
                  <c:v>78</c:v>
                </c:pt>
              </c:numCache>
            </c:numRef>
          </c:val>
          <c:extLst>
            <c:ext xmlns:c16="http://schemas.microsoft.com/office/drawing/2014/chart" uri="{C3380CC4-5D6E-409C-BE32-E72D297353CC}">
              <c16:uniqueId val="{0000000D-39D7-427A-8513-4E1ABB9DCF07}"/>
            </c:ext>
          </c:extLst>
        </c:ser>
        <c:dLbls>
          <c:showLegendKey val="0"/>
          <c:showVal val="0"/>
          <c:showCatName val="0"/>
          <c:showSerName val="0"/>
          <c:showPercent val="0"/>
          <c:showBubbleSize val="0"/>
          <c:showLeaderLines val="1"/>
        </c:dLbls>
        <c:firstSliceAng val="270"/>
      </c:pieChart>
    </c:plotArea>
    <c:plotVisOnly val="0"/>
    <c:dispBlanksAs val="gap"/>
    <c:showDLblsOverMax val="0"/>
  </c:chart>
  <c:spPr>
    <a:noFill/>
    <a:ln>
      <a:noFill/>
    </a:ln>
  </c:spPr>
  <c:printSettings>
    <c:headerFooter/>
    <c:pageMargins b="0.750000000000003" l="0.70000000000000062" r="0.70000000000000062" t="0.750000000000003" header="0.30000000000000032" footer="0.30000000000000032"/>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3187714043526789E-2"/>
          <c:y val="2.160694885387645E-3"/>
          <c:w val="0.97578810865280474"/>
          <c:h val="0.99783930511461238"/>
        </c:manualLayout>
      </c:layout>
      <c:doughnutChart>
        <c:varyColors val="1"/>
        <c:ser>
          <c:idx val="0"/>
          <c:order val="0"/>
          <c:tx>
            <c:v>Camembert</c:v>
          </c:tx>
          <c:dPt>
            <c:idx val="0"/>
            <c:bubble3D val="0"/>
            <c:spPr>
              <a:gradFill flip="none" rotWithShape="1">
                <a:gsLst>
                  <a:gs pos="0">
                    <a:srgbClr val="C00000">
                      <a:shade val="30000"/>
                      <a:satMod val="115000"/>
                    </a:srgbClr>
                  </a:gs>
                  <a:gs pos="50000">
                    <a:srgbClr val="C00000">
                      <a:shade val="67500"/>
                      <a:satMod val="115000"/>
                    </a:srgbClr>
                  </a:gs>
                  <a:gs pos="100000">
                    <a:srgbClr val="C00000">
                      <a:shade val="100000"/>
                      <a:satMod val="115000"/>
                    </a:srgbClr>
                  </a:gs>
                </a:gsLst>
                <a:lin ang="2700000" scaled="1"/>
                <a:tileRect/>
              </a:gradFill>
            </c:spPr>
            <c:extLst>
              <c:ext xmlns:c16="http://schemas.microsoft.com/office/drawing/2014/chart" uri="{C3380CC4-5D6E-409C-BE32-E72D297353CC}">
                <c16:uniqueId val="{00000001-CD9B-4029-9097-A0651E18ADBF}"/>
              </c:ext>
            </c:extLst>
          </c:dPt>
          <c:dPt>
            <c:idx val="1"/>
            <c:bubble3D val="0"/>
            <c:spPr>
              <a:gradFill flip="none" rotWithShape="1">
                <a:gsLst>
                  <a:gs pos="0">
                    <a:srgbClr val="F79646">
                      <a:lumMod val="75000"/>
                      <a:shade val="30000"/>
                      <a:satMod val="115000"/>
                    </a:srgbClr>
                  </a:gs>
                  <a:gs pos="50000">
                    <a:srgbClr val="F79646">
                      <a:lumMod val="75000"/>
                      <a:shade val="67500"/>
                      <a:satMod val="115000"/>
                    </a:srgbClr>
                  </a:gs>
                  <a:gs pos="100000">
                    <a:srgbClr val="F79646">
                      <a:lumMod val="75000"/>
                      <a:shade val="100000"/>
                      <a:satMod val="115000"/>
                    </a:srgbClr>
                  </a:gs>
                </a:gsLst>
                <a:lin ang="2700000" scaled="1"/>
                <a:tileRect/>
              </a:gradFill>
            </c:spPr>
            <c:extLst>
              <c:ext xmlns:c16="http://schemas.microsoft.com/office/drawing/2014/chart" uri="{C3380CC4-5D6E-409C-BE32-E72D297353CC}">
                <c16:uniqueId val="{00000003-CD9B-4029-9097-A0651E18ADBF}"/>
              </c:ext>
            </c:extLst>
          </c:dPt>
          <c:dPt>
            <c:idx val="2"/>
            <c:bubble3D val="0"/>
            <c:spPr>
              <a:gradFill flip="none" rotWithShape="1">
                <a:gsLst>
                  <a:gs pos="0">
                    <a:srgbClr val="64AB0D">
                      <a:shade val="30000"/>
                      <a:satMod val="115000"/>
                    </a:srgbClr>
                  </a:gs>
                  <a:gs pos="50000">
                    <a:srgbClr val="64AB0D">
                      <a:shade val="67500"/>
                      <a:satMod val="115000"/>
                    </a:srgbClr>
                  </a:gs>
                  <a:gs pos="100000">
                    <a:srgbClr val="64AB0D">
                      <a:shade val="100000"/>
                      <a:satMod val="115000"/>
                    </a:srgbClr>
                  </a:gs>
                </a:gsLst>
                <a:lin ang="2700000" scaled="1"/>
                <a:tileRect/>
              </a:gradFill>
            </c:spPr>
            <c:extLst>
              <c:ext xmlns:c16="http://schemas.microsoft.com/office/drawing/2014/chart" uri="{C3380CC4-5D6E-409C-BE32-E72D297353CC}">
                <c16:uniqueId val="{00000005-CD9B-4029-9097-A0651E18ADBF}"/>
              </c:ext>
            </c:extLst>
          </c:dPt>
          <c:dPt>
            <c:idx val="3"/>
            <c:bubble3D val="0"/>
            <c:spPr>
              <a:gradFill flip="none" rotWithShape="1">
                <a:gsLst>
                  <a:gs pos="0">
                    <a:srgbClr val="00B050">
                      <a:shade val="30000"/>
                      <a:satMod val="115000"/>
                    </a:srgbClr>
                  </a:gs>
                  <a:gs pos="50000">
                    <a:srgbClr val="00B050">
                      <a:shade val="67500"/>
                      <a:satMod val="115000"/>
                    </a:srgbClr>
                  </a:gs>
                  <a:gs pos="100000">
                    <a:srgbClr val="00B050">
                      <a:shade val="100000"/>
                      <a:satMod val="115000"/>
                    </a:srgbClr>
                  </a:gs>
                </a:gsLst>
                <a:lin ang="2700000" scaled="1"/>
                <a:tileRect/>
              </a:gradFill>
            </c:spPr>
            <c:extLst>
              <c:ext xmlns:c16="http://schemas.microsoft.com/office/drawing/2014/chart" uri="{C3380CC4-5D6E-409C-BE32-E72D297353CC}">
                <c16:uniqueId val="{00000007-CD9B-4029-9097-A0651E18ADBF}"/>
              </c:ext>
            </c:extLst>
          </c:dPt>
          <c:dPt>
            <c:idx val="4"/>
            <c:bubble3D val="0"/>
            <c:spPr>
              <a:noFill/>
            </c:spPr>
            <c:extLst>
              <c:ext xmlns:c16="http://schemas.microsoft.com/office/drawing/2014/chart" uri="{C3380CC4-5D6E-409C-BE32-E72D297353CC}">
                <c16:uniqueId val="{00000009-CD9B-4029-9097-A0651E18ADBF}"/>
              </c:ext>
            </c:extLst>
          </c:dPt>
          <c:val>
            <c:numRef>
              <c:f>'Leçon 1'!$N$128:$N$132</c:f>
              <c:numCache>
                <c:formatCode>General</c:formatCode>
                <c:ptCount val="5"/>
                <c:pt idx="0">
                  <c:v>10</c:v>
                </c:pt>
                <c:pt idx="1">
                  <c:v>10</c:v>
                </c:pt>
                <c:pt idx="2">
                  <c:v>10</c:v>
                </c:pt>
                <c:pt idx="3">
                  <c:v>10</c:v>
                </c:pt>
                <c:pt idx="4">
                  <c:v>40</c:v>
                </c:pt>
              </c:numCache>
            </c:numRef>
          </c:val>
          <c:extLst>
            <c:ext xmlns:c16="http://schemas.microsoft.com/office/drawing/2014/chart" uri="{C3380CC4-5D6E-409C-BE32-E72D297353CC}">
              <c16:uniqueId val="{0000000A-CD9B-4029-9097-A0651E18ADBF}"/>
            </c:ext>
          </c:extLst>
        </c:ser>
        <c:dLbls>
          <c:showLegendKey val="0"/>
          <c:showVal val="0"/>
          <c:showCatName val="0"/>
          <c:showSerName val="0"/>
          <c:showPercent val="0"/>
          <c:showBubbleSize val="0"/>
          <c:showLeaderLines val="1"/>
        </c:dLbls>
        <c:firstSliceAng val="270"/>
        <c:holeSize val="50"/>
      </c:doughnutChart>
      <c:pieChart>
        <c:varyColors val="1"/>
        <c:ser>
          <c:idx val="1"/>
          <c:order val="1"/>
          <c:spPr>
            <a:noFill/>
          </c:spPr>
          <c:dPt>
            <c:idx val="1"/>
            <c:bubble3D val="0"/>
            <c:spPr>
              <a:solidFill>
                <a:schemeClr val="tx1"/>
              </a:solidFill>
            </c:spPr>
            <c:extLst>
              <c:ext xmlns:c16="http://schemas.microsoft.com/office/drawing/2014/chart" uri="{C3380CC4-5D6E-409C-BE32-E72D297353CC}">
                <c16:uniqueId val="{0000000C-CD9B-4029-9097-A0651E18ADBF}"/>
              </c:ext>
            </c:extLst>
          </c:dPt>
          <c:val>
            <c:numRef>
              <c:f>'Leçon 1'!$O$128:$O$130</c:f>
              <c:numCache>
                <c:formatCode>General</c:formatCode>
                <c:ptCount val="3"/>
                <c:pt idx="0">
                  <c:v>0</c:v>
                </c:pt>
                <c:pt idx="1">
                  <c:v>2</c:v>
                </c:pt>
                <c:pt idx="2">
                  <c:v>78</c:v>
                </c:pt>
              </c:numCache>
            </c:numRef>
          </c:val>
          <c:extLst>
            <c:ext xmlns:c16="http://schemas.microsoft.com/office/drawing/2014/chart" uri="{C3380CC4-5D6E-409C-BE32-E72D297353CC}">
              <c16:uniqueId val="{0000000D-CD9B-4029-9097-A0651E18ADBF}"/>
            </c:ext>
          </c:extLst>
        </c:ser>
        <c:dLbls>
          <c:showLegendKey val="0"/>
          <c:showVal val="0"/>
          <c:showCatName val="0"/>
          <c:showSerName val="0"/>
          <c:showPercent val="0"/>
          <c:showBubbleSize val="0"/>
          <c:showLeaderLines val="1"/>
        </c:dLbls>
        <c:firstSliceAng val="270"/>
      </c:pieChart>
    </c:plotArea>
    <c:plotVisOnly val="0"/>
    <c:dispBlanksAs val="gap"/>
    <c:showDLblsOverMax val="0"/>
  </c:chart>
  <c:spPr>
    <a:noFill/>
    <a:ln>
      <a:noFill/>
    </a:ln>
  </c:spPr>
  <c:printSettings>
    <c:headerFooter/>
    <c:pageMargins b="0.750000000000003" l="0.70000000000000062" r="0.70000000000000062" t="0.750000000000003" header="0.30000000000000032" footer="0.30000000000000032"/>
    <c:pageSetup/>
  </c:printSettings>
</c:chartSpace>
</file>

<file path=xl/charts/chart2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3187714043526789E-2"/>
          <c:y val="2.160694885387645E-3"/>
          <c:w val="0.97578810865280474"/>
          <c:h val="0.99783930511461238"/>
        </c:manualLayout>
      </c:layout>
      <c:doughnutChart>
        <c:varyColors val="1"/>
        <c:ser>
          <c:idx val="0"/>
          <c:order val="0"/>
          <c:tx>
            <c:v>Camembert</c:v>
          </c:tx>
          <c:dPt>
            <c:idx val="0"/>
            <c:bubble3D val="0"/>
            <c:spPr>
              <a:gradFill flip="none" rotWithShape="1">
                <a:gsLst>
                  <a:gs pos="0">
                    <a:srgbClr val="C00000">
                      <a:shade val="30000"/>
                      <a:satMod val="115000"/>
                    </a:srgbClr>
                  </a:gs>
                  <a:gs pos="50000">
                    <a:srgbClr val="C00000">
                      <a:shade val="67500"/>
                      <a:satMod val="115000"/>
                    </a:srgbClr>
                  </a:gs>
                  <a:gs pos="100000">
                    <a:srgbClr val="C00000">
                      <a:shade val="100000"/>
                      <a:satMod val="115000"/>
                    </a:srgbClr>
                  </a:gs>
                </a:gsLst>
                <a:lin ang="2700000" scaled="1"/>
                <a:tileRect/>
              </a:gradFill>
            </c:spPr>
            <c:extLst>
              <c:ext xmlns:c16="http://schemas.microsoft.com/office/drawing/2014/chart" uri="{C3380CC4-5D6E-409C-BE32-E72D297353CC}">
                <c16:uniqueId val="{00000001-84A1-436F-8DF3-22535E752007}"/>
              </c:ext>
            </c:extLst>
          </c:dPt>
          <c:dPt>
            <c:idx val="1"/>
            <c:bubble3D val="0"/>
            <c:spPr>
              <a:gradFill flip="none" rotWithShape="1">
                <a:gsLst>
                  <a:gs pos="0">
                    <a:srgbClr val="F79646">
                      <a:lumMod val="75000"/>
                      <a:shade val="30000"/>
                      <a:satMod val="115000"/>
                    </a:srgbClr>
                  </a:gs>
                  <a:gs pos="50000">
                    <a:srgbClr val="F79646">
                      <a:lumMod val="75000"/>
                      <a:shade val="67500"/>
                      <a:satMod val="115000"/>
                    </a:srgbClr>
                  </a:gs>
                  <a:gs pos="100000">
                    <a:srgbClr val="F79646">
                      <a:lumMod val="75000"/>
                      <a:shade val="100000"/>
                      <a:satMod val="115000"/>
                    </a:srgbClr>
                  </a:gs>
                </a:gsLst>
                <a:lin ang="2700000" scaled="1"/>
                <a:tileRect/>
              </a:gradFill>
            </c:spPr>
            <c:extLst>
              <c:ext xmlns:c16="http://schemas.microsoft.com/office/drawing/2014/chart" uri="{C3380CC4-5D6E-409C-BE32-E72D297353CC}">
                <c16:uniqueId val="{00000003-84A1-436F-8DF3-22535E752007}"/>
              </c:ext>
            </c:extLst>
          </c:dPt>
          <c:dPt>
            <c:idx val="2"/>
            <c:bubble3D val="0"/>
            <c:spPr>
              <a:gradFill flip="none" rotWithShape="1">
                <a:gsLst>
                  <a:gs pos="0">
                    <a:srgbClr val="64AB0D">
                      <a:shade val="30000"/>
                      <a:satMod val="115000"/>
                    </a:srgbClr>
                  </a:gs>
                  <a:gs pos="50000">
                    <a:srgbClr val="64AB0D">
                      <a:shade val="67500"/>
                      <a:satMod val="115000"/>
                    </a:srgbClr>
                  </a:gs>
                  <a:gs pos="100000">
                    <a:srgbClr val="64AB0D">
                      <a:shade val="100000"/>
                      <a:satMod val="115000"/>
                    </a:srgbClr>
                  </a:gs>
                </a:gsLst>
                <a:lin ang="2700000" scaled="1"/>
                <a:tileRect/>
              </a:gradFill>
            </c:spPr>
            <c:extLst>
              <c:ext xmlns:c16="http://schemas.microsoft.com/office/drawing/2014/chart" uri="{C3380CC4-5D6E-409C-BE32-E72D297353CC}">
                <c16:uniqueId val="{00000005-84A1-436F-8DF3-22535E752007}"/>
              </c:ext>
            </c:extLst>
          </c:dPt>
          <c:dPt>
            <c:idx val="3"/>
            <c:bubble3D val="0"/>
            <c:spPr>
              <a:gradFill flip="none" rotWithShape="1">
                <a:gsLst>
                  <a:gs pos="0">
                    <a:srgbClr val="00B050">
                      <a:shade val="30000"/>
                      <a:satMod val="115000"/>
                    </a:srgbClr>
                  </a:gs>
                  <a:gs pos="50000">
                    <a:srgbClr val="00B050">
                      <a:shade val="67500"/>
                      <a:satMod val="115000"/>
                    </a:srgbClr>
                  </a:gs>
                  <a:gs pos="100000">
                    <a:srgbClr val="00B050">
                      <a:shade val="100000"/>
                      <a:satMod val="115000"/>
                    </a:srgbClr>
                  </a:gs>
                </a:gsLst>
                <a:lin ang="2700000" scaled="1"/>
                <a:tileRect/>
              </a:gradFill>
            </c:spPr>
            <c:extLst>
              <c:ext xmlns:c16="http://schemas.microsoft.com/office/drawing/2014/chart" uri="{C3380CC4-5D6E-409C-BE32-E72D297353CC}">
                <c16:uniqueId val="{00000007-84A1-436F-8DF3-22535E752007}"/>
              </c:ext>
            </c:extLst>
          </c:dPt>
          <c:dPt>
            <c:idx val="4"/>
            <c:bubble3D val="0"/>
            <c:spPr>
              <a:noFill/>
            </c:spPr>
            <c:extLst>
              <c:ext xmlns:c16="http://schemas.microsoft.com/office/drawing/2014/chart" uri="{C3380CC4-5D6E-409C-BE32-E72D297353CC}">
                <c16:uniqueId val="{00000009-84A1-436F-8DF3-22535E752007}"/>
              </c:ext>
            </c:extLst>
          </c:dPt>
          <c:val>
            <c:numRef>
              <c:f>'Leçon 8'!$N$138:$N$142</c:f>
              <c:numCache>
                <c:formatCode>General</c:formatCode>
                <c:ptCount val="5"/>
                <c:pt idx="0">
                  <c:v>10</c:v>
                </c:pt>
                <c:pt idx="1">
                  <c:v>10</c:v>
                </c:pt>
                <c:pt idx="2">
                  <c:v>10</c:v>
                </c:pt>
                <c:pt idx="3">
                  <c:v>10</c:v>
                </c:pt>
                <c:pt idx="4">
                  <c:v>40</c:v>
                </c:pt>
              </c:numCache>
            </c:numRef>
          </c:val>
          <c:extLst>
            <c:ext xmlns:c16="http://schemas.microsoft.com/office/drawing/2014/chart" uri="{C3380CC4-5D6E-409C-BE32-E72D297353CC}">
              <c16:uniqueId val="{0000000A-84A1-436F-8DF3-22535E752007}"/>
            </c:ext>
          </c:extLst>
        </c:ser>
        <c:dLbls>
          <c:showLegendKey val="0"/>
          <c:showVal val="0"/>
          <c:showCatName val="0"/>
          <c:showSerName val="0"/>
          <c:showPercent val="0"/>
          <c:showBubbleSize val="0"/>
          <c:showLeaderLines val="1"/>
        </c:dLbls>
        <c:firstSliceAng val="270"/>
        <c:holeSize val="50"/>
      </c:doughnutChart>
      <c:pieChart>
        <c:varyColors val="1"/>
        <c:ser>
          <c:idx val="1"/>
          <c:order val="1"/>
          <c:spPr>
            <a:noFill/>
          </c:spPr>
          <c:dPt>
            <c:idx val="1"/>
            <c:bubble3D val="0"/>
            <c:spPr>
              <a:solidFill>
                <a:schemeClr val="tx1"/>
              </a:solidFill>
            </c:spPr>
            <c:extLst>
              <c:ext xmlns:c16="http://schemas.microsoft.com/office/drawing/2014/chart" uri="{C3380CC4-5D6E-409C-BE32-E72D297353CC}">
                <c16:uniqueId val="{0000000C-84A1-436F-8DF3-22535E752007}"/>
              </c:ext>
            </c:extLst>
          </c:dPt>
          <c:val>
            <c:numRef>
              <c:f>'Leçon 8'!$O$138:$O$140</c:f>
              <c:numCache>
                <c:formatCode>General</c:formatCode>
                <c:ptCount val="3"/>
                <c:pt idx="0">
                  <c:v>0</c:v>
                </c:pt>
                <c:pt idx="1">
                  <c:v>2</c:v>
                </c:pt>
                <c:pt idx="2">
                  <c:v>78</c:v>
                </c:pt>
              </c:numCache>
            </c:numRef>
          </c:val>
          <c:extLst>
            <c:ext xmlns:c16="http://schemas.microsoft.com/office/drawing/2014/chart" uri="{C3380CC4-5D6E-409C-BE32-E72D297353CC}">
              <c16:uniqueId val="{0000000D-84A1-436F-8DF3-22535E752007}"/>
            </c:ext>
          </c:extLst>
        </c:ser>
        <c:dLbls>
          <c:showLegendKey val="0"/>
          <c:showVal val="0"/>
          <c:showCatName val="0"/>
          <c:showSerName val="0"/>
          <c:showPercent val="0"/>
          <c:showBubbleSize val="0"/>
          <c:showLeaderLines val="1"/>
        </c:dLbls>
        <c:firstSliceAng val="270"/>
      </c:pieChart>
    </c:plotArea>
    <c:plotVisOnly val="0"/>
    <c:dispBlanksAs val="gap"/>
    <c:showDLblsOverMax val="0"/>
  </c:chart>
  <c:spPr>
    <a:noFill/>
    <a:ln>
      <a:noFill/>
    </a:ln>
  </c:spPr>
  <c:printSettings>
    <c:headerFooter/>
    <c:pageMargins b="0.750000000000003" l="0.70000000000000062" r="0.70000000000000062" t="0.750000000000003" header="0.30000000000000032" footer="0.30000000000000032"/>
    <c:pageSetup/>
  </c:printSettings>
</c:chartSpace>
</file>

<file path=xl/charts/chart2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3187714043526789E-2"/>
          <c:y val="2.160694885387645E-3"/>
          <c:w val="0.97578810865280474"/>
          <c:h val="0.99783930511461238"/>
        </c:manualLayout>
      </c:layout>
      <c:doughnutChart>
        <c:varyColors val="1"/>
        <c:ser>
          <c:idx val="0"/>
          <c:order val="0"/>
          <c:tx>
            <c:v>Camembert</c:v>
          </c:tx>
          <c:dPt>
            <c:idx val="0"/>
            <c:bubble3D val="0"/>
            <c:spPr>
              <a:gradFill flip="none" rotWithShape="1">
                <a:gsLst>
                  <a:gs pos="0">
                    <a:srgbClr val="C00000">
                      <a:shade val="30000"/>
                      <a:satMod val="115000"/>
                    </a:srgbClr>
                  </a:gs>
                  <a:gs pos="50000">
                    <a:srgbClr val="C00000">
                      <a:shade val="67500"/>
                      <a:satMod val="115000"/>
                    </a:srgbClr>
                  </a:gs>
                  <a:gs pos="100000">
                    <a:srgbClr val="C00000">
                      <a:shade val="100000"/>
                      <a:satMod val="115000"/>
                    </a:srgbClr>
                  </a:gs>
                </a:gsLst>
                <a:lin ang="2700000" scaled="1"/>
                <a:tileRect/>
              </a:gradFill>
            </c:spPr>
            <c:extLst>
              <c:ext xmlns:c16="http://schemas.microsoft.com/office/drawing/2014/chart" uri="{C3380CC4-5D6E-409C-BE32-E72D297353CC}">
                <c16:uniqueId val="{00000001-C916-49C3-B871-28D27A7ACA2C}"/>
              </c:ext>
            </c:extLst>
          </c:dPt>
          <c:dPt>
            <c:idx val="1"/>
            <c:bubble3D val="0"/>
            <c:spPr>
              <a:gradFill flip="none" rotWithShape="1">
                <a:gsLst>
                  <a:gs pos="0">
                    <a:srgbClr val="F79646">
                      <a:lumMod val="75000"/>
                      <a:shade val="30000"/>
                      <a:satMod val="115000"/>
                    </a:srgbClr>
                  </a:gs>
                  <a:gs pos="50000">
                    <a:srgbClr val="F79646">
                      <a:lumMod val="75000"/>
                      <a:shade val="67500"/>
                      <a:satMod val="115000"/>
                    </a:srgbClr>
                  </a:gs>
                  <a:gs pos="100000">
                    <a:srgbClr val="F79646">
                      <a:lumMod val="75000"/>
                      <a:shade val="100000"/>
                      <a:satMod val="115000"/>
                    </a:srgbClr>
                  </a:gs>
                </a:gsLst>
                <a:lin ang="2700000" scaled="1"/>
                <a:tileRect/>
              </a:gradFill>
            </c:spPr>
            <c:extLst>
              <c:ext xmlns:c16="http://schemas.microsoft.com/office/drawing/2014/chart" uri="{C3380CC4-5D6E-409C-BE32-E72D297353CC}">
                <c16:uniqueId val="{00000003-C916-49C3-B871-28D27A7ACA2C}"/>
              </c:ext>
            </c:extLst>
          </c:dPt>
          <c:dPt>
            <c:idx val="2"/>
            <c:bubble3D val="0"/>
            <c:spPr>
              <a:gradFill flip="none" rotWithShape="1">
                <a:gsLst>
                  <a:gs pos="0">
                    <a:srgbClr val="64AB0D">
                      <a:shade val="30000"/>
                      <a:satMod val="115000"/>
                    </a:srgbClr>
                  </a:gs>
                  <a:gs pos="50000">
                    <a:srgbClr val="64AB0D">
                      <a:shade val="67500"/>
                      <a:satMod val="115000"/>
                    </a:srgbClr>
                  </a:gs>
                  <a:gs pos="100000">
                    <a:srgbClr val="64AB0D">
                      <a:shade val="100000"/>
                      <a:satMod val="115000"/>
                    </a:srgbClr>
                  </a:gs>
                </a:gsLst>
                <a:lin ang="2700000" scaled="1"/>
                <a:tileRect/>
              </a:gradFill>
            </c:spPr>
            <c:extLst>
              <c:ext xmlns:c16="http://schemas.microsoft.com/office/drawing/2014/chart" uri="{C3380CC4-5D6E-409C-BE32-E72D297353CC}">
                <c16:uniqueId val="{00000005-C916-49C3-B871-28D27A7ACA2C}"/>
              </c:ext>
            </c:extLst>
          </c:dPt>
          <c:dPt>
            <c:idx val="3"/>
            <c:bubble3D val="0"/>
            <c:spPr>
              <a:gradFill flip="none" rotWithShape="1">
                <a:gsLst>
                  <a:gs pos="0">
                    <a:srgbClr val="00B050">
                      <a:shade val="30000"/>
                      <a:satMod val="115000"/>
                    </a:srgbClr>
                  </a:gs>
                  <a:gs pos="50000">
                    <a:srgbClr val="00B050">
                      <a:shade val="67500"/>
                      <a:satMod val="115000"/>
                    </a:srgbClr>
                  </a:gs>
                  <a:gs pos="100000">
                    <a:srgbClr val="00B050">
                      <a:shade val="100000"/>
                      <a:satMod val="115000"/>
                    </a:srgbClr>
                  </a:gs>
                </a:gsLst>
                <a:lin ang="2700000" scaled="1"/>
                <a:tileRect/>
              </a:gradFill>
            </c:spPr>
            <c:extLst>
              <c:ext xmlns:c16="http://schemas.microsoft.com/office/drawing/2014/chart" uri="{C3380CC4-5D6E-409C-BE32-E72D297353CC}">
                <c16:uniqueId val="{00000007-C916-49C3-B871-28D27A7ACA2C}"/>
              </c:ext>
            </c:extLst>
          </c:dPt>
          <c:dPt>
            <c:idx val="4"/>
            <c:bubble3D val="0"/>
            <c:spPr>
              <a:noFill/>
            </c:spPr>
            <c:extLst>
              <c:ext xmlns:c16="http://schemas.microsoft.com/office/drawing/2014/chart" uri="{C3380CC4-5D6E-409C-BE32-E72D297353CC}">
                <c16:uniqueId val="{00000009-C916-49C3-B871-28D27A7ACA2C}"/>
              </c:ext>
            </c:extLst>
          </c:dPt>
          <c:val>
            <c:numRef>
              <c:f>'Leçon 8'!$N$143:$N$147</c:f>
              <c:numCache>
                <c:formatCode>General</c:formatCode>
                <c:ptCount val="5"/>
                <c:pt idx="0">
                  <c:v>10</c:v>
                </c:pt>
                <c:pt idx="1">
                  <c:v>10</c:v>
                </c:pt>
                <c:pt idx="2">
                  <c:v>10</c:v>
                </c:pt>
                <c:pt idx="3">
                  <c:v>10</c:v>
                </c:pt>
                <c:pt idx="4">
                  <c:v>40</c:v>
                </c:pt>
              </c:numCache>
            </c:numRef>
          </c:val>
          <c:extLst>
            <c:ext xmlns:c16="http://schemas.microsoft.com/office/drawing/2014/chart" uri="{C3380CC4-5D6E-409C-BE32-E72D297353CC}">
              <c16:uniqueId val="{0000000A-C916-49C3-B871-28D27A7ACA2C}"/>
            </c:ext>
          </c:extLst>
        </c:ser>
        <c:dLbls>
          <c:showLegendKey val="0"/>
          <c:showVal val="0"/>
          <c:showCatName val="0"/>
          <c:showSerName val="0"/>
          <c:showPercent val="0"/>
          <c:showBubbleSize val="0"/>
          <c:showLeaderLines val="1"/>
        </c:dLbls>
        <c:firstSliceAng val="270"/>
        <c:holeSize val="50"/>
      </c:doughnutChart>
      <c:pieChart>
        <c:varyColors val="1"/>
        <c:ser>
          <c:idx val="1"/>
          <c:order val="1"/>
          <c:spPr>
            <a:noFill/>
          </c:spPr>
          <c:dPt>
            <c:idx val="1"/>
            <c:bubble3D val="0"/>
            <c:spPr>
              <a:solidFill>
                <a:schemeClr val="tx1"/>
              </a:solidFill>
            </c:spPr>
            <c:extLst>
              <c:ext xmlns:c16="http://schemas.microsoft.com/office/drawing/2014/chart" uri="{C3380CC4-5D6E-409C-BE32-E72D297353CC}">
                <c16:uniqueId val="{0000000C-C916-49C3-B871-28D27A7ACA2C}"/>
              </c:ext>
            </c:extLst>
          </c:dPt>
          <c:val>
            <c:numRef>
              <c:f>'Leçon 8'!$O$143:$O$145</c:f>
              <c:numCache>
                <c:formatCode>General</c:formatCode>
                <c:ptCount val="3"/>
                <c:pt idx="0">
                  <c:v>0</c:v>
                </c:pt>
                <c:pt idx="1">
                  <c:v>2</c:v>
                </c:pt>
                <c:pt idx="2">
                  <c:v>78</c:v>
                </c:pt>
              </c:numCache>
            </c:numRef>
          </c:val>
          <c:extLst>
            <c:ext xmlns:c16="http://schemas.microsoft.com/office/drawing/2014/chart" uri="{C3380CC4-5D6E-409C-BE32-E72D297353CC}">
              <c16:uniqueId val="{0000000D-C916-49C3-B871-28D27A7ACA2C}"/>
            </c:ext>
          </c:extLst>
        </c:ser>
        <c:dLbls>
          <c:showLegendKey val="0"/>
          <c:showVal val="0"/>
          <c:showCatName val="0"/>
          <c:showSerName val="0"/>
          <c:showPercent val="0"/>
          <c:showBubbleSize val="0"/>
          <c:showLeaderLines val="1"/>
        </c:dLbls>
        <c:firstSliceAng val="270"/>
      </c:pieChart>
    </c:plotArea>
    <c:plotVisOnly val="0"/>
    <c:dispBlanksAs val="gap"/>
    <c:showDLblsOverMax val="0"/>
  </c:chart>
  <c:spPr>
    <a:noFill/>
    <a:ln>
      <a:noFill/>
    </a:ln>
  </c:spPr>
  <c:printSettings>
    <c:headerFooter/>
    <c:pageMargins b="0.750000000000003" l="0.70000000000000062" r="0.70000000000000062" t="0.750000000000003" header="0.30000000000000032" footer="0.30000000000000032"/>
    <c:pageSetup/>
  </c:printSettings>
</c:chartSpace>
</file>

<file path=xl/charts/chart2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3187714043526789E-2"/>
          <c:y val="2.160694885387645E-3"/>
          <c:w val="0.97578810865280474"/>
          <c:h val="0.99783930511461238"/>
        </c:manualLayout>
      </c:layout>
      <c:doughnutChart>
        <c:varyColors val="1"/>
        <c:ser>
          <c:idx val="0"/>
          <c:order val="0"/>
          <c:tx>
            <c:v>Camembert</c:v>
          </c:tx>
          <c:dPt>
            <c:idx val="0"/>
            <c:bubble3D val="0"/>
            <c:spPr>
              <a:gradFill flip="none" rotWithShape="1">
                <a:gsLst>
                  <a:gs pos="0">
                    <a:srgbClr val="C00000">
                      <a:shade val="30000"/>
                      <a:satMod val="115000"/>
                    </a:srgbClr>
                  </a:gs>
                  <a:gs pos="50000">
                    <a:srgbClr val="C00000">
                      <a:shade val="67500"/>
                      <a:satMod val="115000"/>
                    </a:srgbClr>
                  </a:gs>
                  <a:gs pos="100000">
                    <a:srgbClr val="C00000">
                      <a:shade val="100000"/>
                      <a:satMod val="115000"/>
                    </a:srgbClr>
                  </a:gs>
                </a:gsLst>
                <a:lin ang="2700000" scaled="1"/>
                <a:tileRect/>
              </a:gradFill>
            </c:spPr>
            <c:extLst>
              <c:ext xmlns:c16="http://schemas.microsoft.com/office/drawing/2014/chart" uri="{C3380CC4-5D6E-409C-BE32-E72D297353CC}">
                <c16:uniqueId val="{00000001-C2DB-4A0B-93C9-DC0A5583BEF3}"/>
              </c:ext>
            </c:extLst>
          </c:dPt>
          <c:dPt>
            <c:idx val="1"/>
            <c:bubble3D val="0"/>
            <c:spPr>
              <a:gradFill flip="none" rotWithShape="1">
                <a:gsLst>
                  <a:gs pos="0">
                    <a:srgbClr val="F79646">
                      <a:lumMod val="75000"/>
                      <a:shade val="30000"/>
                      <a:satMod val="115000"/>
                    </a:srgbClr>
                  </a:gs>
                  <a:gs pos="50000">
                    <a:srgbClr val="F79646">
                      <a:lumMod val="75000"/>
                      <a:shade val="67500"/>
                      <a:satMod val="115000"/>
                    </a:srgbClr>
                  </a:gs>
                  <a:gs pos="100000">
                    <a:srgbClr val="F79646">
                      <a:lumMod val="75000"/>
                      <a:shade val="100000"/>
                      <a:satMod val="115000"/>
                    </a:srgbClr>
                  </a:gs>
                </a:gsLst>
                <a:lin ang="2700000" scaled="1"/>
                <a:tileRect/>
              </a:gradFill>
            </c:spPr>
            <c:extLst>
              <c:ext xmlns:c16="http://schemas.microsoft.com/office/drawing/2014/chart" uri="{C3380CC4-5D6E-409C-BE32-E72D297353CC}">
                <c16:uniqueId val="{00000003-C2DB-4A0B-93C9-DC0A5583BEF3}"/>
              </c:ext>
            </c:extLst>
          </c:dPt>
          <c:dPt>
            <c:idx val="2"/>
            <c:bubble3D val="0"/>
            <c:spPr>
              <a:gradFill flip="none" rotWithShape="1">
                <a:gsLst>
                  <a:gs pos="0">
                    <a:srgbClr val="64AB0D">
                      <a:shade val="30000"/>
                      <a:satMod val="115000"/>
                    </a:srgbClr>
                  </a:gs>
                  <a:gs pos="50000">
                    <a:srgbClr val="64AB0D">
                      <a:shade val="67500"/>
                      <a:satMod val="115000"/>
                    </a:srgbClr>
                  </a:gs>
                  <a:gs pos="100000">
                    <a:srgbClr val="64AB0D">
                      <a:shade val="100000"/>
                      <a:satMod val="115000"/>
                    </a:srgbClr>
                  </a:gs>
                </a:gsLst>
                <a:lin ang="2700000" scaled="1"/>
                <a:tileRect/>
              </a:gradFill>
            </c:spPr>
            <c:extLst>
              <c:ext xmlns:c16="http://schemas.microsoft.com/office/drawing/2014/chart" uri="{C3380CC4-5D6E-409C-BE32-E72D297353CC}">
                <c16:uniqueId val="{00000005-C2DB-4A0B-93C9-DC0A5583BEF3}"/>
              </c:ext>
            </c:extLst>
          </c:dPt>
          <c:dPt>
            <c:idx val="3"/>
            <c:bubble3D val="0"/>
            <c:spPr>
              <a:gradFill flip="none" rotWithShape="1">
                <a:gsLst>
                  <a:gs pos="0">
                    <a:srgbClr val="00B050">
                      <a:shade val="30000"/>
                      <a:satMod val="115000"/>
                    </a:srgbClr>
                  </a:gs>
                  <a:gs pos="50000">
                    <a:srgbClr val="00B050">
                      <a:shade val="67500"/>
                      <a:satMod val="115000"/>
                    </a:srgbClr>
                  </a:gs>
                  <a:gs pos="100000">
                    <a:srgbClr val="00B050">
                      <a:shade val="100000"/>
                      <a:satMod val="115000"/>
                    </a:srgbClr>
                  </a:gs>
                </a:gsLst>
                <a:lin ang="2700000" scaled="1"/>
                <a:tileRect/>
              </a:gradFill>
            </c:spPr>
            <c:extLst>
              <c:ext xmlns:c16="http://schemas.microsoft.com/office/drawing/2014/chart" uri="{C3380CC4-5D6E-409C-BE32-E72D297353CC}">
                <c16:uniqueId val="{00000007-C2DB-4A0B-93C9-DC0A5583BEF3}"/>
              </c:ext>
            </c:extLst>
          </c:dPt>
          <c:dPt>
            <c:idx val="4"/>
            <c:bubble3D val="0"/>
            <c:spPr>
              <a:noFill/>
            </c:spPr>
            <c:extLst>
              <c:ext xmlns:c16="http://schemas.microsoft.com/office/drawing/2014/chart" uri="{C3380CC4-5D6E-409C-BE32-E72D297353CC}">
                <c16:uniqueId val="{00000009-C2DB-4A0B-93C9-DC0A5583BEF3}"/>
              </c:ext>
            </c:extLst>
          </c:dPt>
          <c:val>
            <c:numRef>
              <c:f>'Leçon 8'!$N$148:$N$152</c:f>
              <c:numCache>
                <c:formatCode>General</c:formatCode>
                <c:ptCount val="5"/>
                <c:pt idx="0">
                  <c:v>10</c:v>
                </c:pt>
                <c:pt idx="1">
                  <c:v>10</c:v>
                </c:pt>
                <c:pt idx="2">
                  <c:v>10</c:v>
                </c:pt>
                <c:pt idx="3">
                  <c:v>10</c:v>
                </c:pt>
                <c:pt idx="4">
                  <c:v>40</c:v>
                </c:pt>
              </c:numCache>
            </c:numRef>
          </c:val>
          <c:extLst>
            <c:ext xmlns:c16="http://schemas.microsoft.com/office/drawing/2014/chart" uri="{C3380CC4-5D6E-409C-BE32-E72D297353CC}">
              <c16:uniqueId val="{0000000A-C2DB-4A0B-93C9-DC0A5583BEF3}"/>
            </c:ext>
          </c:extLst>
        </c:ser>
        <c:dLbls>
          <c:showLegendKey val="0"/>
          <c:showVal val="0"/>
          <c:showCatName val="0"/>
          <c:showSerName val="0"/>
          <c:showPercent val="0"/>
          <c:showBubbleSize val="0"/>
          <c:showLeaderLines val="1"/>
        </c:dLbls>
        <c:firstSliceAng val="270"/>
        <c:holeSize val="50"/>
      </c:doughnutChart>
      <c:pieChart>
        <c:varyColors val="1"/>
        <c:ser>
          <c:idx val="1"/>
          <c:order val="1"/>
          <c:spPr>
            <a:noFill/>
          </c:spPr>
          <c:dPt>
            <c:idx val="1"/>
            <c:bubble3D val="0"/>
            <c:spPr>
              <a:solidFill>
                <a:schemeClr val="tx1"/>
              </a:solidFill>
            </c:spPr>
            <c:extLst>
              <c:ext xmlns:c16="http://schemas.microsoft.com/office/drawing/2014/chart" uri="{C3380CC4-5D6E-409C-BE32-E72D297353CC}">
                <c16:uniqueId val="{0000000C-C2DB-4A0B-93C9-DC0A5583BEF3}"/>
              </c:ext>
            </c:extLst>
          </c:dPt>
          <c:val>
            <c:numRef>
              <c:f>'Leçon 8'!$O$148:$O$150</c:f>
              <c:numCache>
                <c:formatCode>General</c:formatCode>
                <c:ptCount val="3"/>
                <c:pt idx="0">
                  <c:v>0</c:v>
                </c:pt>
                <c:pt idx="1">
                  <c:v>2</c:v>
                </c:pt>
                <c:pt idx="2">
                  <c:v>78</c:v>
                </c:pt>
              </c:numCache>
            </c:numRef>
          </c:val>
          <c:extLst>
            <c:ext xmlns:c16="http://schemas.microsoft.com/office/drawing/2014/chart" uri="{C3380CC4-5D6E-409C-BE32-E72D297353CC}">
              <c16:uniqueId val="{0000000D-C2DB-4A0B-93C9-DC0A5583BEF3}"/>
            </c:ext>
          </c:extLst>
        </c:ser>
        <c:dLbls>
          <c:showLegendKey val="0"/>
          <c:showVal val="0"/>
          <c:showCatName val="0"/>
          <c:showSerName val="0"/>
          <c:showPercent val="0"/>
          <c:showBubbleSize val="0"/>
          <c:showLeaderLines val="1"/>
        </c:dLbls>
        <c:firstSliceAng val="270"/>
      </c:pieChart>
    </c:plotArea>
    <c:plotVisOnly val="0"/>
    <c:dispBlanksAs val="gap"/>
    <c:showDLblsOverMax val="0"/>
  </c:chart>
  <c:spPr>
    <a:noFill/>
    <a:ln>
      <a:noFill/>
    </a:ln>
  </c:spPr>
  <c:printSettings>
    <c:headerFooter/>
    <c:pageMargins b="0.750000000000003" l="0.70000000000000062" r="0.70000000000000062" t="0.750000000000003" header="0.30000000000000032" footer="0.30000000000000032"/>
    <c:pageSetup/>
  </c:printSettings>
</c:chartSpace>
</file>

<file path=xl/charts/chart2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3187714043526789E-2"/>
          <c:y val="2.160694885387645E-3"/>
          <c:w val="0.97578810865280474"/>
          <c:h val="0.99783930511461238"/>
        </c:manualLayout>
      </c:layout>
      <c:doughnutChart>
        <c:varyColors val="1"/>
        <c:ser>
          <c:idx val="0"/>
          <c:order val="0"/>
          <c:tx>
            <c:v>Camembert</c:v>
          </c:tx>
          <c:dPt>
            <c:idx val="0"/>
            <c:bubble3D val="0"/>
            <c:spPr>
              <a:gradFill flip="none" rotWithShape="1">
                <a:gsLst>
                  <a:gs pos="0">
                    <a:srgbClr val="C00000">
                      <a:shade val="30000"/>
                      <a:satMod val="115000"/>
                    </a:srgbClr>
                  </a:gs>
                  <a:gs pos="50000">
                    <a:srgbClr val="C00000">
                      <a:shade val="67500"/>
                      <a:satMod val="115000"/>
                    </a:srgbClr>
                  </a:gs>
                  <a:gs pos="100000">
                    <a:srgbClr val="C00000">
                      <a:shade val="100000"/>
                      <a:satMod val="115000"/>
                    </a:srgbClr>
                  </a:gs>
                </a:gsLst>
                <a:lin ang="2700000" scaled="1"/>
                <a:tileRect/>
              </a:gradFill>
            </c:spPr>
            <c:extLst>
              <c:ext xmlns:c16="http://schemas.microsoft.com/office/drawing/2014/chart" uri="{C3380CC4-5D6E-409C-BE32-E72D297353CC}">
                <c16:uniqueId val="{00000001-AEA9-4616-AFC8-3185D2A434D2}"/>
              </c:ext>
            </c:extLst>
          </c:dPt>
          <c:dPt>
            <c:idx val="1"/>
            <c:bubble3D val="0"/>
            <c:spPr>
              <a:gradFill flip="none" rotWithShape="1">
                <a:gsLst>
                  <a:gs pos="0">
                    <a:srgbClr val="F79646">
                      <a:lumMod val="75000"/>
                      <a:shade val="30000"/>
                      <a:satMod val="115000"/>
                    </a:srgbClr>
                  </a:gs>
                  <a:gs pos="50000">
                    <a:srgbClr val="F79646">
                      <a:lumMod val="75000"/>
                      <a:shade val="67500"/>
                      <a:satMod val="115000"/>
                    </a:srgbClr>
                  </a:gs>
                  <a:gs pos="100000">
                    <a:srgbClr val="F79646">
                      <a:lumMod val="75000"/>
                      <a:shade val="100000"/>
                      <a:satMod val="115000"/>
                    </a:srgbClr>
                  </a:gs>
                </a:gsLst>
                <a:lin ang="2700000" scaled="1"/>
                <a:tileRect/>
              </a:gradFill>
            </c:spPr>
            <c:extLst>
              <c:ext xmlns:c16="http://schemas.microsoft.com/office/drawing/2014/chart" uri="{C3380CC4-5D6E-409C-BE32-E72D297353CC}">
                <c16:uniqueId val="{00000003-AEA9-4616-AFC8-3185D2A434D2}"/>
              </c:ext>
            </c:extLst>
          </c:dPt>
          <c:dPt>
            <c:idx val="2"/>
            <c:bubble3D val="0"/>
            <c:spPr>
              <a:gradFill flip="none" rotWithShape="1">
                <a:gsLst>
                  <a:gs pos="0">
                    <a:srgbClr val="64AB0D">
                      <a:shade val="30000"/>
                      <a:satMod val="115000"/>
                    </a:srgbClr>
                  </a:gs>
                  <a:gs pos="50000">
                    <a:srgbClr val="64AB0D">
                      <a:shade val="67500"/>
                      <a:satMod val="115000"/>
                    </a:srgbClr>
                  </a:gs>
                  <a:gs pos="100000">
                    <a:srgbClr val="64AB0D">
                      <a:shade val="100000"/>
                      <a:satMod val="115000"/>
                    </a:srgbClr>
                  </a:gs>
                </a:gsLst>
                <a:lin ang="2700000" scaled="1"/>
                <a:tileRect/>
              </a:gradFill>
            </c:spPr>
            <c:extLst>
              <c:ext xmlns:c16="http://schemas.microsoft.com/office/drawing/2014/chart" uri="{C3380CC4-5D6E-409C-BE32-E72D297353CC}">
                <c16:uniqueId val="{00000005-AEA9-4616-AFC8-3185D2A434D2}"/>
              </c:ext>
            </c:extLst>
          </c:dPt>
          <c:dPt>
            <c:idx val="3"/>
            <c:bubble3D val="0"/>
            <c:spPr>
              <a:gradFill flip="none" rotWithShape="1">
                <a:gsLst>
                  <a:gs pos="0">
                    <a:srgbClr val="00B050">
                      <a:shade val="30000"/>
                      <a:satMod val="115000"/>
                    </a:srgbClr>
                  </a:gs>
                  <a:gs pos="50000">
                    <a:srgbClr val="00B050">
                      <a:shade val="67500"/>
                      <a:satMod val="115000"/>
                    </a:srgbClr>
                  </a:gs>
                  <a:gs pos="100000">
                    <a:srgbClr val="00B050">
                      <a:shade val="100000"/>
                      <a:satMod val="115000"/>
                    </a:srgbClr>
                  </a:gs>
                </a:gsLst>
                <a:lin ang="2700000" scaled="1"/>
                <a:tileRect/>
              </a:gradFill>
            </c:spPr>
            <c:extLst>
              <c:ext xmlns:c16="http://schemas.microsoft.com/office/drawing/2014/chart" uri="{C3380CC4-5D6E-409C-BE32-E72D297353CC}">
                <c16:uniqueId val="{00000007-AEA9-4616-AFC8-3185D2A434D2}"/>
              </c:ext>
            </c:extLst>
          </c:dPt>
          <c:dPt>
            <c:idx val="4"/>
            <c:bubble3D val="0"/>
            <c:spPr>
              <a:noFill/>
            </c:spPr>
            <c:extLst>
              <c:ext xmlns:c16="http://schemas.microsoft.com/office/drawing/2014/chart" uri="{C3380CC4-5D6E-409C-BE32-E72D297353CC}">
                <c16:uniqueId val="{00000009-AEA9-4616-AFC8-3185D2A434D2}"/>
              </c:ext>
            </c:extLst>
          </c:dPt>
          <c:val>
            <c:numRef>
              <c:f>'Leçon 8'!$N$153:$N$157</c:f>
              <c:numCache>
                <c:formatCode>General</c:formatCode>
                <c:ptCount val="5"/>
                <c:pt idx="0">
                  <c:v>10</c:v>
                </c:pt>
                <c:pt idx="1">
                  <c:v>10</c:v>
                </c:pt>
                <c:pt idx="2">
                  <c:v>10</c:v>
                </c:pt>
                <c:pt idx="3">
                  <c:v>10</c:v>
                </c:pt>
                <c:pt idx="4">
                  <c:v>40</c:v>
                </c:pt>
              </c:numCache>
            </c:numRef>
          </c:val>
          <c:extLst>
            <c:ext xmlns:c16="http://schemas.microsoft.com/office/drawing/2014/chart" uri="{C3380CC4-5D6E-409C-BE32-E72D297353CC}">
              <c16:uniqueId val="{0000000A-AEA9-4616-AFC8-3185D2A434D2}"/>
            </c:ext>
          </c:extLst>
        </c:ser>
        <c:dLbls>
          <c:showLegendKey val="0"/>
          <c:showVal val="0"/>
          <c:showCatName val="0"/>
          <c:showSerName val="0"/>
          <c:showPercent val="0"/>
          <c:showBubbleSize val="0"/>
          <c:showLeaderLines val="1"/>
        </c:dLbls>
        <c:firstSliceAng val="270"/>
        <c:holeSize val="50"/>
      </c:doughnutChart>
      <c:pieChart>
        <c:varyColors val="1"/>
        <c:ser>
          <c:idx val="1"/>
          <c:order val="1"/>
          <c:spPr>
            <a:noFill/>
          </c:spPr>
          <c:dPt>
            <c:idx val="1"/>
            <c:bubble3D val="0"/>
            <c:spPr>
              <a:solidFill>
                <a:schemeClr val="tx1"/>
              </a:solidFill>
            </c:spPr>
            <c:extLst>
              <c:ext xmlns:c16="http://schemas.microsoft.com/office/drawing/2014/chart" uri="{C3380CC4-5D6E-409C-BE32-E72D297353CC}">
                <c16:uniqueId val="{0000000C-AEA9-4616-AFC8-3185D2A434D2}"/>
              </c:ext>
            </c:extLst>
          </c:dPt>
          <c:val>
            <c:numRef>
              <c:f>'Leçon 8'!$O$153:$O$155</c:f>
              <c:numCache>
                <c:formatCode>General</c:formatCode>
                <c:ptCount val="3"/>
                <c:pt idx="0">
                  <c:v>0</c:v>
                </c:pt>
                <c:pt idx="1">
                  <c:v>2</c:v>
                </c:pt>
                <c:pt idx="2">
                  <c:v>78</c:v>
                </c:pt>
              </c:numCache>
            </c:numRef>
          </c:val>
          <c:extLst>
            <c:ext xmlns:c16="http://schemas.microsoft.com/office/drawing/2014/chart" uri="{C3380CC4-5D6E-409C-BE32-E72D297353CC}">
              <c16:uniqueId val="{0000000D-AEA9-4616-AFC8-3185D2A434D2}"/>
            </c:ext>
          </c:extLst>
        </c:ser>
        <c:dLbls>
          <c:showLegendKey val="0"/>
          <c:showVal val="0"/>
          <c:showCatName val="0"/>
          <c:showSerName val="0"/>
          <c:showPercent val="0"/>
          <c:showBubbleSize val="0"/>
          <c:showLeaderLines val="1"/>
        </c:dLbls>
        <c:firstSliceAng val="270"/>
      </c:pieChart>
    </c:plotArea>
    <c:plotVisOnly val="0"/>
    <c:dispBlanksAs val="gap"/>
    <c:showDLblsOverMax val="0"/>
  </c:chart>
  <c:spPr>
    <a:noFill/>
    <a:ln>
      <a:noFill/>
    </a:ln>
  </c:spPr>
  <c:printSettings>
    <c:headerFooter/>
    <c:pageMargins b="0.750000000000003" l="0.70000000000000062" r="0.70000000000000062" t="0.750000000000003" header="0.30000000000000032" footer="0.30000000000000032"/>
    <c:pageSetup/>
  </c:printSettings>
</c:chartSpace>
</file>

<file path=xl/charts/chart2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3187714043526789E-2"/>
          <c:y val="2.160694885387645E-3"/>
          <c:w val="0.97578810865280474"/>
          <c:h val="0.99783930511461238"/>
        </c:manualLayout>
      </c:layout>
      <c:doughnutChart>
        <c:varyColors val="1"/>
        <c:ser>
          <c:idx val="0"/>
          <c:order val="0"/>
          <c:tx>
            <c:v>Camembert</c:v>
          </c:tx>
          <c:dPt>
            <c:idx val="0"/>
            <c:bubble3D val="0"/>
            <c:spPr>
              <a:gradFill flip="none" rotWithShape="1">
                <a:gsLst>
                  <a:gs pos="0">
                    <a:srgbClr val="C00000">
                      <a:shade val="30000"/>
                      <a:satMod val="115000"/>
                    </a:srgbClr>
                  </a:gs>
                  <a:gs pos="50000">
                    <a:srgbClr val="C00000">
                      <a:shade val="67500"/>
                      <a:satMod val="115000"/>
                    </a:srgbClr>
                  </a:gs>
                  <a:gs pos="100000">
                    <a:srgbClr val="C00000">
                      <a:shade val="100000"/>
                      <a:satMod val="115000"/>
                    </a:srgbClr>
                  </a:gs>
                </a:gsLst>
                <a:lin ang="2700000" scaled="1"/>
                <a:tileRect/>
              </a:gradFill>
            </c:spPr>
            <c:extLst>
              <c:ext xmlns:c16="http://schemas.microsoft.com/office/drawing/2014/chart" uri="{C3380CC4-5D6E-409C-BE32-E72D297353CC}">
                <c16:uniqueId val="{00000001-466E-4D76-AB49-BF7F7766EB25}"/>
              </c:ext>
            </c:extLst>
          </c:dPt>
          <c:dPt>
            <c:idx val="1"/>
            <c:bubble3D val="0"/>
            <c:spPr>
              <a:gradFill flip="none" rotWithShape="1">
                <a:gsLst>
                  <a:gs pos="0">
                    <a:srgbClr val="F79646">
                      <a:lumMod val="75000"/>
                      <a:shade val="30000"/>
                      <a:satMod val="115000"/>
                    </a:srgbClr>
                  </a:gs>
                  <a:gs pos="50000">
                    <a:srgbClr val="F79646">
                      <a:lumMod val="75000"/>
                      <a:shade val="67500"/>
                      <a:satMod val="115000"/>
                    </a:srgbClr>
                  </a:gs>
                  <a:gs pos="100000">
                    <a:srgbClr val="F79646">
                      <a:lumMod val="75000"/>
                      <a:shade val="100000"/>
                      <a:satMod val="115000"/>
                    </a:srgbClr>
                  </a:gs>
                </a:gsLst>
                <a:lin ang="2700000" scaled="1"/>
                <a:tileRect/>
              </a:gradFill>
            </c:spPr>
            <c:extLst>
              <c:ext xmlns:c16="http://schemas.microsoft.com/office/drawing/2014/chart" uri="{C3380CC4-5D6E-409C-BE32-E72D297353CC}">
                <c16:uniqueId val="{00000003-466E-4D76-AB49-BF7F7766EB25}"/>
              </c:ext>
            </c:extLst>
          </c:dPt>
          <c:dPt>
            <c:idx val="2"/>
            <c:bubble3D val="0"/>
            <c:spPr>
              <a:gradFill flip="none" rotWithShape="1">
                <a:gsLst>
                  <a:gs pos="0">
                    <a:srgbClr val="64AB0D">
                      <a:shade val="30000"/>
                      <a:satMod val="115000"/>
                    </a:srgbClr>
                  </a:gs>
                  <a:gs pos="50000">
                    <a:srgbClr val="64AB0D">
                      <a:shade val="67500"/>
                      <a:satMod val="115000"/>
                    </a:srgbClr>
                  </a:gs>
                  <a:gs pos="100000">
                    <a:srgbClr val="64AB0D">
                      <a:shade val="100000"/>
                      <a:satMod val="115000"/>
                    </a:srgbClr>
                  </a:gs>
                </a:gsLst>
                <a:lin ang="2700000" scaled="1"/>
                <a:tileRect/>
              </a:gradFill>
            </c:spPr>
            <c:extLst>
              <c:ext xmlns:c16="http://schemas.microsoft.com/office/drawing/2014/chart" uri="{C3380CC4-5D6E-409C-BE32-E72D297353CC}">
                <c16:uniqueId val="{00000005-466E-4D76-AB49-BF7F7766EB25}"/>
              </c:ext>
            </c:extLst>
          </c:dPt>
          <c:dPt>
            <c:idx val="3"/>
            <c:bubble3D val="0"/>
            <c:spPr>
              <a:gradFill flip="none" rotWithShape="1">
                <a:gsLst>
                  <a:gs pos="0">
                    <a:srgbClr val="00B050">
                      <a:shade val="30000"/>
                      <a:satMod val="115000"/>
                    </a:srgbClr>
                  </a:gs>
                  <a:gs pos="50000">
                    <a:srgbClr val="00B050">
                      <a:shade val="67500"/>
                      <a:satMod val="115000"/>
                    </a:srgbClr>
                  </a:gs>
                  <a:gs pos="100000">
                    <a:srgbClr val="00B050">
                      <a:shade val="100000"/>
                      <a:satMod val="115000"/>
                    </a:srgbClr>
                  </a:gs>
                </a:gsLst>
                <a:lin ang="2700000" scaled="1"/>
                <a:tileRect/>
              </a:gradFill>
            </c:spPr>
            <c:extLst>
              <c:ext xmlns:c16="http://schemas.microsoft.com/office/drawing/2014/chart" uri="{C3380CC4-5D6E-409C-BE32-E72D297353CC}">
                <c16:uniqueId val="{00000007-466E-4D76-AB49-BF7F7766EB25}"/>
              </c:ext>
            </c:extLst>
          </c:dPt>
          <c:dPt>
            <c:idx val="4"/>
            <c:bubble3D val="0"/>
            <c:spPr>
              <a:noFill/>
            </c:spPr>
            <c:extLst>
              <c:ext xmlns:c16="http://schemas.microsoft.com/office/drawing/2014/chart" uri="{C3380CC4-5D6E-409C-BE32-E72D297353CC}">
                <c16:uniqueId val="{00000009-466E-4D76-AB49-BF7F7766EB25}"/>
              </c:ext>
            </c:extLst>
          </c:dPt>
          <c:val>
            <c:numRef>
              <c:f>'Leçon 8'!$N$158:$N$162</c:f>
              <c:numCache>
                <c:formatCode>General</c:formatCode>
                <c:ptCount val="5"/>
                <c:pt idx="0">
                  <c:v>10</c:v>
                </c:pt>
                <c:pt idx="1">
                  <c:v>10</c:v>
                </c:pt>
                <c:pt idx="2">
                  <c:v>10</c:v>
                </c:pt>
                <c:pt idx="3">
                  <c:v>10</c:v>
                </c:pt>
                <c:pt idx="4">
                  <c:v>40</c:v>
                </c:pt>
              </c:numCache>
            </c:numRef>
          </c:val>
          <c:extLst>
            <c:ext xmlns:c16="http://schemas.microsoft.com/office/drawing/2014/chart" uri="{C3380CC4-5D6E-409C-BE32-E72D297353CC}">
              <c16:uniqueId val="{0000000A-466E-4D76-AB49-BF7F7766EB25}"/>
            </c:ext>
          </c:extLst>
        </c:ser>
        <c:dLbls>
          <c:showLegendKey val="0"/>
          <c:showVal val="0"/>
          <c:showCatName val="0"/>
          <c:showSerName val="0"/>
          <c:showPercent val="0"/>
          <c:showBubbleSize val="0"/>
          <c:showLeaderLines val="1"/>
        </c:dLbls>
        <c:firstSliceAng val="270"/>
        <c:holeSize val="50"/>
      </c:doughnutChart>
      <c:pieChart>
        <c:varyColors val="1"/>
        <c:ser>
          <c:idx val="1"/>
          <c:order val="1"/>
          <c:spPr>
            <a:noFill/>
          </c:spPr>
          <c:dPt>
            <c:idx val="1"/>
            <c:bubble3D val="0"/>
            <c:spPr>
              <a:solidFill>
                <a:schemeClr val="tx1"/>
              </a:solidFill>
            </c:spPr>
            <c:extLst>
              <c:ext xmlns:c16="http://schemas.microsoft.com/office/drawing/2014/chart" uri="{C3380CC4-5D6E-409C-BE32-E72D297353CC}">
                <c16:uniqueId val="{0000000C-466E-4D76-AB49-BF7F7766EB25}"/>
              </c:ext>
            </c:extLst>
          </c:dPt>
          <c:val>
            <c:numRef>
              <c:f>'Leçon 8'!$O$158:$O$160</c:f>
              <c:numCache>
                <c:formatCode>General</c:formatCode>
                <c:ptCount val="3"/>
                <c:pt idx="0">
                  <c:v>0</c:v>
                </c:pt>
                <c:pt idx="1">
                  <c:v>2</c:v>
                </c:pt>
                <c:pt idx="2">
                  <c:v>78</c:v>
                </c:pt>
              </c:numCache>
            </c:numRef>
          </c:val>
          <c:extLst>
            <c:ext xmlns:c16="http://schemas.microsoft.com/office/drawing/2014/chart" uri="{C3380CC4-5D6E-409C-BE32-E72D297353CC}">
              <c16:uniqueId val="{0000000D-466E-4D76-AB49-BF7F7766EB25}"/>
            </c:ext>
          </c:extLst>
        </c:ser>
        <c:dLbls>
          <c:showLegendKey val="0"/>
          <c:showVal val="0"/>
          <c:showCatName val="0"/>
          <c:showSerName val="0"/>
          <c:showPercent val="0"/>
          <c:showBubbleSize val="0"/>
          <c:showLeaderLines val="1"/>
        </c:dLbls>
        <c:firstSliceAng val="270"/>
      </c:pieChart>
    </c:plotArea>
    <c:plotVisOnly val="0"/>
    <c:dispBlanksAs val="gap"/>
    <c:showDLblsOverMax val="0"/>
  </c:chart>
  <c:spPr>
    <a:noFill/>
    <a:ln>
      <a:noFill/>
    </a:ln>
  </c:spPr>
  <c:printSettings>
    <c:headerFooter/>
    <c:pageMargins b="0.750000000000003" l="0.70000000000000062" r="0.70000000000000062" t="0.750000000000003" header="0.30000000000000032" footer="0.30000000000000032"/>
    <c:pageSetup/>
  </c:printSettings>
</c:chartSpace>
</file>

<file path=xl/charts/chart2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3187714043526789E-2"/>
          <c:y val="2.160694885387645E-3"/>
          <c:w val="0.97578810865280474"/>
          <c:h val="0.99783930511461238"/>
        </c:manualLayout>
      </c:layout>
      <c:doughnutChart>
        <c:varyColors val="1"/>
        <c:ser>
          <c:idx val="0"/>
          <c:order val="0"/>
          <c:tx>
            <c:v>Camembert</c:v>
          </c:tx>
          <c:dPt>
            <c:idx val="0"/>
            <c:bubble3D val="0"/>
            <c:spPr>
              <a:gradFill flip="none" rotWithShape="1">
                <a:gsLst>
                  <a:gs pos="0">
                    <a:srgbClr val="C00000">
                      <a:shade val="30000"/>
                      <a:satMod val="115000"/>
                    </a:srgbClr>
                  </a:gs>
                  <a:gs pos="50000">
                    <a:srgbClr val="C00000">
                      <a:shade val="67500"/>
                      <a:satMod val="115000"/>
                    </a:srgbClr>
                  </a:gs>
                  <a:gs pos="100000">
                    <a:srgbClr val="C00000">
                      <a:shade val="100000"/>
                      <a:satMod val="115000"/>
                    </a:srgbClr>
                  </a:gs>
                </a:gsLst>
                <a:lin ang="2700000" scaled="1"/>
                <a:tileRect/>
              </a:gradFill>
            </c:spPr>
            <c:extLst>
              <c:ext xmlns:c16="http://schemas.microsoft.com/office/drawing/2014/chart" uri="{C3380CC4-5D6E-409C-BE32-E72D297353CC}">
                <c16:uniqueId val="{00000001-7B2C-4439-9F4E-026CF52998F1}"/>
              </c:ext>
            </c:extLst>
          </c:dPt>
          <c:dPt>
            <c:idx val="1"/>
            <c:bubble3D val="0"/>
            <c:spPr>
              <a:gradFill flip="none" rotWithShape="1">
                <a:gsLst>
                  <a:gs pos="0">
                    <a:srgbClr val="F79646">
                      <a:lumMod val="75000"/>
                      <a:shade val="30000"/>
                      <a:satMod val="115000"/>
                    </a:srgbClr>
                  </a:gs>
                  <a:gs pos="50000">
                    <a:srgbClr val="F79646">
                      <a:lumMod val="75000"/>
                      <a:shade val="67500"/>
                      <a:satMod val="115000"/>
                    </a:srgbClr>
                  </a:gs>
                  <a:gs pos="100000">
                    <a:srgbClr val="F79646">
                      <a:lumMod val="75000"/>
                      <a:shade val="100000"/>
                      <a:satMod val="115000"/>
                    </a:srgbClr>
                  </a:gs>
                </a:gsLst>
                <a:lin ang="2700000" scaled="1"/>
                <a:tileRect/>
              </a:gradFill>
            </c:spPr>
            <c:extLst>
              <c:ext xmlns:c16="http://schemas.microsoft.com/office/drawing/2014/chart" uri="{C3380CC4-5D6E-409C-BE32-E72D297353CC}">
                <c16:uniqueId val="{00000003-7B2C-4439-9F4E-026CF52998F1}"/>
              </c:ext>
            </c:extLst>
          </c:dPt>
          <c:dPt>
            <c:idx val="2"/>
            <c:bubble3D val="0"/>
            <c:spPr>
              <a:gradFill flip="none" rotWithShape="1">
                <a:gsLst>
                  <a:gs pos="0">
                    <a:srgbClr val="64AB0D">
                      <a:shade val="30000"/>
                      <a:satMod val="115000"/>
                    </a:srgbClr>
                  </a:gs>
                  <a:gs pos="50000">
                    <a:srgbClr val="64AB0D">
                      <a:shade val="67500"/>
                      <a:satMod val="115000"/>
                    </a:srgbClr>
                  </a:gs>
                  <a:gs pos="100000">
                    <a:srgbClr val="64AB0D">
                      <a:shade val="100000"/>
                      <a:satMod val="115000"/>
                    </a:srgbClr>
                  </a:gs>
                </a:gsLst>
                <a:lin ang="2700000" scaled="1"/>
                <a:tileRect/>
              </a:gradFill>
            </c:spPr>
            <c:extLst>
              <c:ext xmlns:c16="http://schemas.microsoft.com/office/drawing/2014/chart" uri="{C3380CC4-5D6E-409C-BE32-E72D297353CC}">
                <c16:uniqueId val="{00000005-7B2C-4439-9F4E-026CF52998F1}"/>
              </c:ext>
            </c:extLst>
          </c:dPt>
          <c:dPt>
            <c:idx val="3"/>
            <c:bubble3D val="0"/>
            <c:spPr>
              <a:gradFill flip="none" rotWithShape="1">
                <a:gsLst>
                  <a:gs pos="0">
                    <a:srgbClr val="00B050">
                      <a:shade val="30000"/>
                      <a:satMod val="115000"/>
                    </a:srgbClr>
                  </a:gs>
                  <a:gs pos="50000">
                    <a:srgbClr val="00B050">
                      <a:shade val="67500"/>
                      <a:satMod val="115000"/>
                    </a:srgbClr>
                  </a:gs>
                  <a:gs pos="100000">
                    <a:srgbClr val="00B050">
                      <a:shade val="100000"/>
                      <a:satMod val="115000"/>
                    </a:srgbClr>
                  </a:gs>
                </a:gsLst>
                <a:lin ang="2700000" scaled="1"/>
                <a:tileRect/>
              </a:gradFill>
            </c:spPr>
            <c:extLst>
              <c:ext xmlns:c16="http://schemas.microsoft.com/office/drawing/2014/chart" uri="{C3380CC4-5D6E-409C-BE32-E72D297353CC}">
                <c16:uniqueId val="{00000007-7B2C-4439-9F4E-026CF52998F1}"/>
              </c:ext>
            </c:extLst>
          </c:dPt>
          <c:dPt>
            <c:idx val="4"/>
            <c:bubble3D val="0"/>
            <c:spPr>
              <a:noFill/>
            </c:spPr>
            <c:extLst>
              <c:ext xmlns:c16="http://schemas.microsoft.com/office/drawing/2014/chart" uri="{C3380CC4-5D6E-409C-BE32-E72D297353CC}">
                <c16:uniqueId val="{00000009-7B2C-4439-9F4E-026CF52998F1}"/>
              </c:ext>
            </c:extLst>
          </c:dPt>
          <c:val>
            <c:numRef>
              <c:f>'Leçon 8'!$N$163:$N$167</c:f>
              <c:numCache>
                <c:formatCode>General</c:formatCode>
                <c:ptCount val="5"/>
                <c:pt idx="0">
                  <c:v>10</c:v>
                </c:pt>
                <c:pt idx="1">
                  <c:v>10</c:v>
                </c:pt>
                <c:pt idx="2">
                  <c:v>10</c:v>
                </c:pt>
                <c:pt idx="3">
                  <c:v>10</c:v>
                </c:pt>
                <c:pt idx="4">
                  <c:v>40</c:v>
                </c:pt>
              </c:numCache>
            </c:numRef>
          </c:val>
          <c:extLst>
            <c:ext xmlns:c16="http://schemas.microsoft.com/office/drawing/2014/chart" uri="{C3380CC4-5D6E-409C-BE32-E72D297353CC}">
              <c16:uniqueId val="{0000000A-7B2C-4439-9F4E-026CF52998F1}"/>
            </c:ext>
          </c:extLst>
        </c:ser>
        <c:dLbls>
          <c:showLegendKey val="0"/>
          <c:showVal val="0"/>
          <c:showCatName val="0"/>
          <c:showSerName val="0"/>
          <c:showPercent val="0"/>
          <c:showBubbleSize val="0"/>
          <c:showLeaderLines val="1"/>
        </c:dLbls>
        <c:firstSliceAng val="270"/>
        <c:holeSize val="50"/>
      </c:doughnutChart>
      <c:pieChart>
        <c:varyColors val="1"/>
        <c:ser>
          <c:idx val="1"/>
          <c:order val="1"/>
          <c:spPr>
            <a:noFill/>
          </c:spPr>
          <c:dPt>
            <c:idx val="1"/>
            <c:bubble3D val="0"/>
            <c:spPr>
              <a:solidFill>
                <a:schemeClr val="tx1"/>
              </a:solidFill>
            </c:spPr>
            <c:extLst>
              <c:ext xmlns:c16="http://schemas.microsoft.com/office/drawing/2014/chart" uri="{C3380CC4-5D6E-409C-BE32-E72D297353CC}">
                <c16:uniqueId val="{0000000C-7B2C-4439-9F4E-026CF52998F1}"/>
              </c:ext>
            </c:extLst>
          </c:dPt>
          <c:val>
            <c:numRef>
              <c:f>'Leçon 8'!$O$163:$O$165</c:f>
              <c:numCache>
                <c:formatCode>General</c:formatCode>
                <c:ptCount val="3"/>
                <c:pt idx="0">
                  <c:v>0</c:v>
                </c:pt>
                <c:pt idx="1">
                  <c:v>2</c:v>
                </c:pt>
                <c:pt idx="2">
                  <c:v>78</c:v>
                </c:pt>
              </c:numCache>
            </c:numRef>
          </c:val>
          <c:extLst>
            <c:ext xmlns:c16="http://schemas.microsoft.com/office/drawing/2014/chart" uri="{C3380CC4-5D6E-409C-BE32-E72D297353CC}">
              <c16:uniqueId val="{0000000D-7B2C-4439-9F4E-026CF52998F1}"/>
            </c:ext>
          </c:extLst>
        </c:ser>
        <c:dLbls>
          <c:showLegendKey val="0"/>
          <c:showVal val="0"/>
          <c:showCatName val="0"/>
          <c:showSerName val="0"/>
          <c:showPercent val="0"/>
          <c:showBubbleSize val="0"/>
          <c:showLeaderLines val="1"/>
        </c:dLbls>
        <c:firstSliceAng val="270"/>
      </c:pieChart>
    </c:plotArea>
    <c:plotVisOnly val="0"/>
    <c:dispBlanksAs val="gap"/>
    <c:showDLblsOverMax val="0"/>
  </c:chart>
  <c:spPr>
    <a:noFill/>
    <a:ln>
      <a:noFill/>
    </a:ln>
  </c:spPr>
  <c:printSettings>
    <c:headerFooter/>
    <c:pageMargins b="0.750000000000003" l="0.70000000000000062" r="0.70000000000000062" t="0.750000000000003" header="0.30000000000000032" footer="0.30000000000000032"/>
    <c:pageSetup/>
  </c:printSettings>
</c:chartSpace>
</file>

<file path=xl/charts/chart2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3187714043526789E-2"/>
          <c:y val="2.160694885387645E-3"/>
          <c:w val="0.97578810865280474"/>
          <c:h val="0.99783930511461238"/>
        </c:manualLayout>
      </c:layout>
      <c:doughnutChart>
        <c:varyColors val="1"/>
        <c:ser>
          <c:idx val="0"/>
          <c:order val="0"/>
          <c:tx>
            <c:v>Camembert</c:v>
          </c:tx>
          <c:dPt>
            <c:idx val="0"/>
            <c:bubble3D val="0"/>
            <c:spPr>
              <a:gradFill flip="none" rotWithShape="1">
                <a:gsLst>
                  <a:gs pos="0">
                    <a:srgbClr val="C00000">
                      <a:shade val="30000"/>
                      <a:satMod val="115000"/>
                    </a:srgbClr>
                  </a:gs>
                  <a:gs pos="50000">
                    <a:srgbClr val="C00000">
                      <a:shade val="67500"/>
                      <a:satMod val="115000"/>
                    </a:srgbClr>
                  </a:gs>
                  <a:gs pos="100000">
                    <a:srgbClr val="C00000">
                      <a:shade val="100000"/>
                      <a:satMod val="115000"/>
                    </a:srgbClr>
                  </a:gs>
                </a:gsLst>
                <a:lin ang="2700000" scaled="1"/>
                <a:tileRect/>
              </a:gradFill>
            </c:spPr>
            <c:extLst>
              <c:ext xmlns:c16="http://schemas.microsoft.com/office/drawing/2014/chart" uri="{C3380CC4-5D6E-409C-BE32-E72D297353CC}">
                <c16:uniqueId val="{00000001-5F0D-44BE-BD7F-38CCA9109059}"/>
              </c:ext>
            </c:extLst>
          </c:dPt>
          <c:dPt>
            <c:idx val="1"/>
            <c:bubble3D val="0"/>
            <c:spPr>
              <a:gradFill flip="none" rotWithShape="1">
                <a:gsLst>
                  <a:gs pos="0">
                    <a:srgbClr val="F79646">
                      <a:lumMod val="75000"/>
                      <a:shade val="30000"/>
                      <a:satMod val="115000"/>
                    </a:srgbClr>
                  </a:gs>
                  <a:gs pos="50000">
                    <a:srgbClr val="F79646">
                      <a:lumMod val="75000"/>
                      <a:shade val="67500"/>
                      <a:satMod val="115000"/>
                    </a:srgbClr>
                  </a:gs>
                  <a:gs pos="100000">
                    <a:srgbClr val="F79646">
                      <a:lumMod val="75000"/>
                      <a:shade val="100000"/>
                      <a:satMod val="115000"/>
                    </a:srgbClr>
                  </a:gs>
                </a:gsLst>
                <a:lin ang="2700000" scaled="1"/>
                <a:tileRect/>
              </a:gradFill>
            </c:spPr>
            <c:extLst>
              <c:ext xmlns:c16="http://schemas.microsoft.com/office/drawing/2014/chart" uri="{C3380CC4-5D6E-409C-BE32-E72D297353CC}">
                <c16:uniqueId val="{00000003-5F0D-44BE-BD7F-38CCA9109059}"/>
              </c:ext>
            </c:extLst>
          </c:dPt>
          <c:dPt>
            <c:idx val="2"/>
            <c:bubble3D val="0"/>
            <c:spPr>
              <a:gradFill flip="none" rotWithShape="1">
                <a:gsLst>
                  <a:gs pos="0">
                    <a:srgbClr val="64AB0D">
                      <a:shade val="30000"/>
                      <a:satMod val="115000"/>
                    </a:srgbClr>
                  </a:gs>
                  <a:gs pos="50000">
                    <a:srgbClr val="64AB0D">
                      <a:shade val="67500"/>
                      <a:satMod val="115000"/>
                    </a:srgbClr>
                  </a:gs>
                  <a:gs pos="100000">
                    <a:srgbClr val="64AB0D">
                      <a:shade val="100000"/>
                      <a:satMod val="115000"/>
                    </a:srgbClr>
                  </a:gs>
                </a:gsLst>
                <a:lin ang="2700000" scaled="1"/>
                <a:tileRect/>
              </a:gradFill>
            </c:spPr>
            <c:extLst>
              <c:ext xmlns:c16="http://schemas.microsoft.com/office/drawing/2014/chart" uri="{C3380CC4-5D6E-409C-BE32-E72D297353CC}">
                <c16:uniqueId val="{00000005-5F0D-44BE-BD7F-38CCA9109059}"/>
              </c:ext>
            </c:extLst>
          </c:dPt>
          <c:dPt>
            <c:idx val="3"/>
            <c:bubble3D val="0"/>
            <c:spPr>
              <a:gradFill flip="none" rotWithShape="1">
                <a:gsLst>
                  <a:gs pos="0">
                    <a:srgbClr val="00B050">
                      <a:shade val="30000"/>
                      <a:satMod val="115000"/>
                    </a:srgbClr>
                  </a:gs>
                  <a:gs pos="50000">
                    <a:srgbClr val="00B050">
                      <a:shade val="67500"/>
                      <a:satMod val="115000"/>
                    </a:srgbClr>
                  </a:gs>
                  <a:gs pos="100000">
                    <a:srgbClr val="00B050">
                      <a:shade val="100000"/>
                      <a:satMod val="115000"/>
                    </a:srgbClr>
                  </a:gs>
                </a:gsLst>
                <a:lin ang="2700000" scaled="1"/>
                <a:tileRect/>
              </a:gradFill>
            </c:spPr>
            <c:extLst>
              <c:ext xmlns:c16="http://schemas.microsoft.com/office/drawing/2014/chart" uri="{C3380CC4-5D6E-409C-BE32-E72D297353CC}">
                <c16:uniqueId val="{00000007-5F0D-44BE-BD7F-38CCA9109059}"/>
              </c:ext>
            </c:extLst>
          </c:dPt>
          <c:dPt>
            <c:idx val="4"/>
            <c:bubble3D val="0"/>
            <c:spPr>
              <a:noFill/>
            </c:spPr>
            <c:extLst>
              <c:ext xmlns:c16="http://schemas.microsoft.com/office/drawing/2014/chart" uri="{C3380CC4-5D6E-409C-BE32-E72D297353CC}">
                <c16:uniqueId val="{00000009-5F0D-44BE-BD7F-38CCA9109059}"/>
              </c:ext>
            </c:extLst>
          </c:dPt>
          <c:val>
            <c:numRef>
              <c:f>'Leçon 8'!$N$168:$N$172</c:f>
              <c:numCache>
                <c:formatCode>General</c:formatCode>
                <c:ptCount val="5"/>
                <c:pt idx="0">
                  <c:v>10</c:v>
                </c:pt>
                <c:pt idx="1">
                  <c:v>10</c:v>
                </c:pt>
                <c:pt idx="2">
                  <c:v>10</c:v>
                </c:pt>
                <c:pt idx="3">
                  <c:v>10</c:v>
                </c:pt>
                <c:pt idx="4">
                  <c:v>40</c:v>
                </c:pt>
              </c:numCache>
            </c:numRef>
          </c:val>
          <c:extLst>
            <c:ext xmlns:c16="http://schemas.microsoft.com/office/drawing/2014/chart" uri="{C3380CC4-5D6E-409C-BE32-E72D297353CC}">
              <c16:uniqueId val="{0000000A-5F0D-44BE-BD7F-38CCA9109059}"/>
            </c:ext>
          </c:extLst>
        </c:ser>
        <c:dLbls>
          <c:showLegendKey val="0"/>
          <c:showVal val="0"/>
          <c:showCatName val="0"/>
          <c:showSerName val="0"/>
          <c:showPercent val="0"/>
          <c:showBubbleSize val="0"/>
          <c:showLeaderLines val="1"/>
        </c:dLbls>
        <c:firstSliceAng val="270"/>
        <c:holeSize val="50"/>
      </c:doughnutChart>
      <c:pieChart>
        <c:varyColors val="1"/>
        <c:ser>
          <c:idx val="1"/>
          <c:order val="1"/>
          <c:spPr>
            <a:noFill/>
          </c:spPr>
          <c:dPt>
            <c:idx val="1"/>
            <c:bubble3D val="0"/>
            <c:spPr>
              <a:solidFill>
                <a:schemeClr val="tx1"/>
              </a:solidFill>
            </c:spPr>
            <c:extLst>
              <c:ext xmlns:c16="http://schemas.microsoft.com/office/drawing/2014/chart" uri="{C3380CC4-5D6E-409C-BE32-E72D297353CC}">
                <c16:uniqueId val="{0000000C-5F0D-44BE-BD7F-38CCA9109059}"/>
              </c:ext>
            </c:extLst>
          </c:dPt>
          <c:val>
            <c:numRef>
              <c:f>'Leçon 8'!$O$168:$O$170</c:f>
              <c:numCache>
                <c:formatCode>General</c:formatCode>
                <c:ptCount val="3"/>
                <c:pt idx="0">
                  <c:v>0</c:v>
                </c:pt>
                <c:pt idx="1">
                  <c:v>2</c:v>
                </c:pt>
                <c:pt idx="2">
                  <c:v>78</c:v>
                </c:pt>
              </c:numCache>
            </c:numRef>
          </c:val>
          <c:extLst>
            <c:ext xmlns:c16="http://schemas.microsoft.com/office/drawing/2014/chart" uri="{C3380CC4-5D6E-409C-BE32-E72D297353CC}">
              <c16:uniqueId val="{0000000D-5F0D-44BE-BD7F-38CCA9109059}"/>
            </c:ext>
          </c:extLst>
        </c:ser>
        <c:dLbls>
          <c:showLegendKey val="0"/>
          <c:showVal val="0"/>
          <c:showCatName val="0"/>
          <c:showSerName val="0"/>
          <c:showPercent val="0"/>
          <c:showBubbleSize val="0"/>
          <c:showLeaderLines val="1"/>
        </c:dLbls>
        <c:firstSliceAng val="270"/>
      </c:pieChart>
    </c:plotArea>
    <c:plotVisOnly val="0"/>
    <c:dispBlanksAs val="gap"/>
    <c:showDLblsOverMax val="0"/>
  </c:chart>
  <c:spPr>
    <a:noFill/>
    <a:ln>
      <a:noFill/>
    </a:ln>
  </c:spPr>
  <c:printSettings>
    <c:headerFooter/>
    <c:pageMargins b="0.750000000000003" l="0.70000000000000062" r="0.70000000000000062" t="0.750000000000003" header="0.30000000000000032" footer="0.30000000000000032"/>
    <c:pageSetup/>
  </c:printSettings>
</c:chartSpace>
</file>

<file path=xl/charts/chart2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3187714043526789E-2"/>
          <c:y val="2.160694885387645E-3"/>
          <c:w val="0.97578810865280474"/>
          <c:h val="0.99783930511461238"/>
        </c:manualLayout>
      </c:layout>
      <c:doughnutChart>
        <c:varyColors val="1"/>
        <c:ser>
          <c:idx val="0"/>
          <c:order val="0"/>
          <c:tx>
            <c:v>Camembert</c:v>
          </c:tx>
          <c:dPt>
            <c:idx val="0"/>
            <c:bubble3D val="0"/>
            <c:spPr>
              <a:gradFill flip="none" rotWithShape="1">
                <a:gsLst>
                  <a:gs pos="0">
                    <a:srgbClr val="C00000">
                      <a:shade val="30000"/>
                      <a:satMod val="115000"/>
                    </a:srgbClr>
                  </a:gs>
                  <a:gs pos="50000">
                    <a:srgbClr val="C00000">
                      <a:shade val="67500"/>
                      <a:satMod val="115000"/>
                    </a:srgbClr>
                  </a:gs>
                  <a:gs pos="100000">
                    <a:srgbClr val="C00000">
                      <a:shade val="100000"/>
                      <a:satMod val="115000"/>
                    </a:srgbClr>
                  </a:gs>
                </a:gsLst>
                <a:lin ang="2700000" scaled="1"/>
                <a:tileRect/>
              </a:gradFill>
            </c:spPr>
            <c:extLst>
              <c:ext xmlns:c16="http://schemas.microsoft.com/office/drawing/2014/chart" uri="{C3380CC4-5D6E-409C-BE32-E72D297353CC}">
                <c16:uniqueId val="{00000001-3ABF-47CD-A608-5175585AEC08}"/>
              </c:ext>
            </c:extLst>
          </c:dPt>
          <c:dPt>
            <c:idx val="1"/>
            <c:bubble3D val="0"/>
            <c:spPr>
              <a:gradFill flip="none" rotWithShape="1">
                <a:gsLst>
                  <a:gs pos="0">
                    <a:srgbClr val="F79646">
                      <a:lumMod val="75000"/>
                      <a:shade val="30000"/>
                      <a:satMod val="115000"/>
                    </a:srgbClr>
                  </a:gs>
                  <a:gs pos="50000">
                    <a:srgbClr val="F79646">
                      <a:lumMod val="75000"/>
                      <a:shade val="67500"/>
                      <a:satMod val="115000"/>
                    </a:srgbClr>
                  </a:gs>
                  <a:gs pos="100000">
                    <a:srgbClr val="F79646">
                      <a:lumMod val="75000"/>
                      <a:shade val="100000"/>
                      <a:satMod val="115000"/>
                    </a:srgbClr>
                  </a:gs>
                </a:gsLst>
                <a:lin ang="2700000" scaled="1"/>
                <a:tileRect/>
              </a:gradFill>
            </c:spPr>
            <c:extLst>
              <c:ext xmlns:c16="http://schemas.microsoft.com/office/drawing/2014/chart" uri="{C3380CC4-5D6E-409C-BE32-E72D297353CC}">
                <c16:uniqueId val="{00000003-3ABF-47CD-A608-5175585AEC08}"/>
              </c:ext>
            </c:extLst>
          </c:dPt>
          <c:dPt>
            <c:idx val="2"/>
            <c:bubble3D val="0"/>
            <c:spPr>
              <a:gradFill flip="none" rotWithShape="1">
                <a:gsLst>
                  <a:gs pos="0">
                    <a:srgbClr val="64AB0D">
                      <a:shade val="30000"/>
                      <a:satMod val="115000"/>
                    </a:srgbClr>
                  </a:gs>
                  <a:gs pos="50000">
                    <a:srgbClr val="64AB0D">
                      <a:shade val="67500"/>
                      <a:satMod val="115000"/>
                    </a:srgbClr>
                  </a:gs>
                  <a:gs pos="100000">
                    <a:srgbClr val="64AB0D">
                      <a:shade val="100000"/>
                      <a:satMod val="115000"/>
                    </a:srgbClr>
                  </a:gs>
                </a:gsLst>
                <a:lin ang="2700000" scaled="1"/>
                <a:tileRect/>
              </a:gradFill>
            </c:spPr>
            <c:extLst>
              <c:ext xmlns:c16="http://schemas.microsoft.com/office/drawing/2014/chart" uri="{C3380CC4-5D6E-409C-BE32-E72D297353CC}">
                <c16:uniqueId val="{00000005-3ABF-47CD-A608-5175585AEC08}"/>
              </c:ext>
            </c:extLst>
          </c:dPt>
          <c:dPt>
            <c:idx val="3"/>
            <c:bubble3D val="0"/>
            <c:spPr>
              <a:gradFill flip="none" rotWithShape="1">
                <a:gsLst>
                  <a:gs pos="0">
                    <a:srgbClr val="00B050">
                      <a:shade val="30000"/>
                      <a:satMod val="115000"/>
                    </a:srgbClr>
                  </a:gs>
                  <a:gs pos="50000">
                    <a:srgbClr val="00B050">
                      <a:shade val="67500"/>
                      <a:satMod val="115000"/>
                    </a:srgbClr>
                  </a:gs>
                  <a:gs pos="100000">
                    <a:srgbClr val="00B050">
                      <a:shade val="100000"/>
                      <a:satMod val="115000"/>
                    </a:srgbClr>
                  </a:gs>
                </a:gsLst>
                <a:lin ang="2700000" scaled="1"/>
                <a:tileRect/>
              </a:gradFill>
            </c:spPr>
            <c:extLst>
              <c:ext xmlns:c16="http://schemas.microsoft.com/office/drawing/2014/chart" uri="{C3380CC4-5D6E-409C-BE32-E72D297353CC}">
                <c16:uniqueId val="{00000007-3ABF-47CD-A608-5175585AEC08}"/>
              </c:ext>
            </c:extLst>
          </c:dPt>
          <c:dPt>
            <c:idx val="4"/>
            <c:bubble3D val="0"/>
            <c:spPr>
              <a:noFill/>
            </c:spPr>
            <c:extLst>
              <c:ext xmlns:c16="http://schemas.microsoft.com/office/drawing/2014/chart" uri="{C3380CC4-5D6E-409C-BE32-E72D297353CC}">
                <c16:uniqueId val="{00000009-3ABF-47CD-A608-5175585AEC08}"/>
              </c:ext>
            </c:extLst>
          </c:dPt>
          <c:val>
            <c:numRef>
              <c:f>'Leçon 8'!$N$173:$N$177</c:f>
              <c:numCache>
                <c:formatCode>General</c:formatCode>
                <c:ptCount val="5"/>
                <c:pt idx="0">
                  <c:v>10</c:v>
                </c:pt>
                <c:pt idx="1">
                  <c:v>10</c:v>
                </c:pt>
                <c:pt idx="2">
                  <c:v>10</c:v>
                </c:pt>
                <c:pt idx="3">
                  <c:v>10</c:v>
                </c:pt>
                <c:pt idx="4">
                  <c:v>40</c:v>
                </c:pt>
              </c:numCache>
            </c:numRef>
          </c:val>
          <c:extLst>
            <c:ext xmlns:c16="http://schemas.microsoft.com/office/drawing/2014/chart" uri="{C3380CC4-5D6E-409C-BE32-E72D297353CC}">
              <c16:uniqueId val="{0000000A-3ABF-47CD-A608-5175585AEC08}"/>
            </c:ext>
          </c:extLst>
        </c:ser>
        <c:dLbls>
          <c:showLegendKey val="0"/>
          <c:showVal val="0"/>
          <c:showCatName val="0"/>
          <c:showSerName val="0"/>
          <c:showPercent val="0"/>
          <c:showBubbleSize val="0"/>
          <c:showLeaderLines val="1"/>
        </c:dLbls>
        <c:firstSliceAng val="270"/>
        <c:holeSize val="50"/>
      </c:doughnutChart>
      <c:pieChart>
        <c:varyColors val="1"/>
        <c:ser>
          <c:idx val="1"/>
          <c:order val="1"/>
          <c:spPr>
            <a:noFill/>
          </c:spPr>
          <c:dPt>
            <c:idx val="1"/>
            <c:bubble3D val="0"/>
            <c:spPr>
              <a:solidFill>
                <a:schemeClr val="tx1"/>
              </a:solidFill>
            </c:spPr>
            <c:extLst>
              <c:ext xmlns:c16="http://schemas.microsoft.com/office/drawing/2014/chart" uri="{C3380CC4-5D6E-409C-BE32-E72D297353CC}">
                <c16:uniqueId val="{0000000C-3ABF-47CD-A608-5175585AEC08}"/>
              </c:ext>
            </c:extLst>
          </c:dPt>
          <c:val>
            <c:numRef>
              <c:f>'Leçon 8'!$O$173:$O$175</c:f>
              <c:numCache>
                <c:formatCode>General</c:formatCode>
                <c:ptCount val="3"/>
                <c:pt idx="0">
                  <c:v>0</c:v>
                </c:pt>
                <c:pt idx="1">
                  <c:v>2</c:v>
                </c:pt>
                <c:pt idx="2">
                  <c:v>78</c:v>
                </c:pt>
              </c:numCache>
            </c:numRef>
          </c:val>
          <c:extLst>
            <c:ext xmlns:c16="http://schemas.microsoft.com/office/drawing/2014/chart" uri="{C3380CC4-5D6E-409C-BE32-E72D297353CC}">
              <c16:uniqueId val="{0000000D-3ABF-47CD-A608-5175585AEC08}"/>
            </c:ext>
          </c:extLst>
        </c:ser>
        <c:dLbls>
          <c:showLegendKey val="0"/>
          <c:showVal val="0"/>
          <c:showCatName val="0"/>
          <c:showSerName val="0"/>
          <c:showPercent val="0"/>
          <c:showBubbleSize val="0"/>
          <c:showLeaderLines val="1"/>
        </c:dLbls>
        <c:firstSliceAng val="270"/>
      </c:pieChart>
    </c:plotArea>
    <c:plotVisOnly val="0"/>
    <c:dispBlanksAs val="gap"/>
    <c:showDLblsOverMax val="0"/>
  </c:chart>
  <c:spPr>
    <a:noFill/>
    <a:ln>
      <a:noFill/>
    </a:ln>
  </c:spPr>
  <c:printSettings>
    <c:headerFooter/>
    <c:pageMargins b="0.750000000000003" l="0.70000000000000062" r="0.70000000000000062" t="0.750000000000003" header="0.30000000000000032" footer="0.30000000000000032"/>
    <c:pageSetup/>
  </c:printSettings>
</c:chartSpace>
</file>

<file path=xl/charts/chart2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779487331831818"/>
          <c:y val="2.1612841720628378E-3"/>
          <c:w val="0.97578810865280474"/>
          <c:h val="0.99783930511461238"/>
        </c:manualLayout>
      </c:layout>
      <c:doughnutChart>
        <c:varyColors val="1"/>
        <c:ser>
          <c:idx val="0"/>
          <c:order val="0"/>
          <c:tx>
            <c:v>Camembert</c:v>
          </c:tx>
          <c:dPt>
            <c:idx val="0"/>
            <c:bubble3D val="0"/>
            <c:spPr>
              <a:gradFill flip="none" rotWithShape="1">
                <a:gsLst>
                  <a:gs pos="0">
                    <a:srgbClr val="C00000">
                      <a:shade val="30000"/>
                      <a:satMod val="115000"/>
                    </a:srgbClr>
                  </a:gs>
                  <a:gs pos="50000">
                    <a:srgbClr val="C00000">
                      <a:shade val="67500"/>
                      <a:satMod val="115000"/>
                    </a:srgbClr>
                  </a:gs>
                  <a:gs pos="100000">
                    <a:srgbClr val="C00000">
                      <a:shade val="100000"/>
                      <a:satMod val="115000"/>
                    </a:srgbClr>
                  </a:gs>
                </a:gsLst>
                <a:lin ang="2700000" scaled="1"/>
                <a:tileRect/>
              </a:gradFill>
            </c:spPr>
            <c:extLst>
              <c:ext xmlns:c16="http://schemas.microsoft.com/office/drawing/2014/chart" uri="{C3380CC4-5D6E-409C-BE32-E72D297353CC}">
                <c16:uniqueId val="{00000001-6D1C-4076-9E7A-7482AD37B62B}"/>
              </c:ext>
            </c:extLst>
          </c:dPt>
          <c:dPt>
            <c:idx val="1"/>
            <c:bubble3D val="0"/>
            <c:spPr>
              <a:gradFill flip="none" rotWithShape="1">
                <a:gsLst>
                  <a:gs pos="0">
                    <a:srgbClr val="F79646">
                      <a:lumMod val="75000"/>
                      <a:shade val="30000"/>
                      <a:satMod val="115000"/>
                    </a:srgbClr>
                  </a:gs>
                  <a:gs pos="50000">
                    <a:srgbClr val="F79646">
                      <a:lumMod val="75000"/>
                      <a:shade val="67500"/>
                      <a:satMod val="115000"/>
                    </a:srgbClr>
                  </a:gs>
                  <a:gs pos="100000">
                    <a:srgbClr val="F79646">
                      <a:lumMod val="75000"/>
                      <a:shade val="100000"/>
                      <a:satMod val="115000"/>
                    </a:srgbClr>
                  </a:gs>
                </a:gsLst>
                <a:lin ang="2700000" scaled="1"/>
                <a:tileRect/>
              </a:gradFill>
            </c:spPr>
            <c:extLst>
              <c:ext xmlns:c16="http://schemas.microsoft.com/office/drawing/2014/chart" uri="{C3380CC4-5D6E-409C-BE32-E72D297353CC}">
                <c16:uniqueId val="{00000003-6D1C-4076-9E7A-7482AD37B62B}"/>
              </c:ext>
            </c:extLst>
          </c:dPt>
          <c:dPt>
            <c:idx val="2"/>
            <c:bubble3D val="0"/>
            <c:spPr>
              <a:gradFill flip="none" rotWithShape="1">
                <a:gsLst>
                  <a:gs pos="0">
                    <a:srgbClr val="64AB0D">
                      <a:shade val="30000"/>
                      <a:satMod val="115000"/>
                    </a:srgbClr>
                  </a:gs>
                  <a:gs pos="50000">
                    <a:srgbClr val="64AB0D">
                      <a:shade val="67500"/>
                      <a:satMod val="115000"/>
                    </a:srgbClr>
                  </a:gs>
                  <a:gs pos="100000">
                    <a:srgbClr val="64AB0D">
                      <a:shade val="100000"/>
                      <a:satMod val="115000"/>
                    </a:srgbClr>
                  </a:gs>
                </a:gsLst>
                <a:lin ang="2700000" scaled="1"/>
                <a:tileRect/>
              </a:gradFill>
            </c:spPr>
            <c:extLst>
              <c:ext xmlns:c16="http://schemas.microsoft.com/office/drawing/2014/chart" uri="{C3380CC4-5D6E-409C-BE32-E72D297353CC}">
                <c16:uniqueId val="{00000005-6D1C-4076-9E7A-7482AD37B62B}"/>
              </c:ext>
            </c:extLst>
          </c:dPt>
          <c:dPt>
            <c:idx val="3"/>
            <c:bubble3D val="0"/>
            <c:spPr>
              <a:gradFill flip="none" rotWithShape="1">
                <a:gsLst>
                  <a:gs pos="0">
                    <a:srgbClr val="00B050">
                      <a:shade val="30000"/>
                      <a:satMod val="115000"/>
                    </a:srgbClr>
                  </a:gs>
                  <a:gs pos="50000">
                    <a:srgbClr val="00B050">
                      <a:shade val="67500"/>
                      <a:satMod val="115000"/>
                    </a:srgbClr>
                  </a:gs>
                  <a:gs pos="100000">
                    <a:srgbClr val="00B050">
                      <a:shade val="100000"/>
                      <a:satMod val="115000"/>
                    </a:srgbClr>
                  </a:gs>
                </a:gsLst>
                <a:lin ang="2700000" scaled="1"/>
                <a:tileRect/>
              </a:gradFill>
            </c:spPr>
            <c:extLst>
              <c:ext xmlns:c16="http://schemas.microsoft.com/office/drawing/2014/chart" uri="{C3380CC4-5D6E-409C-BE32-E72D297353CC}">
                <c16:uniqueId val="{00000007-6D1C-4076-9E7A-7482AD37B62B}"/>
              </c:ext>
            </c:extLst>
          </c:dPt>
          <c:dPt>
            <c:idx val="4"/>
            <c:bubble3D val="0"/>
            <c:spPr>
              <a:noFill/>
            </c:spPr>
            <c:extLst>
              <c:ext xmlns:c16="http://schemas.microsoft.com/office/drawing/2014/chart" uri="{C3380CC4-5D6E-409C-BE32-E72D297353CC}">
                <c16:uniqueId val="{00000009-6D1C-4076-9E7A-7482AD37B62B}"/>
              </c:ext>
            </c:extLst>
          </c:dPt>
          <c:val>
            <c:numRef>
              <c:f>'Leçon 8'!$N$178:$N$182</c:f>
              <c:numCache>
                <c:formatCode>General</c:formatCode>
                <c:ptCount val="5"/>
                <c:pt idx="0">
                  <c:v>10</c:v>
                </c:pt>
                <c:pt idx="1">
                  <c:v>10</c:v>
                </c:pt>
                <c:pt idx="2">
                  <c:v>10</c:v>
                </c:pt>
                <c:pt idx="3">
                  <c:v>10</c:v>
                </c:pt>
                <c:pt idx="4">
                  <c:v>40</c:v>
                </c:pt>
              </c:numCache>
            </c:numRef>
          </c:val>
          <c:extLst>
            <c:ext xmlns:c16="http://schemas.microsoft.com/office/drawing/2014/chart" uri="{C3380CC4-5D6E-409C-BE32-E72D297353CC}">
              <c16:uniqueId val="{0000000A-6D1C-4076-9E7A-7482AD37B62B}"/>
            </c:ext>
          </c:extLst>
        </c:ser>
        <c:dLbls>
          <c:showLegendKey val="0"/>
          <c:showVal val="0"/>
          <c:showCatName val="0"/>
          <c:showSerName val="0"/>
          <c:showPercent val="0"/>
          <c:showBubbleSize val="0"/>
          <c:showLeaderLines val="1"/>
        </c:dLbls>
        <c:firstSliceAng val="270"/>
        <c:holeSize val="50"/>
      </c:doughnutChart>
      <c:pieChart>
        <c:varyColors val="1"/>
        <c:ser>
          <c:idx val="1"/>
          <c:order val="1"/>
          <c:spPr>
            <a:noFill/>
          </c:spPr>
          <c:dPt>
            <c:idx val="1"/>
            <c:bubble3D val="0"/>
            <c:spPr>
              <a:solidFill>
                <a:schemeClr val="tx1"/>
              </a:solidFill>
            </c:spPr>
            <c:extLst>
              <c:ext xmlns:c16="http://schemas.microsoft.com/office/drawing/2014/chart" uri="{C3380CC4-5D6E-409C-BE32-E72D297353CC}">
                <c16:uniqueId val="{0000000C-6D1C-4076-9E7A-7482AD37B62B}"/>
              </c:ext>
            </c:extLst>
          </c:dPt>
          <c:val>
            <c:numRef>
              <c:f>'Leçon 8'!$O$178:$O$180</c:f>
              <c:numCache>
                <c:formatCode>General</c:formatCode>
                <c:ptCount val="3"/>
                <c:pt idx="0">
                  <c:v>0</c:v>
                </c:pt>
                <c:pt idx="1">
                  <c:v>2</c:v>
                </c:pt>
                <c:pt idx="2">
                  <c:v>78</c:v>
                </c:pt>
              </c:numCache>
            </c:numRef>
          </c:val>
          <c:extLst>
            <c:ext xmlns:c16="http://schemas.microsoft.com/office/drawing/2014/chart" uri="{C3380CC4-5D6E-409C-BE32-E72D297353CC}">
              <c16:uniqueId val="{0000000D-6D1C-4076-9E7A-7482AD37B62B}"/>
            </c:ext>
          </c:extLst>
        </c:ser>
        <c:dLbls>
          <c:showLegendKey val="0"/>
          <c:showVal val="0"/>
          <c:showCatName val="0"/>
          <c:showSerName val="0"/>
          <c:showPercent val="0"/>
          <c:showBubbleSize val="0"/>
          <c:showLeaderLines val="1"/>
        </c:dLbls>
        <c:firstSliceAng val="270"/>
      </c:pieChart>
    </c:plotArea>
    <c:plotVisOnly val="0"/>
    <c:dispBlanksAs val="gap"/>
    <c:showDLblsOverMax val="0"/>
  </c:chart>
  <c:spPr>
    <a:noFill/>
    <a:ln>
      <a:noFill/>
    </a:ln>
  </c:spPr>
  <c:printSettings>
    <c:headerFooter/>
    <c:pageMargins b="0.750000000000003" l="0.70000000000000062" r="0.70000000000000062" t="0.750000000000003" header="0.30000000000000032" footer="0.30000000000000032"/>
    <c:pageSetup/>
  </c:printSettings>
</c:chartSpace>
</file>

<file path=xl/charts/chart2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779487331831818"/>
          <c:y val="2.1612841720628378E-3"/>
          <c:w val="0.97578810865280474"/>
          <c:h val="0.99783930511461238"/>
        </c:manualLayout>
      </c:layout>
      <c:doughnutChart>
        <c:varyColors val="1"/>
        <c:ser>
          <c:idx val="0"/>
          <c:order val="0"/>
          <c:tx>
            <c:v>Camembert</c:v>
          </c:tx>
          <c:dPt>
            <c:idx val="0"/>
            <c:bubble3D val="0"/>
            <c:spPr>
              <a:gradFill flip="none" rotWithShape="1">
                <a:gsLst>
                  <a:gs pos="0">
                    <a:srgbClr val="C00000">
                      <a:shade val="30000"/>
                      <a:satMod val="115000"/>
                    </a:srgbClr>
                  </a:gs>
                  <a:gs pos="50000">
                    <a:srgbClr val="C00000">
                      <a:shade val="67500"/>
                      <a:satMod val="115000"/>
                    </a:srgbClr>
                  </a:gs>
                  <a:gs pos="100000">
                    <a:srgbClr val="C00000">
                      <a:shade val="100000"/>
                      <a:satMod val="115000"/>
                    </a:srgbClr>
                  </a:gs>
                </a:gsLst>
                <a:lin ang="2700000" scaled="1"/>
                <a:tileRect/>
              </a:gradFill>
            </c:spPr>
            <c:extLst>
              <c:ext xmlns:c16="http://schemas.microsoft.com/office/drawing/2014/chart" uri="{C3380CC4-5D6E-409C-BE32-E72D297353CC}">
                <c16:uniqueId val="{00000001-8648-4645-BFAC-65544ECFDFD2}"/>
              </c:ext>
            </c:extLst>
          </c:dPt>
          <c:dPt>
            <c:idx val="1"/>
            <c:bubble3D val="0"/>
            <c:spPr>
              <a:gradFill flip="none" rotWithShape="1">
                <a:gsLst>
                  <a:gs pos="0">
                    <a:srgbClr val="F79646">
                      <a:lumMod val="75000"/>
                      <a:shade val="30000"/>
                      <a:satMod val="115000"/>
                    </a:srgbClr>
                  </a:gs>
                  <a:gs pos="50000">
                    <a:srgbClr val="F79646">
                      <a:lumMod val="75000"/>
                      <a:shade val="67500"/>
                      <a:satMod val="115000"/>
                    </a:srgbClr>
                  </a:gs>
                  <a:gs pos="100000">
                    <a:srgbClr val="F79646">
                      <a:lumMod val="75000"/>
                      <a:shade val="100000"/>
                      <a:satMod val="115000"/>
                    </a:srgbClr>
                  </a:gs>
                </a:gsLst>
                <a:lin ang="2700000" scaled="1"/>
                <a:tileRect/>
              </a:gradFill>
            </c:spPr>
            <c:extLst>
              <c:ext xmlns:c16="http://schemas.microsoft.com/office/drawing/2014/chart" uri="{C3380CC4-5D6E-409C-BE32-E72D297353CC}">
                <c16:uniqueId val="{00000003-8648-4645-BFAC-65544ECFDFD2}"/>
              </c:ext>
            </c:extLst>
          </c:dPt>
          <c:dPt>
            <c:idx val="2"/>
            <c:bubble3D val="0"/>
            <c:spPr>
              <a:gradFill flip="none" rotWithShape="1">
                <a:gsLst>
                  <a:gs pos="0">
                    <a:srgbClr val="64AB0D">
                      <a:shade val="30000"/>
                      <a:satMod val="115000"/>
                    </a:srgbClr>
                  </a:gs>
                  <a:gs pos="50000">
                    <a:srgbClr val="64AB0D">
                      <a:shade val="67500"/>
                      <a:satMod val="115000"/>
                    </a:srgbClr>
                  </a:gs>
                  <a:gs pos="100000">
                    <a:srgbClr val="64AB0D">
                      <a:shade val="100000"/>
                      <a:satMod val="115000"/>
                    </a:srgbClr>
                  </a:gs>
                </a:gsLst>
                <a:lin ang="2700000" scaled="1"/>
                <a:tileRect/>
              </a:gradFill>
            </c:spPr>
            <c:extLst>
              <c:ext xmlns:c16="http://schemas.microsoft.com/office/drawing/2014/chart" uri="{C3380CC4-5D6E-409C-BE32-E72D297353CC}">
                <c16:uniqueId val="{00000005-8648-4645-BFAC-65544ECFDFD2}"/>
              </c:ext>
            </c:extLst>
          </c:dPt>
          <c:dPt>
            <c:idx val="3"/>
            <c:bubble3D val="0"/>
            <c:spPr>
              <a:gradFill flip="none" rotWithShape="1">
                <a:gsLst>
                  <a:gs pos="0">
                    <a:srgbClr val="00B050">
                      <a:shade val="30000"/>
                      <a:satMod val="115000"/>
                    </a:srgbClr>
                  </a:gs>
                  <a:gs pos="50000">
                    <a:srgbClr val="00B050">
                      <a:shade val="67500"/>
                      <a:satMod val="115000"/>
                    </a:srgbClr>
                  </a:gs>
                  <a:gs pos="100000">
                    <a:srgbClr val="00B050">
                      <a:shade val="100000"/>
                      <a:satMod val="115000"/>
                    </a:srgbClr>
                  </a:gs>
                </a:gsLst>
                <a:lin ang="2700000" scaled="1"/>
                <a:tileRect/>
              </a:gradFill>
            </c:spPr>
            <c:extLst>
              <c:ext xmlns:c16="http://schemas.microsoft.com/office/drawing/2014/chart" uri="{C3380CC4-5D6E-409C-BE32-E72D297353CC}">
                <c16:uniqueId val="{00000007-8648-4645-BFAC-65544ECFDFD2}"/>
              </c:ext>
            </c:extLst>
          </c:dPt>
          <c:dPt>
            <c:idx val="4"/>
            <c:bubble3D val="0"/>
            <c:spPr>
              <a:noFill/>
            </c:spPr>
            <c:extLst>
              <c:ext xmlns:c16="http://schemas.microsoft.com/office/drawing/2014/chart" uri="{C3380CC4-5D6E-409C-BE32-E72D297353CC}">
                <c16:uniqueId val="{00000009-8648-4645-BFAC-65544ECFDFD2}"/>
              </c:ext>
            </c:extLst>
          </c:dPt>
          <c:val>
            <c:numRef>
              <c:f>'Leçon 8'!$N$8:$N$12</c:f>
              <c:numCache>
                <c:formatCode>General</c:formatCode>
                <c:ptCount val="5"/>
                <c:pt idx="0">
                  <c:v>10</c:v>
                </c:pt>
                <c:pt idx="1">
                  <c:v>10</c:v>
                </c:pt>
                <c:pt idx="2">
                  <c:v>10</c:v>
                </c:pt>
                <c:pt idx="3">
                  <c:v>10</c:v>
                </c:pt>
                <c:pt idx="4">
                  <c:v>40</c:v>
                </c:pt>
              </c:numCache>
            </c:numRef>
          </c:val>
          <c:extLst>
            <c:ext xmlns:c16="http://schemas.microsoft.com/office/drawing/2014/chart" uri="{C3380CC4-5D6E-409C-BE32-E72D297353CC}">
              <c16:uniqueId val="{0000000A-8648-4645-BFAC-65544ECFDFD2}"/>
            </c:ext>
          </c:extLst>
        </c:ser>
        <c:dLbls>
          <c:showLegendKey val="0"/>
          <c:showVal val="0"/>
          <c:showCatName val="0"/>
          <c:showSerName val="0"/>
          <c:showPercent val="0"/>
          <c:showBubbleSize val="0"/>
          <c:showLeaderLines val="1"/>
        </c:dLbls>
        <c:firstSliceAng val="270"/>
        <c:holeSize val="50"/>
      </c:doughnutChart>
      <c:pieChart>
        <c:varyColors val="1"/>
        <c:ser>
          <c:idx val="1"/>
          <c:order val="1"/>
          <c:tx>
            <c:v>Aiguille</c:v>
          </c:tx>
          <c:spPr>
            <a:noFill/>
          </c:spPr>
          <c:dPt>
            <c:idx val="1"/>
            <c:bubble3D val="0"/>
            <c:spPr>
              <a:solidFill>
                <a:schemeClr val="tx1"/>
              </a:solidFill>
            </c:spPr>
            <c:extLst>
              <c:ext xmlns:c16="http://schemas.microsoft.com/office/drawing/2014/chart" uri="{C3380CC4-5D6E-409C-BE32-E72D297353CC}">
                <c16:uniqueId val="{0000000C-8648-4645-BFAC-65544ECFDFD2}"/>
              </c:ext>
            </c:extLst>
          </c:dPt>
          <c:val>
            <c:numRef>
              <c:f>'Leçon 8'!$O$8:$O$10</c:f>
              <c:numCache>
                <c:formatCode>General</c:formatCode>
                <c:ptCount val="3"/>
                <c:pt idx="0">
                  <c:v>0</c:v>
                </c:pt>
                <c:pt idx="1">
                  <c:v>2</c:v>
                </c:pt>
                <c:pt idx="2">
                  <c:v>78</c:v>
                </c:pt>
              </c:numCache>
            </c:numRef>
          </c:val>
          <c:extLst>
            <c:ext xmlns:c16="http://schemas.microsoft.com/office/drawing/2014/chart" uri="{C3380CC4-5D6E-409C-BE32-E72D297353CC}">
              <c16:uniqueId val="{0000000D-8648-4645-BFAC-65544ECFDFD2}"/>
            </c:ext>
          </c:extLst>
        </c:ser>
        <c:dLbls>
          <c:showLegendKey val="0"/>
          <c:showVal val="0"/>
          <c:showCatName val="0"/>
          <c:showSerName val="0"/>
          <c:showPercent val="0"/>
          <c:showBubbleSize val="0"/>
          <c:showLeaderLines val="1"/>
        </c:dLbls>
        <c:firstSliceAng val="270"/>
      </c:pieChart>
    </c:plotArea>
    <c:plotVisOnly val="0"/>
    <c:dispBlanksAs val="gap"/>
    <c:showDLblsOverMax val="0"/>
  </c:chart>
  <c:spPr>
    <a:noFill/>
    <a:ln>
      <a:noFill/>
    </a:ln>
  </c:spPr>
  <c:printSettings>
    <c:headerFooter/>
    <c:pageMargins b="0.750000000000003" l="0.70000000000000062" r="0.70000000000000062" t="0.750000000000003"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097801793442588E-2"/>
          <c:y val="2.1606742249078142E-3"/>
          <c:w val="0.97578810865280474"/>
          <c:h val="0.99783930511461238"/>
        </c:manualLayout>
      </c:layout>
      <c:doughnutChart>
        <c:varyColors val="1"/>
        <c:ser>
          <c:idx val="0"/>
          <c:order val="0"/>
          <c:tx>
            <c:v>Camembert</c:v>
          </c:tx>
          <c:dPt>
            <c:idx val="0"/>
            <c:bubble3D val="0"/>
            <c:spPr>
              <a:gradFill flip="none" rotWithShape="1">
                <a:gsLst>
                  <a:gs pos="0">
                    <a:srgbClr val="C00000">
                      <a:shade val="30000"/>
                      <a:satMod val="115000"/>
                    </a:srgbClr>
                  </a:gs>
                  <a:gs pos="50000">
                    <a:srgbClr val="C00000">
                      <a:shade val="67500"/>
                      <a:satMod val="115000"/>
                    </a:srgbClr>
                  </a:gs>
                  <a:gs pos="100000">
                    <a:srgbClr val="C00000">
                      <a:shade val="100000"/>
                      <a:satMod val="115000"/>
                    </a:srgbClr>
                  </a:gs>
                </a:gsLst>
                <a:lin ang="2700000" scaled="1"/>
                <a:tileRect/>
              </a:gradFill>
            </c:spPr>
            <c:extLst>
              <c:ext xmlns:c16="http://schemas.microsoft.com/office/drawing/2014/chart" uri="{C3380CC4-5D6E-409C-BE32-E72D297353CC}">
                <c16:uniqueId val="{00000001-7763-44EC-9E59-241B49A33B9A}"/>
              </c:ext>
            </c:extLst>
          </c:dPt>
          <c:dPt>
            <c:idx val="1"/>
            <c:bubble3D val="0"/>
            <c:spPr>
              <a:gradFill flip="none" rotWithShape="1">
                <a:gsLst>
                  <a:gs pos="0">
                    <a:srgbClr val="F79646">
                      <a:lumMod val="75000"/>
                      <a:shade val="30000"/>
                      <a:satMod val="115000"/>
                    </a:srgbClr>
                  </a:gs>
                  <a:gs pos="50000">
                    <a:srgbClr val="F79646">
                      <a:lumMod val="75000"/>
                      <a:shade val="67500"/>
                      <a:satMod val="115000"/>
                    </a:srgbClr>
                  </a:gs>
                  <a:gs pos="100000">
                    <a:srgbClr val="F79646">
                      <a:lumMod val="75000"/>
                      <a:shade val="100000"/>
                      <a:satMod val="115000"/>
                    </a:srgbClr>
                  </a:gs>
                </a:gsLst>
                <a:lin ang="2700000" scaled="1"/>
                <a:tileRect/>
              </a:gradFill>
            </c:spPr>
            <c:extLst>
              <c:ext xmlns:c16="http://schemas.microsoft.com/office/drawing/2014/chart" uri="{C3380CC4-5D6E-409C-BE32-E72D297353CC}">
                <c16:uniqueId val="{00000003-7763-44EC-9E59-241B49A33B9A}"/>
              </c:ext>
            </c:extLst>
          </c:dPt>
          <c:dPt>
            <c:idx val="2"/>
            <c:bubble3D val="0"/>
            <c:spPr>
              <a:gradFill flip="none" rotWithShape="1">
                <a:gsLst>
                  <a:gs pos="0">
                    <a:srgbClr val="64AB0D">
                      <a:shade val="30000"/>
                      <a:satMod val="115000"/>
                    </a:srgbClr>
                  </a:gs>
                  <a:gs pos="50000">
                    <a:srgbClr val="64AB0D">
                      <a:shade val="67500"/>
                      <a:satMod val="115000"/>
                    </a:srgbClr>
                  </a:gs>
                  <a:gs pos="100000">
                    <a:srgbClr val="64AB0D">
                      <a:shade val="100000"/>
                      <a:satMod val="115000"/>
                    </a:srgbClr>
                  </a:gs>
                </a:gsLst>
                <a:lin ang="2700000" scaled="1"/>
                <a:tileRect/>
              </a:gradFill>
            </c:spPr>
            <c:extLst>
              <c:ext xmlns:c16="http://schemas.microsoft.com/office/drawing/2014/chart" uri="{C3380CC4-5D6E-409C-BE32-E72D297353CC}">
                <c16:uniqueId val="{00000005-7763-44EC-9E59-241B49A33B9A}"/>
              </c:ext>
            </c:extLst>
          </c:dPt>
          <c:dPt>
            <c:idx val="3"/>
            <c:bubble3D val="0"/>
            <c:spPr>
              <a:gradFill flip="none" rotWithShape="1">
                <a:gsLst>
                  <a:gs pos="0">
                    <a:srgbClr val="00B050">
                      <a:shade val="30000"/>
                      <a:satMod val="115000"/>
                    </a:srgbClr>
                  </a:gs>
                  <a:gs pos="50000">
                    <a:srgbClr val="00B050">
                      <a:shade val="67500"/>
                      <a:satMod val="115000"/>
                    </a:srgbClr>
                  </a:gs>
                  <a:gs pos="100000">
                    <a:srgbClr val="00B050">
                      <a:shade val="100000"/>
                      <a:satMod val="115000"/>
                    </a:srgbClr>
                  </a:gs>
                </a:gsLst>
                <a:lin ang="2700000" scaled="1"/>
                <a:tileRect/>
              </a:gradFill>
            </c:spPr>
            <c:extLst>
              <c:ext xmlns:c16="http://schemas.microsoft.com/office/drawing/2014/chart" uri="{C3380CC4-5D6E-409C-BE32-E72D297353CC}">
                <c16:uniqueId val="{00000007-7763-44EC-9E59-241B49A33B9A}"/>
              </c:ext>
            </c:extLst>
          </c:dPt>
          <c:dPt>
            <c:idx val="4"/>
            <c:bubble3D val="0"/>
            <c:spPr>
              <a:noFill/>
            </c:spPr>
            <c:extLst>
              <c:ext xmlns:c16="http://schemas.microsoft.com/office/drawing/2014/chart" uri="{C3380CC4-5D6E-409C-BE32-E72D297353CC}">
                <c16:uniqueId val="{00000009-7763-44EC-9E59-241B49A33B9A}"/>
              </c:ext>
            </c:extLst>
          </c:dPt>
          <c:val>
            <c:numRef>
              <c:f>Paramètres!$AC$4:$AC$8</c:f>
              <c:numCache>
                <c:formatCode>General</c:formatCode>
                <c:ptCount val="5"/>
                <c:pt idx="0">
                  <c:v>20</c:v>
                </c:pt>
                <c:pt idx="1">
                  <c:v>20</c:v>
                </c:pt>
                <c:pt idx="2">
                  <c:v>20</c:v>
                </c:pt>
                <c:pt idx="3">
                  <c:v>20</c:v>
                </c:pt>
                <c:pt idx="4">
                  <c:v>80</c:v>
                </c:pt>
              </c:numCache>
            </c:numRef>
          </c:val>
          <c:extLst>
            <c:ext xmlns:c16="http://schemas.microsoft.com/office/drawing/2014/chart" uri="{C3380CC4-5D6E-409C-BE32-E72D297353CC}">
              <c16:uniqueId val="{0000000A-7763-44EC-9E59-241B49A33B9A}"/>
            </c:ext>
          </c:extLst>
        </c:ser>
        <c:dLbls>
          <c:showLegendKey val="0"/>
          <c:showVal val="0"/>
          <c:showCatName val="0"/>
          <c:showSerName val="0"/>
          <c:showPercent val="0"/>
          <c:showBubbleSize val="0"/>
          <c:showLeaderLines val="1"/>
        </c:dLbls>
        <c:firstSliceAng val="270"/>
        <c:holeSize val="50"/>
      </c:doughnutChart>
      <c:pieChart>
        <c:varyColors val="1"/>
        <c:ser>
          <c:idx val="1"/>
          <c:order val="1"/>
          <c:spPr>
            <a:noFill/>
          </c:spPr>
          <c:dPt>
            <c:idx val="1"/>
            <c:bubble3D val="0"/>
            <c:spPr>
              <a:solidFill>
                <a:schemeClr val="tx1"/>
              </a:solidFill>
            </c:spPr>
            <c:extLst>
              <c:ext xmlns:c16="http://schemas.microsoft.com/office/drawing/2014/chart" uri="{C3380CC4-5D6E-409C-BE32-E72D297353CC}">
                <c16:uniqueId val="{0000000C-7763-44EC-9E59-241B49A33B9A}"/>
              </c:ext>
            </c:extLst>
          </c:dPt>
          <c:dPt>
            <c:idx val="2"/>
            <c:bubble3D val="0"/>
            <c:explosion val="5"/>
            <c:extLst>
              <c:ext xmlns:c16="http://schemas.microsoft.com/office/drawing/2014/chart" uri="{C3380CC4-5D6E-409C-BE32-E72D297353CC}">
                <c16:uniqueId val="{0000000E-7763-44EC-9E59-241B49A33B9A}"/>
              </c:ext>
            </c:extLst>
          </c:dPt>
          <c:val>
            <c:numRef>
              <c:f>'Leçon 4'!$O$13:$O$15</c:f>
              <c:numCache>
                <c:formatCode>General</c:formatCode>
                <c:ptCount val="3"/>
                <c:pt idx="0">
                  <c:v>0</c:v>
                </c:pt>
                <c:pt idx="1">
                  <c:v>2</c:v>
                </c:pt>
                <c:pt idx="2">
                  <c:v>78</c:v>
                </c:pt>
              </c:numCache>
            </c:numRef>
          </c:val>
          <c:extLst>
            <c:ext xmlns:c16="http://schemas.microsoft.com/office/drawing/2014/chart" uri="{C3380CC4-5D6E-409C-BE32-E72D297353CC}">
              <c16:uniqueId val="{0000000F-7763-44EC-9E59-241B49A33B9A}"/>
            </c:ext>
          </c:extLst>
        </c:ser>
        <c:dLbls>
          <c:showLegendKey val="0"/>
          <c:showVal val="0"/>
          <c:showCatName val="0"/>
          <c:showSerName val="0"/>
          <c:showPercent val="0"/>
          <c:showBubbleSize val="0"/>
          <c:showLeaderLines val="1"/>
        </c:dLbls>
        <c:firstSliceAng val="270"/>
      </c:pieChart>
    </c:plotArea>
    <c:plotVisOnly val="0"/>
    <c:dispBlanksAs val="gap"/>
    <c:showDLblsOverMax val="0"/>
  </c:chart>
  <c:spPr>
    <a:noFill/>
    <a:ln>
      <a:noFill/>
    </a:ln>
  </c:spPr>
  <c:printSettings>
    <c:headerFooter/>
    <c:pageMargins b="0.750000000000003" l="0.70000000000000062" r="0.70000000000000062" t="0.750000000000003" header="0.30000000000000032" footer="0.30000000000000032"/>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3187714043526789E-2"/>
          <c:y val="2.160694885387645E-3"/>
          <c:w val="0.97578810865280474"/>
          <c:h val="0.99783930511461238"/>
        </c:manualLayout>
      </c:layout>
      <c:doughnutChart>
        <c:varyColors val="1"/>
        <c:ser>
          <c:idx val="0"/>
          <c:order val="0"/>
          <c:tx>
            <c:v>Camembert</c:v>
          </c:tx>
          <c:dPt>
            <c:idx val="0"/>
            <c:bubble3D val="0"/>
            <c:spPr>
              <a:gradFill flip="none" rotWithShape="1">
                <a:gsLst>
                  <a:gs pos="0">
                    <a:srgbClr val="C00000">
                      <a:shade val="30000"/>
                      <a:satMod val="115000"/>
                    </a:srgbClr>
                  </a:gs>
                  <a:gs pos="50000">
                    <a:srgbClr val="C00000">
                      <a:shade val="67500"/>
                      <a:satMod val="115000"/>
                    </a:srgbClr>
                  </a:gs>
                  <a:gs pos="100000">
                    <a:srgbClr val="C00000">
                      <a:shade val="100000"/>
                      <a:satMod val="115000"/>
                    </a:srgbClr>
                  </a:gs>
                </a:gsLst>
                <a:lin ang="2700000" scaled="1"/>
                <a:tileRect/>
              </a:gradFill>
            </c:spPr>
            <c:extLst>
              <c:ext xmlns:c16="http://schemas.microsoft.com/office/drawing/2014/chart" uri="{C3380CC4-5D6E-409C-BE32-E72D297353CC}">
                <c16:uniqueId val="{00000001-F43A-418E-9591-1255FD26BD83}"/>
              </c:ext>
            </c:extLst>
          </c:dPt>
          <c:dPt>
            <c:idx val="1"/>
            <c:bubble3D val="0"/>
            <c:spPr>
              <a:gradFill flip="none" rotWithShape="1">
                <a:gsLst>
                  <a:gs pos="0">
                    <a:srgbClr val="F79646">
                      <a:lumMod val="75000"/>
                      <a:shade val="30000"/>
                      <a:satMod val="115000"/>
                    </a:srgbClr>
                  </a:gs>
                  <a:gs pos="50000">
                    <a:srgbClr val="F79646">
                      <a:lumMod val="75000"/>
                      <a:shade val="67500"/>
                      <a:satMod val="115000"/>
                    </a:srgbClr>
                  </a:gs>
                  <a:gs pos="100000">
                    <a:srgbClr val="F79646">
                      <a:lumMod val="75000"/>
                      <a:shade val="100000"/>
                      <a:satMod val="115000"/>
                    </a:srgbClr>
                  </a:gs>
                </a:gsLst>
                <a:lin ang="2700000" scaled="1"/>
                <a:tileRect/>
              </a:gradFill>
            </c:spPr>
            <c:extLst>
              <c:ext xmlns:c16="http://schemas.microsoft.com/office/drawing/2014/chart" uri="{C3380CC4-5D6E-409C-BE32-E72D297353CC}">
                <c16:uniqueId val="{00000003-F43A-418E-9591-1255FD26BD83}"/>
              </c:ext>
            </c:extLst>
          </c:dPt>
          <c:dPt>
            <c:idx val="2"/>
            <c:bubble3D val="0"/>
            <c:spPr>
              <a:gradFill flip="none" rotWithShape="1">
                <a:gsLst>
                  <a:gs pos="0">
                    <a:srgbClr val="64AB0D">
                      <a:shade val="30000"/>
                      <a:satMod val="115000"/>
                    </a:srgbClr>
                  </a:gs>
                  <a:gs pos="50000">
                    <a:srgbClr val="64AB0D">
                      <a:shade val="67500"/>
                      <a:satMod val="115000"/>
                    </a:srgbClr>
                  </a:gs>
                  <a:gs pos="100000">
                    <a:srgbClr val="64AB0D">
                      <a:shade val="100000"/>
                      <a:satMod val="115000"/>
                    </a:srgbClr>
                  </a:gs>
                </a:gsLst>
                <a:lin ang="2700000" scaled="1"/>
                <a:tileRect/>
              </a:gradFill>
            </c:spPr>
            <c:extLst>
              <c:ext xmlns:c16="http://schemas.microsoft.com/office/drawing/2014/chart" uri="{C3380CC4-5D6E-409C-BE32-E72D297353CC}">
                <c16:uniqueId val="{00000005-F43A-418E-9591-1255FD26BD83}"/>
              </c:ext>
            </c:extLst>
          </c:dPt>
          <c:dPt>
            <c:idx val="3"/>
            <c:bubble3D val="0"/>
            <c:spPr>
              <a:gradFill flip="none" rotWithShape="1">
                <a:gsLst>
                  <a:gs pos="0">
                    <a:srgbClr val="00B050">
                      <a:shade val="30000"/>
                      <a:satMod val="115000"/>
                    </a:srgbClr>
                  </a:gs>
                  <a:gs pos="50000">
                    <a:srgbClr val="00B050">
                      <a:shade val="67500"/>
                      <a:satMod val="115000"/>
                    </a:srgbClr>
                  </a:gs>
                  <a:gs pos="100000">
                    <a:srgbClr val="00B050">
                      <a:shade val="100000"/>
                      <a:satMod val="115000"/>
                    </a:srgbClr>
                  </a:gs>
                </a:gsLst>
                <a:lin ang="2700000" scaled="1"/>
                <a:tileRect/>
              </a:gradFill>
            </c:spPr>
            <c:extLst>
              <c:ext xmlns:c16="http://schemas.microsoft.com/office/drawing/2014/chart" uri="{C3380CC4-5D6E-409C-BE32-E72D297353CC}">
                <c16:uniqueId val="{00000007-F43A-418E-9591-1255FD26BD83}"/>
              </c:ext>
            </c:extLst>
          </c:dPt>
          <c:dPt>
            <c:idx val="4"/>
            <c:bubble3D val="0"/>
            <c:spPr>
              <a:noFill/>
            </c:spPr>
            <c:extLst>
              <c:ext xmlns:c16="http://schemas.microsoft.com/office/drawing/2014/chart" uri="{C3380CC4-5D6E-409C-BE32-E72D297353CC}">
                <c16:uniqueId val="{00000009-F43A-418E-9591-1255FD26BD83}"/>
              </c:ext>
            </c:extLst>
          </c:dPt>
          <c:val>
            <c:numRef>
              <c:f>'Leçon 1'!$N$133:$N$137</c:f>
              <c:numCache>
                <c:formatCode>General</c:formatCode>
                <c:ptCount val="5"/>
                <c:pt idx="0">
                  <c:v>10</c:v>
                </c:pt>
                <c:pt idx="1">
                  <c:v>10</c:v>
                </c:pt>
                <c:pt idx="2">
                  <c:v>10</c:v>
                </c:pt>
                <c:pt idx="3">
                  <c:v>10</c:v>
                </c:pt>
                <c:pt idx="4">
                  <c:v>40</c:v>
                </c:pt>
              </c:numCache>
            </c:numRef>
          </c:val>
          <c:extLst>
            <c:ext xmlns:c16="http://schemas.microsoft.com/office/drawing/2014/chart" uri="{C3380CC4-5D6E-409C-BE32-E72D297353CC}">
              <c16:uniqueId val="{0000000A-F43A-418E-9591-1255FD26BD83}"/>
            </c:ext>
          </c:extLst>
        </c:ser>
        <c:dLbls>
          <c:showLegendKey val="0"/>
          <c:showVal val="0"/>
          <c:showCatName val="0"/>
          <c:showSerName val="0"/>
          <c:showPercent val="0"/>
          <c:showBubbleSize val="0"/>
          <c:showLeaderLines val="1"/>
        </c:dLbls>
        <c:firstSliceAng val="270"/>
        <c:holeSize val="50"/>
      </c:doughnutChart>
      <c:pieChart>
        <c:varyColors val="1"/>
        <c:ser>
          <c:idx val="1"/>
          <c:order val="1"/>
          <c:spPr>
            <a:noFill/>
          </c:spPr>
          <c:dPt>
            <c:idx val="1"/>
            <c:bubble3D val="0"/>
            <c:spPr>
              <a:solidFill>
                <a:schemeClr val="tx1"/>
              </a:solidFill>
            </c:spPr>
            <c:extLst>
              <c:ext xmlns:c16="http://schemas.microsoft.com/office/drawing/2014/chart" uri="{C3380CC4-5D6E-409C-BE32-E72D297353CC}">
                <c16:uniqueId val="{0000000C-F43A-418E-9591-1255FD26BD83}"/>
              </c:ext>
            </c:extLst>
          </c:dPt>
          <c:val>
            <c:numRef>
              <c:f>'Leçon 1'!$O$133:$O$135</c:f>
              <c:numCache>
                <c:formatCode>General</c:formatCode>
                <c:ptCount val="3"/>
                <c:pt idx="0">
                  <c:v>0</c:v>
                </c:pt>
                <c:pt idx="1">
                  <c:v>2</c:v>
                </c:pt>
                <c:pt idx="2">
                  <c:v>78</c:v>
                </c:pt>
              </c:numCache>
            </c:numRef>
          </c:val>
          <c:extLst>
            <c:ext xmlns:c16="http://schemas.microsoft.com/office/drawing/2014/chart" uri="{C3380CC4-5D6E-409C-BE32-E72D297353CC}">
              <c16:uniqueId val="{0000000D-F43A-418E-9591-1255FD26BD83}"/>
            </c:ext>
          </c:extLst>
        </c:ser>
        <c:dLbls>
          <c:showLegendKey val="0"/>
          <c:showVal val="0"/>
          <c:showCatName val="0"/>
          <c:showSerName val="0"/>
          <c:showPercent val="0"/>
          <c:showBubbleSize val="0"/>
          <c:showLeaderLines val="1"/>
        </c:dLbls>
        <c:firstSliceAng val="270"/>
      </c:pieChart>
    </c:plotArea>
    <c:plotVisOnly val="0"/>
    <c:dispBlanksAs val="gap"/>
    <c:showDLblsOverMax val="0"/>
  </c:chart>
  <c:spPr>
    <a:noFill/>
    <a:ln>
      <a:noFill/>
    </a:ln>
  </c:spPr>
  <c:printSettings>
    <c:headerFooter/>
    <c:pageMargins b="0.750000000000003" l="0.70000000000000062" r="0.70000000000000062" t="0.750000000000003" header="0.30000000000000032" footer="0.30000000000000032"/>
    <c:pageSetup/>
  </c:printSettings>
</c:chartSpace>
</file>

<file path=xl/charts/chart3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779487331831818"/>
          <c:y val="2.1612841720628378E-3"/>
          <c:w val="0.97578810865280474"/>
          <c:h val="0.99783930511461238"/>
        </c:manualLayout>
      </c:layout>
      <c:doughnutChart>
        <c:varyColors val="1"/>
        <c:ser>
          <c:idx val="0"/>
          <c:order val="0"/>
          <c:tx>
            <c:v>Camembert</c:v>
          </c:tx>
          <c:dPt>
            <c:idx val="0"/>
            <c:bubble3D val="0"/>
            <c:spPr>
              <a:gradFill flip="none" rotWithShape="1">
                <a:gsLst>
                  <a:gs pos="0">
                    <a:srgbClr val="C00000">
                      <a:shade val="30000"/>
                      <a:satMod val="115000"/>
                    </a:srgbClr>
                  </a:gs>
                  <a:gs pos="50000">
                    <a:srgbClr val="C00000">
                      <a:shade val="67500"/>
                      <a:satMod val="115000"/>
                    </a:srgbClr>
                  </a:gs>
                  <a:gs pos="100000">
                    <a:srgbClr val="C00000">
                      <a:shade val="100000"/>
                      <a:satMod val="115000"/>
                    </a:srgbClr>
                  </a:gs>
                </a:gsLst>
                <a:lin ang="2700000" scaled="1"/>
                <a:tileRect/>
              </a:gradFill>
            </c:spPr>
            <c:extLst>
              <c:ext xmlns:c16="http://schemas.microsoft.com/office/drawing/2014/chart" uri="{C3380CC4-5D6E-409C-BE32-E72D297353CC}">
                <c16:uniqueId val="{00000001-DF05-4279-92D2-C0A92880E58A}"/>
              </c:ext>
            </c:extLst>
          </c:dPt>
          <c:dPt>
            <c:idx val="1"/>
            <c:bubble3D val="0"/>
            <c:spPr>
              <a:gradFill flip="none" rotWithShape="1">
                <a:gsLst>
                  <a:gs pos="0">
                    <a:srgbClr val="F79646">
                      <a:lumMod val="75000"/>
                      <a:shade val="30000"/>
                      <a:satMod val="115000"/>
                    </a:srgbClr>
                  </a:gs>
                  <a:gs pos="50000">
                    <a:srgbClr val="F79646">
                      <a:lumMod val="75000"/>
                      <a:shade val="67500"/>
                      <a:satMod val="115000"/>
                    </a:srgbClr>
                  </a:gs>
                  <a:gs pos="100000">
                    <a:srgbClr val="F79646">
                      <a:lumMod val="75000"/>
                      <a:shade val="100000"/>
                      <a:satMod val="115000"/>
                    </a:srgbClr>
                  </a:gs>
                </a:gsLst>
                <a:lin ang="2700000" scaled="1"/>
                <a:tileRect/>
              </a:gradFill>
            </c:spPr>
            <c:extLst>
              <c:ext xmlns:c16="http://schemas.microsoft.com/office/drawing/2014/chart" uri="{C3380CC4-5D6E-409C-BE32-E72D297353CC}">
                <c16:uniqueId val="{00000003-DF05-4279-92D2-C0A92880E58A}"/>
              </c:ext>
            </c:extLst>
          </c:dPt>
          <c:dPt>
            <c:idx val="2"/>
            <c:bubble3D val="0"/>
            <c:spPr>
              <a:gradFill flip="none" rotWithShape="1">
                <a:gsLst>
                  <a:gs pos="0">
                    <a:srgbClr val="64AB0D">
                      <a:shade val="30000"/>
                      <a:satMod val="115000"/>
                    </a:srgbClr>
                  </a:gs>
                  <a:gs pos="50000">
                    <a:srgbClr val="64AB0D">
                      <a:shade val="67500"/>
                      <a:satMod val="115000"/>
                    </a:srgbClr>
                  </a:gs>
                  <a:gs pos="100000">
                    <a:srgbClr val="64AB0D">
                      <a:shade val="100000"/>
                      <a:satMod val="115000"/>
                    </a:srgbClr>
                  </a:gs>
                </a:gsLst>
                <a:lin ang="2700000" scaled="1"/>
                <a:tileRect/>
              </a:gradFill>
            </c:spPr>
            <c:extLst>
              <c:ext xmlns:c16="http://schemas.microsoft.com/office/drawing/2014/chart" uri="{C3380CC4-5D6E-409C-BE32-E72D297353CC}">
                <c16:uniqueId val="{00000005-DF05-4279-92D2-C0A92880E58A}"/>
              </c:ext>
            </c:extLst>
          </c:dPt>
          <c:dPt>
            <c:idx val="3"/>
            <c:bubble3D val="0"/>
            <c:spPr>
              <a:gradFill flip="none" rotWithShape="1">
                <a:gsLst>
                  <a:gs pos="0">
                    <a:srgbClr val="00B050">
                      <a:shade val="30000"/>
                      <a:satMod val="115000"/>
                    </a:srgbClr>
                  </a:gs>
                  <a:gs pos="50000">
                    <a:srgbClr val="00B050">
                      <a:shade val="67500"/>
                      <a:satMod val="115000"/>
                    </a:srgbClr>
                  </a:gs>
                  <a:gs pos="100000">
                    <a:srgbClr val="00B050">
                      <a:shade val="100000"/>
                      <a:satMod val="115000"/>
                    </a:srgbClr>
                  </a:gs>
                </a:gsLst>
                <a:lin ang="2700000" scaled="1"/>
                <a:tileRect/>
              </a:gradFill>
            </c:spPr>
            <c:extLst>
              <c:ext xmlns:c16="http://schemas.microsoft.com/office/drawing/2014/chart" uri="{C3380CC4-5D6E-409C-BE32-E72D297353CC}">
                <c16:uniqueId val="{00000007-DF05-4279-92D2-C0A92880E58A}"/>
              </c:ext>
            </c:extLst>
          </c:dPt>
          <c:dPt>
            <c:idx val="4"/>
            <c:bubble3D val="0"/>
            <c:spPr>
              <a:noFill/>
            </c:spPr>
            <c:extLst>
              <c:ext xmlns:c16="http://schemas.microsoft.com/office/drawing/2014/chart" uri="{C3380CC4-5D6E-409C-BE32-E72D297353CC}">
                <c16:uniqueId val="{00000009-DF05-4279-92D2-C0A92880E58A}"/>
              </c:ext>
            </c:extLst>
          </c:dPt>
          <c:val>
            <c:numRef>
              <c:f>'Leçon 8'!$N$178:$N$182</c:f>
              <c:numCache>
                <c:formatCode>General</c:formatCode>
                <c:ptCount val="5"/>
                <c:pt idx="0">
                  <c:v>10</c:v>
                </c:pt>
                <c:pt idx="1">
                  <c:v>10</c:v>
                </c:pt>
                <c:pt idx="2">
                  <c:v>10</c:v>
                </c:pt>
                <c:pt idx="3">
                  <c:v>10</c:v>
                </c:pt>
                <c:pt idx="4">
                  <c:v>40</c:v>
                </c:pt>
              </c:numCache>
            </c:numRef>
          </c:val>
          <c:extLst>
            <c:ext xmlns:c16="http://schemas.microsoft.com/office/drawing/2014/chart" uri="{C3380CC4-5D6E-409C-BE32-E72D297353CC}">
              <c16:uniqueId val="{0000000A-DF05-4279-92D2-C0A92880E58A}"/>
            </c:ext>
          </c:extLst>
        </c:ser>
        <c:dLbls>
          <c:showLegendKey val="0"/>
          <c:showVal val="0"/>
          <c:showCatName val="0"/>
          <c:showSerName val="0"/>
          <c:showPercent val="0"/>
          <c:showBubbleSize val="0"/>
          <c:showLeaderLines val="1"/>
        </c:dLbls>
        <c:firstSliceAng val="270"/>
        <c:holeSize val="50"/>
      </c:doughnutChart>
      <c:pieChart>
        <c:varyColors val="1"/>
        <c:ser>
          <c:idx val="1"/>
          <c:order val="1"/>
          <c:spPr>
            <a:noFill/>
          </c:spPr>
          <c:dPt>
            <c:idx val="1"/>
            <c:bubble3D val="0"/>
            <c:spPr>
              <a:solidFill>
                <a:schemeClr val="tx1"/>
              </a:solidFill>
            </c:spPr>
            <c:extLst>
              <c:ext xmlns:c16="http://schemas.microsoft.com/office/drawing/2014/chart" uri="{C3380CC4-5D6E-409C-BE32-E72D297353CC}">
                <c16:uniqueId val="{0000000C-DF05-4279-92D2-C0A92880E58A}"/>
              </c:ext>
            </c:extLst>
          </c:dPt>
          <c:val>
            <c:numRef>
              <c:f>'Leçon 8'!$O$178:$O$180</c:f>
              <c:numCache>
                <c:formatCode>General</c:formatCode>
                <c:ptCount val="3"/>
                <c:pt idx="0">
                  <c:v>0</c:v>
                </c:pt>
                <c:pt idx="1">
                  <c:v>2</c:v>
                </c:pt>
                <c:pt idx="2">
                  <c:v>78</c:v>
                </c:pt>
              </c:numCache>
            </c:numRef>
          </c:val>
          <c:extLst>
            <c:ext xmlns:c16="http://schemas.microsoft.com/office/drawing/2014/chart" uri="{C3380CC4-5D6E-409C-BE32-E72D297353CC}">
              <c16:uniqueId val="{0000000D-DF05-4279-92D2-C0A92880E58A}"/>
            </c:ext>
          </c:extLst>
        </c:ser>
        <c:dLbls>
          <c:showLegendKey val="0"/>
          <c:showVal val="0"/>
          <c:showCatName val="0"/>
          <c:showSerName val="0"/>
          <c:showPercent val="0"/>
          <c:showBubbleSize val="0"/>
          <c:showLeaderLines val="1"/>
        </c:dLbls>
        <c:firstSliceAng val="270"/>
      </c:pieChart>
    </c:plotArea>
    <c:plotVisOnly val="0"/>
    <c:dispBlanksAs val="gap"/>
    <c:showDLblsOverMax val="0"/>
  </c:chart>
  <c:spPr>
    <a:noFill/>
    <a:ln>
      <a:noFill/>
    </a:ln>
  </c:spPr>
  <c:printSettings>
    <c:headerFooter/>
    <c:pageMargins b="0.750000000000003" l="0.70000000000000062" r="0.70000000000000062" t="0.750000000000003" header="0.30000000000000032" footer="0.30000000000000032"/>
    <c:pageSetup/>
  </c:printSettings>
</c:chartSpace>
</file>

<file path=xl/charts/chart3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3187714043526789E-2"/>
          <c:y val="2.160694885387645E-3"/>
          <c:w val="0.97578810865280474"/>
          <c:h val="0.99783930511461238"/>
        </c:manualLayout>
      </c:layout>
      <c:doughnutChart>
        <c:varyColors val="1"/>
        <c:ser>
          <c:idx val="0"/>
          <c:order val="0"/>
          <c:tx>
            <c:v>Camembert</c:v>
          </c:tx>
          <c:dPt>
            <c:idx val="0"/>
            <c:bubble3D val="0"/>
            <c:spPr>
              <a:gradFill flip="none" rotWithShape="1">
                <a:gsLst>
                  <a:gs pos="0">
                    <a:srgbClr val="C00000">
                      <a:shade val="30000"/>
                      <a:satMod val="115000"/>
                    </a:srgbClr>
                  </a:gs>
                  <a:gs pos="50000">
                    <a:srgbClr val="C00000">
                      <a:shade val="67500"/>
                      <a:satMod val="115000"/>
                    </a:srgbClr>
                  </a:gs>
                  <a:gs pos="100000">
                    <a:srgbClr val="C00000">
                      <a:shade val="100000"/>
                      <a:satMod val="115000"/>
                    </a:srgbClr>
                  </a:gs>
                </a:gsLst>
                <a:lin ang="2700000" scaled="1"/>
                <a:tileRect/>
              </a:gradFill>
            </c:spPr>
            <c:extLst>
              <c:ext xmlns:c16="http://schemas.microsoft.com/office/drawing/2014/chart" uri="{C3380CC4-5D6E-409C-BE32-E72D297353CC}">
                <c16:uniqueId val="{00000001-CE0F-4AE8-BCBF-0649913FFF40}"/>
              </c:ext>
            </c:extLst>
          </c:dPt>
          <c:dPt>
            <c:idx val="1"/>
            <c:bubble3D val="0"/>
            <c:spPr>
              <a:gradFill flip="none" rotWithShape="1">
                <a:gsLst>
                  <a:gs pos="0">
                    <a:srgbClr val="F79646">
                      <a:lumMod val="75000"/>
                      <a:shade val="30000"/>
                      <a:satMod val="115000"/>
                    </a:srgbClr>
                  </a:gs>
                  <a:gs pos="50000">
                    <a:srgbClr val="F79646">
                      <a:lumMod val="75000"/>
                      <a:shade val="67500"/>
                      <a:satMod val="115000"/>
                    </a:srgbClr>
                  </a:gs>
                  <a:gs pos="100000">
                    <a:srgbClr val="F79646">
                      <a:lumMod val="75000"/>
                      <a:shade val="100000"/>
                      <a:satMod val="115000"/>
                    </a:srgbClr>
                  </a:gs>
                </a:gsLst>
                <a:lin ang="2700000" scaled="1"/>
                <a:tileRect/>
              </a:gradFill>
            </c:spPr>
            <c:extLst>
              <c:ext xmlns:c16="http://schemas.microsoft.com/office/drawing/2014/chart" uri="{C3380CC4-5D6E-409C-BE32-E72D297353CC}">
                <c16:uniqueId val="{00000003-CE0F-4AE8-BCBF-0649913FFF40}"/>
              </c:ext>
            </c:extLst>
          </c:dPt>
          <c:dPt>
            <c:idx val="2"/>
            <c:bubble3D val="0"/>
            <c:spPr>
              <a:gradFill flip="none" rotWithShape="1">
                <a:gsLst>
                  <a:gs pos="0">
                    <a:srgbClr val="64AB0D">
                      <a:shade val="30000"/>
                      <a:satMod val="115000"/>
                    </a:srgbClr>
                  </a:gs>
                  <a:gs pos="50000">
                    <a:srgbClr val="64AB0D">
                      <a:shade val="67500"/>
                      <a:satMod val="115000"/>
                    </a:srgbClr>
                  </a:gs>
                  <a:gs pos="100000">
                    <a:srgbClr val="64AB0D">
                      <a:shade val="100000"/>
                      <a:satMod val="115000"/>
                    </a:srgbClr>
                  </a:gs>
                </a:gsLst>
                <a:lin ang="2700000" scaled="1"/>
                <a:tileRect/>
              </a:gradFill>
            </c:spPr>
            <c:extLst>
              <c:ext xmlns:c16="http://schemas.microsoft.com/office/drawing/2014/chart" uri="{C3380CC4-5D6E-409C-BE32-E72D297353CC}">
                <c16:uniqueId val="{00000005-CE0F-4AE8-BCBF-0649913FFF40}"/>
              </c:ext>
            </c:extLst>
          </c:dPt>
          <c:dPt>
            <c:idx val="3"/>
            <c:bubble3D val="0"/>
            <c:spPr>
              <a:gradFill flip="none" rotWithShape="1">
                <a:gsLst>
                  <a:gs pos="0">
                    <a:srgbClr val="00B050">
                      <a:shade val="30000"/>
                      <a:satMod val="115000"/>
                    </a:srgbClr>
                  </a:gs>
                  <a:gs pos="50000">
                    <a:srgbClr val="00B050">
                      <a:shade val="67500"/>
                      <a:satMod val="115000"/>
                    </a:srgbClr>
                  </a:gs>
                  <a:gs pos="100000">
                    <a:srgbClr val="00B050">
                      <a:shade val="100000"/>
                      <a:satMod val="115000"/>
                    </a:srgbClr>
                  </a:gs>
                </a:gsLst>
                <a:lin ang="2700000" scaled="1"/>
                <a:tileRect/>
              </a:gradFill>
            </c:spPr>
            <c:extLst>
              <c:ext xmlns:c16="http://schemas.microsoft.com/office/drawing/2014/chart" uri="{C3380CC4-5D6E-409C-BE32-E72D297353CC}">
                <c16:uniqueId val="{00000007-CE0F-4AE8-BCBF-0649913FFF40}"/>
              </c:ext>
            </c:extLst>
          </c:dPt>
          <c:dPt>
            <c:idx val="4"/>
            <c:bubble3D val="0"/>
            <c:spPr>
              <a:noFill/>
            </c:spPr>
            <c:extLst>
              <c:ext xmlns:c16="http://schemas.microsoft.com/office/drawing/2014/chart" uri="{C3380CC4-5D6E-409C-BE32-E72D297353CC}">
                <c16:uniqueId val="{00000009-CE0F-4AE8-BCBF-0649913FFF40}"/>
              </c:ext>
            </c:extLst>
          </c:dPt>
          <c:val>
            <c:numRef>
              <c:f>'Leçon 9'!$N$3:$N$7</c:f>
              <c:numCache>
                <c:formatCode>General</c:formatCode>
                <c:ptCount val="5"/>
                <c:pt idx="0">
                  <c:v>10</c:v>
                </c:pt>
                <c:pt idx="1">
                  <c:v>10</c:v>
                </c:pt>
                <c:pt idx="2">
                  <c:v>10</c:v>
                </c:pt>
                <c:pt idx="3">
                  <c:v>10</c:v>
                </c:pt>
                <c:pt idx="4">
                  <c:v>40</c:v>
                </c:pt>
              </c:numCache>
            </c:numRef>
          </c:val>
          <c:extLst>
            <c:ext xmlns:c16="http://schemas.microsoft.com/office/drawing/2014/chart" uri="{C3380CC4-5D6E-409C-BE32-E72D297353CC}">
              <c16:uniqueId val="{0000000A-CE0F-4AE8-BCBF-0649913FFF40}"/>
            </c:ext>
          </c:extLst>
        </c:ser>
        <c:dLbls>
          <c:showLegendKey val="0"/>
          <c:showVal val="0"/>
          <c:showCatName val="0"/>
          <c:showSerName val="0"/>
          <c:showPercent val="0"/>
          <c:showBubbleSize val="0"/>
          <c:showLeaderLines val="1"/>
        </c:dLbls>
        <c:firstSliceAng val="270"/>
        <c:holeSize val="50"/>
      </c:doughnutChart>
      <c:pieChart>
        <c:varyColors val="1"/>
        <c:ser>
          <c:idx val="1"/>
          <c:order val="1"/>
          <c:tx>
            <c:v>Aiguille</c:v>
          </c:tx>
          <c:spPr>
            <a:noFill/>
          </c:spPr>
          <c:dPt>
            <c:idx val="1"/>
            <c:bubble3D val="0"/>
            <c:spPr>
              <a:solidFill>
                <a:schemeClr val="tx1"/>
              </a:solidFill>
            </c:spPr>
            <c:extLst>
              <c:ext xmlns:c16="http://schemas.microsoft.com/office/drawing/2014/chart" uri="{C3380CC4-5D6E-409C-BE32-E72D297353CC}">
                <c16:uniqueId val="{0000000C-CE0F-4AE8-BCBF-0649913FFF40}"/>
              </c:ext>
            </c:extLst>
          </c:dPt>
          <c:val>
            <c:numRef>
              <c:f>'Leçon 9'!$O$3:$O$5</c:f>
              <c:numCache>
                <c:formatCode>General</c:formatCode>
                <c:ptCount val="3"/>
                <c:pt idx="0">
                  <c:v>0</c:v>
                </c:pt>
                <c:pt idx="1">
                  <c:v>2</c:v>
                </c:pt>
                <c:pt idx="2">
                  <c:v>78</c:v>
                </c:pt>
              </c:numCache>
            </c:numRef>
          </c:val>
          <c:extLst>
            <c:ext xmlns:c16="http://schemas.microsoft.com/office/drawing/2014/chart" uri="{C3380CC4-5D6E-409C-BE32-E72D297353CC}">
              <c16:uniqueId val="{0000000D-CE0F-4AE8-BCBF-0649913FFF40}"/>
            </c:ext>
          </c:extLst>
        </c:ser>
        <c:dLbls>
          <c:showLegendKey val="0"/>
          <c:showVal val="0"/>
          <c:showCatName val="0"/>
          <c:showSerName val="0"/>
          <c:showPercent val="0"/>
          <c:showBubbleSize val="0"/>
          <c:showLeaderLines val="1"/>
        </c:dLbls>
        <c:firstSliceAng val="270"/>
      </c:pieChart>
    </c:plotArea>
    <c:plotVisOnly val="0"/>
    <c:dispBlanksAs val="gap"/>
    <c:showDLblsOverMax val="0"/>
  </c:chart>
  <c:spPr>
    <a:noFill/>
    <a:ln>
      <a:noFill/>
    </a:ln>
  </c:spPr>
  <c:printSettings>
    <c:headerFooter/>
    <c:pageMargins b="0.750000000000003" l="0.70000000000000062" r="0.70000000000000062" t="0.750000000000003" header="0.30000000000000032" footer="0.30000000000000032"/>
    <c:pageSetup/>
  </c:printSettings>
</c:chartSpace>
</file>

<file path=xl/charts/chart3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3187714043526789E-2"/>
          <c:y val="2.160694885387645E-3"/>
          <c:w val="0.97578810865280474"/>
          <c:h val="0.99783930511461238"/>
        </c:manualLayout>
      </c:layout>
      <c:doughnutChart>
        <c:varyColors val="1"/>
        <c:ser>
          <c:idx val="0"/>
          <c:order val="0"/>
          <c:tx>
            <c:v>Camembert</c:v>
          </c:tx>
          <c:dPt>
            <c:idx val="0"/>
            <c:bubble3D val="0"/>
            <c:spPr>
              <a:gradFill flip="none" rotWithShape="1">
                <a:gsLst>
                  <a:gs pos="0">
                    <a:srgbClr val="C00000">
                      <a:shade val="30000"/>
                      <a:satMod val="115000"/>
                    </a:srgbClr>
                  </a:gs>
                  <a:gs pos="50000">
                    <a:srgbClr val="C00000">
                      <a:shade val="67500"/>
                      <a:satMod val="115000"/>
                    </a:srgbClr>
                  </a:gs>
                  <a:gs pos="100000">
                    <a:srgbClr val="C00000">
                      <a:shade val="100000"/>
                      <a:satMod val="115000"/>
                    </a:srgbClr>
                  </a:gs>
                </a:gsLst>
                <a:lin ang="2700000" scaled="1"/>
                <a:tileRect/>
              </a:gradFill>
            </c:spPr>
            <c:extLst>
              <c:ext xmlns:c16="http://schemas.microsoft.com/office/drawing/2014/chart" uri="{C3380CC4-5D6E-409C-BE32-E72D297353CC}">
                <c16:uniqueId val="{00000001-32B5-433B-BA50-D66A6590E371}"/>
              </c:ext>
            </c:extLst>
          </c:dPt>
          <c:dPt>
            <c:idx val="1"/>
            <c:bubble3D val="0"/>
            <c:spPr>
              <a:gradFill flip="none" rotWithShape="1">
                <a:gsLst>
                  <a:gs pos="0">
                    <a:srgbClr val="F79646">
                      <a:lumMod val="75000"/>
                      <a:shade val="30000"/>
                      <a:satMod val="115000"/>
                    </a:srgbClr>
                  </a:gs>
                  <a:gs pos="50000">
                    <a:srgbClr val="F79646">
                      <a:lumMod val="75000"/>
                      <a:shade val="67500"/>
                      <a:satMod val="115000"/>
                    </a:srgbClr>
                  </a:gs>
                  <a:gs pos="100000">
                    <a:srgbClr val="F79646">
                      <a:lumMod val="75000"/>
                      <a:shade val="100000"/>
                      <a:satMod val="115000"/>
                    </a:srgbClr>
                  </a:gs>
                </a:gsLst>
                <a:lin ang="2700000" scaled="1"/>
                <a:tileRect/>
              </a:gradFill>
            </c:spPr>
            <c:extLst>
              <c:ext xmlns:c16="http://schemas.microsoft.com/office/drawing/2014/chart" uri="{C3380CC4-5D6E-409C-BE32-E72D297353CC}">
                <c16:uniqueId val="{00000003-32B5-433B-BA50-D66A6590E371}"/>
              </c:ext>
            </c:extLst>
          </c:dPt>
          <c:dPt>
            <c:idx val="2"/>
            <c:bubble3D val="0"/>
            <c:spPr>
              <a:gradFill flip="none" rotWithShape="1">
                <a:gsLst>
                  <a:gs pos="0">
                    <a:srgbClr val="64AB0D">
                      <a:shade val="30000"/>
                      <a:satMod val="115000"/>
                    </a:srgbClr>
                  </a:gs>
                  <a:gs pos="50000">
                    <a:srgbClr val="64AB0D">
                      <a:shade val="67500"/>
                      <a:satMod val="115000"/>
                    </a:srgbClr>
                  </a:gs>
                  <a:gs pos="100000">
                    <a:srgbClr val="64AB0D">
                      <a:shade val="100000"/>
                      <a:satMod val="115000"/>
                    </a:srgbClr>
                  </a:gs>
                </a:gsLst>
                <a:lin ang="2700000" scaled="1"/>
                <a:tileRect/>
              </a:gradFill>
            </c:spPr>
            <c:extLst>
              <c:ext xmlns:c16="http://schemas.microsoft.com/office/drawing/2014/chart" uri="{C3380CC4-5D6E-409C-BE32-E72D297353CC}">
                <c16:uniqueId val="{00000005-32B5-433B-BA50-D66A6590E371}"/>
              </c:ext>
            </c:extLst>
          </c:dPt>
          <c:dPt>
            <c:idx val="3"/>
            <c:bubble3D val="0"/>
            <c:spPr>
              <a:gradFill flip="none" rotWithShape="1">
                <a:gsLst>
                  <a:gs pos="0">
                    <a:srgbClr val="00B050">
                      <a:shade val="30000"/>
                      <a:satMod val="115000"/>
                    </a:srgbClr>
                  </a:gs>
                  <a:gs pos="50000">
                    <a:srgbClr val="00B050">
                      <a:shade val="67500"/>
                      <a:satMod val="115000"/>
                    </a:srgbClr>
                  </a:gs>
                  <a:gs pos="100000">
                    <a:srgbClr val="00B050">
                      <a:shade val="100000"/>
                      <a:satMod val="115000"/>
                    </a:srgbClr>
                  </a:gs>
                </a:gsLst>
                <a:lin ang="2700000" scaled="1"/>
                <a:tileRect/>
              </a:gradFill>
            </c:spPr>
            <c:extLst>
              <c:ext xmlns:c16="http://schemas.microsoft.com/office/drawing/2014/chart" uri="{C3380CC4-5D6E-409C-BE32-E72D297353CC}">
                <c16:uniqueId val="{00000007-32B5-433B-BA50-D66A6590E371}"/>
              </c:ext>
            </c:extLst>
          </c:dPt>
          <c:dPt>
            <c:idx val="4"/>
            <c:bubble3D val="0"/>
            <c:spPr>
              <a:noFill/>
            </c:spPr>
            <c:extLst>
              <c:ext xmlns:c16="http://schemas.microsoft.com/office/drawing/2014/chart" uri="{C3380CC4-5D6E-409C-BE32-E72D297353CC}">
                <c16:uniqueId val="{00000009-32B5-433B-BA50-D66A6590E371}"/>
              </c:ext>
            </c:extLst>
          </c:dPt>
          <c:val>
            <c:numRef>
              <c:f>'Leçon 9'!$N$13:$N$17</c:f>
              <c:numCache>
                <c:formatCode>General</c:formatCode>
                <c:ptCount val="5"/>
                <c:pt idx="0">
                  <c:v>10</c:v>
                </c:pt>
                <c:pt idx="1">
                  <c:v>10</c:v>
                </c:pt>
                <c:pt idx="2">
                  <c:v>10</c:v>
                </c:pt>
                <c:pt idx="3">
                  <c:v>10</c:v>
                </c:pt>
                <c:pt idx="4">
                  <c:v>40</c:v>
                </c:pt>
              </c:numCache>
            </c:numRef>
          </c:val>
          <c:extLst>
            <c:ext xmlns:c16="http://schemas.microsoft.com/office/drawing/2014/chart" uri="{C3380CC4-5D6E-409C-BE32-E72D297353CC}">
              <c16:uniqueId val="{0000000A-32B5-433B-BA50-D66A6590E371}"/>
            </c:ext>
          </c:extLst>
        </c:ser>
        <c:dLbls>
          <c:showLegendKey val="0"/>
          <c:showVal val="0"/>
          <c:showCatName val="0"/>
          <c:showSerName val="0"/>
          <c:showPercent val="0"/>
          <c:showBubbleSize val="0"/>
          <c:showLeaderLines val="1"/>
        </c:dLbls>
        <c:firstSliceAng val="270"/>
        <c:holeSize val="50"/>
      </c:doughnutChart>
      <c:pieChart>
        <c:varyColors val="1"/>
        <c:ser>
          <c:idx val="1"/>
          <c:order val="1"/>
          <c:spPr>
            <a:noFill/>
          </c:spPr>
          <c:dPt>
            <c:idx val="1"/>
            <c:bubble3D val="0"/>
            <c:spPr>
              <a:solidFill>
                <a:schemeClr val="tx1"/>
              </a:solidFill>
            </c:spPr>
            <c:extLst>
              <c:ext xmlns:c16="http://schemas.microsoft.com/office/drawing/2014/chart" uri="{C3380CC4-5D6E-409C-BE32-E72D297353CC}">
                <c16:uniqueId val="{0000000C-32B5-433B-BA50-D66A6590E371}"/>
              </c:ext>
            </c:extLst>
          </c:dPt>
          <c:val>
            <c:numRef>
              <c:f>'Leçon 9'!$O$13:$O$15</c:f>
              <c:numCache>
                <c:formatCode>General</c:formatCode>
                <c:ptCount val="3"/>
                <c:pt idx="0">
                  <c:v>0</c:v>
                </c:pt>
                <c:pt idx="1">
                  <c:v>2</c:v>
                </c:pt>
                <c:pt idx="2">
                  <c:v>78</c:v>
                </c:pt>
              </c:numCache>
            </c:numRef>
          </c:val>
          <c:extLst>
            <c:ext xmlns:c16="http://schemas.microsoft.com/office/drawing/2014/chart" uri="{C3380CC4-5D6E-409C-BE32-E72D297353CC}">
              <c16:uniqueId val="{0000000D-32B5-433B-BA50-D66A6590E371}"/>
            </c:ext>
          </c:extLst>
        </c:ser>
        <c:dLbls>
          <c:showLegendKey val="0"/>
          <c:showVal val="0"/>
          <c:showCatName val="0"/>
          <c:showSerName val="0"/>
          <c:showPercent val="0"/>
          <c:showBubbleSize val="0"/>
          <c:showLeaderLines val="1"/>
        </c:dLbls>
        <c:firstSliceAng val="270"/>
      </c:pieChart>
    </c:plotArea>
    <c:plotVisOnly val="0"/>
    <c:dispBlanksAs val="gap"/>
    <c:showDLblsOverMax val="0"/>
  </c:chart>
  <c:spPr>
    <a:noFill/>
    <a:ln>
      <a:noFill/>
    </a:ln>
  </c:spPr>
  <c:printSettings>
    <c:headerFooter/>
    <c:pageMargins b="0.750000000000003" l="0.70000000000000062" r="0.70000000000000062" t="0.750000000000003" header="0.30000000000000032" footer="0.30000000000000032"/>
    <c:pageSetup/>
  </c:printSettings>
</c:chartSpace>
</file>

<file path=xl/charts/chart3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3187714043526789E-2"/>
          <c:y val="2.160694885387645E-3"/>
          <c:w val="0.97578810865280474"/>
          <c:h val="0.99783930511461238"/>
        </c:manualLayout>
      </c:layout>
      <c:doughnutChart>
        <c:varyColors val="1"/>
        <c:ser>
          <c:idx val="0"/>
          <c:order val="0"/>
          <c:tx>
            <c:v>Camembert</c:v>
          </c:tx>
          <c:dPt>
            <c:idx val="0"/>
            <c:bubble3D val="0"/>
            <c:spPr>
              <a:gradFill flip="none" rotWithShape="1">
                <a:gsLst>
                  <a:gs pos="0">
                    <a:srgbClr val="C00000">
                      <a:shade val="30000"/>
                      <a:satMod val="115000"/>
                    </a:srgbClr>
                  </a:gs>
                  <a:gs pos="50000">
                    <a:srgbClr val="C00000">
                      <a:shade val="67500"/>
                      <a:satMod val="115000"/>
                    </a:srgbClr>
                  </a:gs>
                  <a:gs pos="100000">
                    <a:srgbClr val="C00000">
                      <a:shade val="100000"/>
                      <a:satMod val="115000"/>
                    </a:srgbClr>
                  </a:gs>
                </a:gsLst>
                <a:lin ang="2700000" scaled="1"/>
                <a:tileRect/>
              </a:gradFill>
            </c:spPr>
            <c:extLst>
              <c:ext xmlns:c16="http://schemas.microsoft.com/office/drawing/2014/chart" uri="{C3380CC4-5D6E-409C-BE32-E72D297353CC}">
                <c16:uniqueId val="{00000001-F1F9-4ED9-BDDB-6EE1D8CAD236}"/>
              </c:ext>
            </c:extLst>
          </c:dPt>
          <c:dPt>
            <c:idx val="1"/>
            <c:bubble3D val="0"/>
            <c:spPr>
              <a:gradFill flip="none" rotWithShape="1">
                <a:gsLst>
                  <a:gs pos="0">
                    <a:srgbClr val="F79646">
                      <a:lumMod val="75000"/>
                      <a:shade val="30000"/>
                      <a:satMod val="115000"/>
                    </a:srgbClr>
                  </a:gs>
                  <a:gs pos="50000">
                    <a:srgbClr val="F79646">
                      <a:lumMod val="75000"/>
                      <a:shade val="67500"/>
                      <a:satMod val="115000"/>
                    </a:srgbClr>
                  </a:gs>
                  <a:gs pos="100000">
                    <a:srgbClr val="F79646">
                      <a:lumMod val="75000"/>
                      <a:shade val="100000"/>
                      <a:satMod val="115000"/>
                    </a:srgbClr>
                  </a:gs>
                </a:gsLst>
                <a:lin ang="2700000" scaled="1"/>
                <a:tileRect/>
              </a:gradFill>
            </c:spPr>
            <c:extLst>
              <c:ext xmlns:c16="http://schemas.microsoft.com/office/drawing/2014/chart" uri="{C3380CC4-5D6E-409C-BE32-E72D297353CC}">
                <c16:uniqueId val="{00000003-F1F9-4ED9-BDDB-6EE1D8CAD236}"/>
              </c:ext>
            </c:extLst>
          </c:dPt>
          <c:dPt>
            <c:idx val="2"/>
            <c:bubble3D val="0"/>
            <c:spPr>
              <a:gradFill flip="none" rotWithShape="1">
                <a:gsLst>
                  <a:gs pos="0">
                    <a:srgbClr val="64AB0D">
                      <a:shade val="30000"/>
                      <a:satMod val="115000"/>
                    </a:srgbClr>
                  </a:gs>
                  <a:gs pos="50000">
                    <a:srgbClr val="64AB0D">
                      <a:shade val="67500"/>
                      <a:satMod val="115000"/>
                    </a:srgbClr>
                  </a:gs>
                  <a:gs pos="100000">
                    <a:srgbClr val="64AB0D">
                      <a:shade val="100000"/>
                      <a:satMod val="115000"/>
                    </a:srgbClr>
                  </a:gs>
                </a:gsLst>
                <a:lin ang="2700000" scaled="1"/>
                <a:tileRect/>
              </a:gradFill>
            </c:spPr>
            <c:extLst>
              <c:ext xmlns:c16="http://schemas.microsoft.com/office/drawing/2014/chart" uri="{C3380CC4-5D6E-409C-BE32-E72D297353CC}">
                <c16:uniqueId val="{00000005-F1F9-4ED9-BDDB-6EE1D8CAD236}"/>
              </c:ext>
            </c:extLst>
          </c:dPt>
          <c:dPt>
            <c:idx val="3"/>
            <c:bubble3D val="0"/>
            <c:spPr>
              <a:gradFill flip="none" rotWithShape="1">
                <a:gsLst>
                  <a:gs pos="0">
                    <a:srgbClr val="00B050">
                      <a:shade val="30000"/>
                      <a:satMod val="115000"/>
                    </a:srgbClr>
                  </a:gs>
                  <a:gs pos="50000">
                    <a:srgbClr val="00B050">
                      <a:shade val="67500"/>
                      <a:satMod val="115000"/>
                    </a:srgbClr>
                  </a:gs>
                  <a:gs pos="100000">
                    <a:srgbClr val="00B050">
                      <a:shade val="100000"/>
                      <a:satMod val="115000"/>
                    </a:srgbClr>
                  </a:gs>
                </a:gsLst>
                <a:lin ang="2700000" scaled="1"/>
                <a:tileRect/>
              </a:gradFill>
            </c:spPr>
            <c:extLst>
              <c:ext xmlns:c16="http://schemas.microsoft.com/office/drawing/2014/chart" uri="{C3380CC4-5D6E-409C-BE32-E72D297353CC}">
                <c16:uniqueId val="{00000007-F1F9-4ED9-BDDB-6EE1D8CAD236}"/>
              </c:ext>
            </c:extLst>
          </c:dPt>
          <c:dPt>
            <c:idx val="4"/>
            <c:bubble3D val="0"/>
            <c:spPr>
              <a:noFill/>
            </c:spPr>
            <c:extLst>
              <c:ext xmlns:c16="http://schemas.microsoft.com/office/drawing/2014/chart" uri="{C3380CC4-5D6E-409C-BE32-E72D297353CC}">
                <c16:uniqueId val="{00000009-F1F9-4ED9-BDDB-6EE1D8CAD236}"/>
              </c:ext>
            </c:extLst>
          </c:dPt>
          <c:val>
            <c:numRef>
              <c:f>'Leçon 9'!$N$18:$N$22</c:f>
              <c:numCache>
                <c:formatCode>General</c:formatCode>
                <c:ptCount val="5"/>
                <c:pt idx="0">
                  <c:v>10</c:v>
                </c:pt>
                <c:pt idx="1">
                  <c:v>10</c:v>
                </c:pt>
                <c:pt idx="2">
                  <c:v>10</c:v>
                </c:pt>
                <c:pt idx="3">
                  <c:v>10</c:v>
                </c:pt>
                <c:pt idx="4">
                  <c:v>40</c:v>
                </c:pt>
              </c:numCache>
            </c:numRef>
          </c:val>
          <c:extLst>
            <c:ext xmlns:c16="http://schemas.microsoft.com/office/drawing/2014/chart" uri="{C3380CC4-5D6E-409C-BE32-E72D297353CC}">
              <c16:uniqueId val="{0000000A-F1F9-4ED9-BDDB-6EE1D8CAD236}"/>
            </c:ext>
          </c:extLst>
        </c:ser>
        <c:dLbls>
          <c:showLegendKey val="0"/>
          <c:showVal val="0"/>
          <c:showCatName val="0"/>
          <c:showSerName val="0"/>
          <c:showPercent val="0"/>
          <c:showBubbleSize val="0"/>
          <c:showLeaderLines val="1"/>
        </c:dLbls>
        <c:firstSliceAng val="270"/>
        <c:holeSize val="50"/>
      </c:doughnutChart>
      <c:pieChart>
        <c:varyColors val="1"/>
        <c:ser>
          <c:idx val="1"/>
          <c:order val="1"/>
          <c:spPr>
            <a:noFill/>
          </c:spPr>
          <c:dPt>
            <c:idx val="1"/>
            <c:bubble3D val="0"/>
            <c:spPr>
              <a:solidFill>
                <a:schemeClr val="tx1"/>
              </a:solidFill>
            </c:spPr>
            <c:extLst>
              <c:ext xmlns:c16="http://schemas.microsoft.com/office/drawing/2014/chart" uri="{C3380CC4-5D6E-409C-BE32-E72D297353CC}">
                <c16:uniqueId val="{0000000C-F1F9-4ED9-BDDB-6EE1D8CAD236}"/>
              </c:ext>
            </c:extLst>
          </c:dPt>
          <c:val>
            <c:numRef>
              <c:f>'Leçon 9'!$O$18:$O$20</c:f>
              <c:numCache>
                <c:formatCode>General</c:formatCode>
                <c:ptCount val="3"/>
                <c:pt idx="0">
                  <c:v>0</c:v>
                </c:pt>
                <c:pt idx="1">
                  <c:v>2</c:v>
                </c:pt>
                <c:pt idx="2">
                  <c:v>78</c:v>
                </c:pt>
              </c:numCache>
            </c:numRef>
          </c:val>
          <c:extLst>
            <c:ext xmlns:c16="http://schemas.microsoft.com/office/drawing/2014/chart" uri="{C3380CC4-5D6E-409C-BE32-E72D297353CC}">
              <c16:uniqueId val="{0000000D-F1F9-4ED9-BDDB-6EE1D8CAD236}"/>
            </c:ext>
          </c:extLst>
        </c:ser>
        <c:dLbls>
          <c:showLegendKey val="0"/>
          <c:showVal val="0"/>
          <c:showCatName val="0"/>
          <c:showSerName val="0"/>
          <c:showPercent val="0"/>
          <c:showBubbleSize val="0"/>
          <c:showLeaderLines val="1"/>
        </c:dLbls>
        <c:firstSliceAng val="270"/>
      </c:pieChart>
    </c:plotArea>
    <c:plotVisOnly val="0"/>
    <c:dispBlanksAs val="gap"/>
    <c:showDLblsOverMax val="0"/>
  </c:chart>
  <c:spPr>
    <a:noFill/>
    <a:ln>
      <a:noFill/>
    </a:ln>
  </c:spPr>
  <c:printSettings>
    <c:headerFooter/>
    <c:pageMargins b="0.750000000000003" l="0.70000000000000062" r="0.70000000000000062" t="0.750000000000003" header="0.30000000000000032" footer="0.30000000000000032"/>
    <c:pageSetup/>
  </c:printSettings>
</c:chartSpace>
</file>

<file path=xl/charts/chart3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3187714043526789E-2"/>
          <c:y val="2.160694885387645E-3"/>
          <c:w val="0.97578810865280474"/>
          <c:h val="0.99783930511461238"/>
        </c:manualLayout>
      </c:layout>
      <c:doughnutChart>
        <c:varyColors val="1"/>
        <c:ser>
          <c:idx val="0"/>
          <c:order val="0"/>
          <c:tx>
            <c:v>Camembert</c:v>
          </c:tx>
          <c:dPt>
            <c:idx val="0"/>
            <c:bubble3D val="0"/>
            <c:spPr>
              <a:gradFill flip="none" rotWithShape="1">
                <a:gsLst>
                  <a:gs pos="0">
                    <a:srgbClr val="C00000">
                      <a:shade val="30000"/>
                      <a:satMod val="115000"/>
                    </a:srgbClr>
                  </a:gs>
                  <a:gs pos="50000">
                    <a:srgbClr val="C00000">
                      <a:shade val="67500"/>
                      <a:satMod val="115000"/>
                    </a:srgbClr>
                  </a:gs>
                  <a:gs pos="100000">
                    <a:srgbClr val="C00000">
                      <a:shade val="100000"/>
                      <a:satMod val="115000"/>
                    </a:srgbClr>
                  </a:gs>
                </a:gsLst>
                <a:lin ang="2700000" scaled="1"/>
                <a:tileRect/>
              </a:gradFill>
            </c:spPr>
            <c:extLst>
              <c:ext xmlns:c16="http://schemas.microsoft.com/office/drawing/2014/chart" uri="{C3380CC4-5D6E-409C-BE32-E72D297353CC}">
                <c16:uniqueId val="{00000001-A1DB-4BA9-92D4-1B4D25304473}"/>
              </c:ext>
            </c:extLst>
          </c:dPt>
          <c:dPt>
            <c:idx val="1"/>
            <c:bubble3D val="0"/>
            <c:spPr>
              <a:gradFill flip="none" rotWithShape="1">
                <a:gsLst>
                  <a:gs pos="0">
                    <a:srgbClr val="F79646">
                      <a:lumMod val="75000"/>
                      <a:shade val="30000"/>
                      <a:satMod val="115000"/>
                    </a:srgbClr>
                  </a:gs>
                  <a:gs pos="50000">
                    <a:srgbClr val="F79646">
                      <a:lumMod val="75000"/>
                      <a:shade val="67500"/>
                      <a:satMod val="115000"/>
                    </a:srgbClr>
                  </a:gs>
                  <a:gs pos="100000">
                    <a:srgbClr val="F79646">
                      <a:lumMod val="75000"/>
                      <a:shade val="100000"/>
                      <a:satMod val="115000"/>
                    </a:srgbClr>
                  </a:gs>
                </a:gsLst>
                <a:lin ang="2700000" scaled="1"/>
                <a:tileRect/>
              </a:gradFill>
            </c:spPr>
            <c:extLst>
              <c:ext xmlns:c16="http://schemas.microsoft.com/office/drawing/2014/chart" uri="{C3380CC4-5D6E-409C-BE32-E72D297353CC}">
                <c16:uniqueId val="{00000003-A1DB-4BA9-92D4-1B4D25304473}"/>
              </c:ext>
            </c:extLst>
          </c:dPt>
          <c:dPt>
            <c:idx val="2"/>
            <c:bubble3D val="0"/>
            <c:spPr>
              <a:gradFill flip="none" rotWithShape="1">
                <a:gsLst>
                  <a:gs pos="0">
                    <a:srgbClr val="64AB0D">
                      <a:shade val="30000"/>
                      <a:satMod val="115000"/>
                    </a:srgbClr>
                  </a:gs>
                  <a:gs pos="50000">
                    <a:srgbClr val="64AB0D">
                      <a:shade val="67500"/>
                      <a:satMod val="115000"/>
                    </a:srgbClr>
                  </a:gs>
                  <a:gs pos="100000">
                    <a:srgbClr val="64AB0D">
                      <a:shade val="100000"/>
                      <a:satMod val="115000"/>
                    </a:srgbClr>
                  </a:gs>
                </a:gsLst>
                <a:lin ang="2700000" scaled="1"/>
                <a:tileRect/>
              </a:gradFill>
            </c:spPr>
            <c:extLst>
              <c:ext xmlns:c16="http://schemas.microsoft.com/office/drawing/2014/chart" uri="{C3380CC4-5D6E-409C-BE32-E72D297353CC}">
                <c16:uniqueId val="{00000005-A1DB-4BA9-92D4-1B4D25304473}"/>
              </c:ext>
            </c:extLst>
          </c:dPt>
          <c:dPt>
            <c:idx val="3"/>
            <c:bubble3D val="0"/>
            <c:spPr>
              <a:gradFill flip="none" rotWithShape="1">
                <a:gsLst>
                  <a:gs pos="0">
                    <a:srgbClr val="00B050">
                      <a:shade val="30000"/>
                      <a:satMod val="115000"/>
                    </a:srgbClr>
                  </a:gs>
                  <a:gs pos="50000">
                    <a:srgbClr val="00B050">
                      <a:shade val="67500"/>
                      <a:satMod val="115000"/>
                    </a:srgbClr>
                  </a:gs>
                  <a:gs pos="100000">
                    <a:srgbClr val="00B050">
                      <a:shade val="100000"/>
                      <a:satMod val="115000"/>
                    </a:srgbClr>
                  </a:gs>
                </a:gsLst>
                <a:lin ang="2700000" scaled="1"/>
                <a:tileRect/>
              </a:gradFill>
            </c:spPr>
            <c:extLst>
              <c:ext xmlns:c16="http://schemas.microsoft.com/office/drawing/2014/chart" uri="{C3380CC4-5D6E-409C-BE32-E72D297353CC}">
                <c16:uniqueId val="{00000007-A1DB-4BA9-92D4-1B4D25304473}"/>
              </c:ext>
            </c:extLst>
          </c:dPt>
          <c:dPt>
            <c:idx val="4"/>
            <c:bubble3D val="0"/>
            <c:spPr>
              <a:noFill/>
            </c:spPr>
            <c:extLst>
              <c:ext xmlns:c16="http://schemas.microsoft.com/office/drawing/2014/chart" uri="{C3380CC4-5D6E-409C-BE32-E72D297353CC}">
                <c16:uniqueId val="{00000009-A1DB-4BA9-92D4-1B4D25304473}"/>
              </c:ext>
            </c:extLst>
          </c:dPt>
          <c:val>
            <c:numRef>
              <c:f>'Leçon 9'!$N$23:$N$27</c:f>
              <c:numCache>
                <c:formatCode>General</c:formatCode>
                <c:ptCount val="5"/>
                <c:pt idx="0">
                  <c:v>10</c:v>
                </c:pt>
                <c:pt idx="1">
                  <c:v>10</c:v>
                </c:pt>
                <c:pt idx="2">
                  <c:v>10</c:v>
                </c:pt>
                <c:pt idx="3">
                  <c:v>10</c:v>
                </c:pt>
                <c:pt idx="4">
                  <c:v>40</c:v>
                </c:pt>
              </c:numCache>
            </c:numRef>
          </c:val>
          <c:extLst>
            <c:ext xmlns:c16="http://schemas.microsoft.com/office/drawing/2014/chart" uri="{C3380CC4-5D6E-409C-BE32-E72D297353CC}">
              <c16:uniqueId val="{0000000A-A1DB-4BA9-92D4-1B4D25304473}"/>
            </c:ext>
          </c:extLst>
        </c:ser>
        <c:dLbls>
          <c:showLegendKey val="0"/>
          <c:showVal val="0"/>
          <c:showCatName val="0"/>
          <c:showSerName val="0"/>
          <c:showPercent val="0"/>
          <c:showBubbleSize val="0"/>
          <c:showLeaderLines val="1"/>
        </c:dLbls>
        <c:firstSliceAng val="270"/>
        <c:holeSize val="50"/>
      </c:doughnutChart>
      <c:pieChart>
        <c:varyColors val="1"/>
        <c:ser>
          <c:idx val="1"/>
          <c:order val="1"/>
          <c:spPr>
            <a:noFill/>
          </c:spPr>
          <c:dPt>
            <c:idx val="1"/>
            <c:bubble3D val="0"/>
            <c:spPr>
              <a:solidFill>
                <a:schemeClr val="tx1"/>
              </a:solidFill>
            </c:spPr>
            <c:extLst>
              <c:ext xmlns:c16="http://schemas.microsoft.com/office/drawing/2014/chart" uri="{C3380CC4-5D6E-409C-BE32-E72D297353CC}">
                <c16:uniqueId val="{0000000C-A1DB-4BA9-92D4-1B4D25304473}"/>
              </c:ext>
            </c:extLst>
          </c:dPt>
          <c:val>
            <c:numRef>
              <c:f>'Leçon 9'!$O$23:$O$25</c:f>
              <c:numCache>
                <c:formatCode>General</c:formatCode>
                <c:ptCount val="3"/>
                <c:pt idx="0">
                  <c:v>0</c:v>
                </c:pt>
                <c:pt idx="1">
                  <c:v>2</c:v>
                </c:pt>
                <c:pt idx="2">
                  <c:v>78</c:v>
                </c:pt>
              </c:numCache>
            </c:numRef>
          </c:val>
          <c:extLst>
            <c:ext xmlns:c16="http://schemas.microsoft.com/office/drawing/2014/chart" uri="{C3380CC4-5D6E-409C-BE32-E72D297353CC}">
              <c16:uniqueId val="{0000000D-A1DB-4BA9-92D4-1B4D25304473}"/>
            </c:ext>
          </c:extLst>
        </c:ser>
        <c:dLbls>
          <c:showLegendKey val="0"/>
          <c:showVal val="0"/>
          <c:showCatName val="0"/>
          <c:showSerName val="0"/>
          <c:showPercent val="0"/>
          <c:showBubbleSize val="0"/>
          <c:showLeaderLines val="1"/>
        </c:dLbls>
        <c:firstSliceAng val="270"/>
      </c:pieChart>
    </c:plotArea>
    <c:plotVisOnly val="0"/>
    <c:dispBlanksAs val="gap"/>
    <c:showDLblsOverMax val="0"/>
  </c:chart>
  <c:spPr>
    <a:noFill/>
    <a:ln>
      <a:noFill/>
    </a:ln>
  </c:spPr>
  <c:printSettings>
    <c:headerFooter/>
    <c:pageMargins b="0.750000000000003" l="0.70000000000000062" r="0.70000000000000062" t="0.750000000000003" header="0.30000000000000032" footer="0.30000000000000032"/>
    <c:pageSetup/>
  </c:printSettings>
</c:chartSpace>
</file>

<file path=xl/charts/chart3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3187714043526789E-2"/>
          <c:y val="2.160694885387645E-3"/>
          <c:w val="0.97578810865280474"/>
          <c:h val="0.99783930511461238"/>
        </c:manualLayout>
      </c:layout>
      <c:doughnutChart>
        <c:varyColors val="1"/>
        <c:ser>
          <c:idx val="0"/>
          <c:order val="0"/>
          <c:tx>
            <c:v>Camembert</c:v>
          </c:tx>
          <c:dPt>
            <c:idx val="0"/>
            <c:bubble3D val="0"/>
            <c:spPr>
              <a:gradFill flip="none" rotWithShape="1">
                <a:gsLst>
                  <a:gs pos="0">
                    <a:srgbClr val="C00000">
                      <a:shade val="30000"/>
                      <a:satMod val="115000"/>
                    </a:srgbClr>
                  </a:gs>
                  <a:gs pos="50000">
                    <a:srgbClr val="C00000">
                      <a:shade val="67500"/>
                      <a:satMod val="115000"/>
                    </a:srgbClr>
                  </a:gs>
                  <a:gs pos="100000">
                    <a:srgbClr val="C00000">
                      <a:shade val="100000"/>
                      <a:satMod val="115000"/>
                    </a:srgbClr>
                  </a:gs>
                </a:gsLst>
                <a:lin ang="2700000" scaled="1"/>
                <a:tileRect/>
              </a:gradFill>
            </c:spPr>
            <c:extLst>
              <c:ext xmlns:c16="http://schemas.microsoft.com/office/drawing/2014/chart" uri="{C3380CC4-5D6E-409C-BE32-E72D297353CC}">
                <c16:uniqueId val="{00000001-CDC5-4D1E-B127-55121610A8DB}"/>
              </c:ext>
            </c:extLst>
          </c:dPt>
          <c:dPt>
            <c:idx val="1"/>
            <c:bubble3D val="0"/>
            <c:spPr>
              <a:gradFill flip="none" rotWithShape="1">
                <a:gsLst>
                  <a:gs pos="0">
                    <a:srgbClr val="F79646">
                      <a:lumMod val="75000"/>
                      <a:shade val="30000"/>
                      <a:satMod val="115000"/>
                    </a:srgbClr>
                  </a:gs>
                  <a:gs pos="50000">
                    <a:srgbClr val="F79646">
                      <a:lumMod val="75000"/>
                      <a:shade val="67500"/>
                      <a:satMod val="115000"/>
                    </a:srgbClr>
                  </a:gs>
                  <a:gs pos="100000">
                    <a:srgbClr val="F79646">
                      <a:lumMod val="75000"/>
                      <a:shade val="100000"/>
                      <a:satMod val="115000"/>
                    </a:srgbClr>
                  </a:gs>
                </a:gsLst>
                <a:lin ang="2700000" scaled="1"/>
                <a:tileRect/>
              </a:gradFill>
            </c:spPr>
            <c:extLst>
              <c:ext xmlns:c16="http://schemas.microsoft.com/office/drawing/2014/chart" uri="{C3380CC4-5D6E-409C-BE32-E72D297353CC}">
                <c16:uniqueId val="{00000003-CDC5-4D1E-B127-55121610A8DB}"/>
              </c:ext>
            </c:extLst>
          </c:dPt>
          <c:dPt>
            <c:idx val="2"/>
            <c:bubble3D val="0"/>
            <c:spPr>
              <a:gradFill flip="none" rotWithShape="1">
                <a:gsLst>
                  <a:gs pos="0">
                    <a:srgbClr val="64AB0D">
                      <a:shade val="30000"/>
                      <a:satMod val="115000"/>
                    </a:srgbClr>
                  </a:gs>
                  <a:gs pos="50000">
                    <a:srgbClr val="64AB0D">
                      <a:shade val="67500"/>
                      <a:satMod val="115000"/>
                    </a:srgbClr>
                  </a:gs>
                  <a:gs pos="100000">
                    <a:srgbClr val="64AB0D">
                      <a:shade val="100000"/>
                      <a:satMod val="115000"/>
                    </a:srgbClr>
                  </a:gs>
                </a:gsLst>
                <a:lin ang="2700000" scaled="1"/>
                <a:tileRect/>
              </a:gradFill>
            </c:spPr>
            <c:extLst>
              <c:ext xmlns:c16="http://schemas.microsoft.com/office/drawing/2014/chart" uri="{C3380CC4-5D6E-409C-BE32-E72D297353CC}">
                <c16:uniqueId val="{00000005-CDC5-4D1E-B127-55121610A8DB}"/>
              </c:ext>
            </c:extLst>
          </c:dPt>
          <c:dPt>
            <c:idx val="3"/>
            <c:bubble3D val="0"/>
            <c:spPr>
              <a:gradFill flip="none" rotWithShape="1">
                <a:gsLst>
                  <a:gs pos="0">
                    <a:srgbClr val="00B050">
                      <a:shade val="30000"/>
                      <a:satMod val="115000"/>
                    </a:srgbClr>
                  </a:gs>
                  <a:gs pos="50000">
                    <a:srgbClr val="00B050">
                      <a:shade val="67500"/>
                      <a:satMod val="115000"/>
                    </a:srgbClr>
                  </a:gs>
                  <a:gs pos="100000">
                    <a:srgbClr val="00B050">
                      <a:shade val="100000"/>
                      <a:satMod val="115000"/>
                    </a:srgbClr>
                  </a:gs>
                </a:gsLst>
                <a:lin ang="2700000" scaled="1"/>
                <a:tileRect/>
              </a:gradFill>
            </c:spPr>
            <c:extLst>
              <c:ext xmlns:c16="http://schemas.microsoft.com/office/drawing/2014/chart" uri="{C3380CC4-5D6E-409C-BE32-E72D297353CC}">
                <c16:uniqueId val="{00000007-CDC5-4D1E-B127-55121610A8DB}"/>
              </c:ext>
            </c:extLst>
          </c:dPt>
          <c:dPt>
            <c:idx val="4"/>
            <c:bubble3D val="0"/>
            <c:spPr>
              <a:noFill/>
            </c:spPr>
            <c:extLst>
              <c:ext xmlns:c16="http://schemas.microsoft.com/office/drawing/2014/chart" uri="{C3380CC4-5D6E-409C-BE32-E72D297353CC}">
                <c16:uniqueId val="{00000009-CDC5-4D1E-B127-55121610A8DB}"/>
              </c:ext>
            </c:extLst>
          </c:dPt>
          <c:val>
            <c:numRef>
              <c:f>'Leçon 9'!$N$28:$N$32</c:f>
              <c:numCache>
                <c:formatCode>General</c:formatCode>
                <c:ptCount val="5"/>
                <c:pt idx="0">
                  <c:v>10</c:v>
                </c:pt>
                <c:pt idx="1">
                  <c:v>10</c:v>
                </c:pt>
                <c:pt idx="2">
                  <c:v>10</c:v>
                </c:pt>
                <c:pt idx="3">
                  <c:v>10</c:v>
                </c:pt>
                <c:pt idx="4">
                  <c:v>40</c:v>
                </c:pt>
              </c:numCache>
            </c:numRef>
          </c:val>
          <c:extLst>
            <c:ext xmlns:c16="http://schemas.microsoft.com/office/drawing/2014/chart" uri="{C3380CC4-5D6E-409C-BE32-E72D297353CC}">
              <c16:uniqueId val="{0000000A-CDC5-4D1E-B127-55121610A8DB}"/>
            </c:ext>
          </c:extLst>
        </c:ser>
        <c:dLbls>
          <c:showLegendKey val="0"/>
          <c:showVal val="0"/>
          <c:showCatName val="0"/>
          <c:showSerName val="0"/>
          <c:showPercent val="0"/>
          <c:showBubbleSize val="0"/>
          <c:showLeaderLines val="1"/>
        </c:dLbls>
        <c:firstSliceAng val="270"/>
        <c:holeSize val="50"/>
      </c:doughnutChart>
      <c:pieChart>
        <c:varyColors val="1"/>
        <c:ser>
          <c:idx val="1"/>
          <c:order val="1"/>
          <c:spPr>
            <a:noFill/>
          </c:spPr>
          <c:dPt>
            <c:idx val="1"/>
            <c:bubble3D val="0"/>
            <c:spPr>
              <a:solidFill>
                <a:schemeClr val="tx1"/>
              </a:solidFill>
            </c:spPr>
            <c:extLst>
              <c:ext xmlns:c16="http://schemas.microsoft.com/office/drawing/2014/chart" uri="{C3380CC4-5D6E-409C-BE32-E72D297353CC}">
                <c16:uniqueId val="{0000000C-CDC5-4D1E-B127-55121610A8DB}"/>
              </c:ext>
            </c:extLst>
          </c:dPt>
          <c:val>
            <c:numRef>
              <c:f>'Leçon 9'!$O$28:$O$30</c:f>
              <c:numCache>
                <c:formatCode>General</c:formatCode>
                <c:ptCount val="3"/>
                <c:pt idx="0">
                  <c:v>0</c:v>
                </c:pt>
                <c:pt idx="1">
                  <c:v>2</c:v>
                </c:pt>
                <c:pt idx="2">
                  <c:v>78</c:v>
                </c:pt>
              </c:numCache>
            </c:numRef>
          </c:val>
          <c:extLst>
            <c:ext xmlns:c16="http://schemas.microsoft.com/office/drawing/2014/chart" uri="{C3380CC4-5D6E-409C-BE32-E72D297353CC}">
              <c16:uniqueId val="{0000000D-CDC5-4D1E-B127-55121610A8DB}"/>
            </c:ext>
          </c:extLst>
        </c:ser>
        <c:dLbls>
          <c:showLegendKey val="0"/>
          <c:showVal val="0"/>
          <c:showCatName val="0"/>
          <c:showSerName val="0"/>
          <c:showPercent val="0"/>
          <c:showBubbleSize val="0"/>
          <c:showLeaderLines val="1"/>
        </c:dLbls>
        <c:firstSliceAng val="270"/>
      </c:pieChart>
    </c:plotArea>
    <c:plotVisOnly val="0"/>
    <c:dispBlanksAs val="gap"/>
    <c:showDLblsOverMax val="0"/>
  </c:chart>
  <c:spPr>
    <a:noFill/>
    <a:ln>
      <a:noFill/>
    </a:ln>
  </c:spPr>
  <c:printSettings>
    <c:headerFooter/>
    <c:pageMargins b="0.750000000000003" l="0.70000000000000062" r="0.70000000000000062" t="0.750000000000003" header="0.30000000000000032" footer="0.30000000000000032"/>
    <c:pageSetup/>
  </c:printSettings>
</c:chartSpace>
</file>

<file path=xl/charts/chart3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3187714043526789E-2"/>
          <c:y val="2.160694885387645E-3"/>
          <c:w val="0.97578810865280474"/>
          <c:h val="0.99783930511461238"/>
        </c:manualLayout>
      </c:layout>
      <c:doughnutChart>
        <c:varyColors val="1"/>
        <c:ser>
          <c:idx val="0"/>
          <c:order val="0"/>
          <c:tx>
            <c:v>Camembert</c:v>
          </c:tx>
          <c:dPt>
            <c:idx val="0"/>
            <c:bubble3D val="0"/>
            <c:spPr>
              <a:gradFill flip="none" rotWithShape="1">
                <a:gsLst>
                  <a:gs pos="0">
                    <a:srgbClr val="C00000">
                      <a:shade val="30000"/>
                      <a:satMod val="115000"/>
                    </a:srgbClr>
                  </a:gs>
                  <a:gs pos="50000">
                    <a:srgbClr val="C00000">
                      <a:shade val="67500"/>
                      <a:satMod val="115000"/>
                    </a:srgbClr>
                  </a:gs>
                  <a:gs pos="100000">
                    <a:srgbClr val="C00000">
                      <a:shade val="100000"/>
                      <a:satMod val="115000"/>
                    </a:srgbClr>
                  </a:gs>
                </a:gsLst>
                <a:lin ang="2700000" scaled="1"/>
                <a:tileRect/>
              </a:gradFill>
            </c:spPr>
            <c:extLst>
              <c:ext xmlns:c16="http://schemas.microsoft.com/office/drawing/2014/chart" uri="{C3380CC4-5D6E-409C-BE32-E72D297353CC}">
                <c16:uniqueId val="{00000001-5E21-41D3-8A7C-6AEE5A7AE965}"/>
              </c:ext>
            </c:extLst>
          </c:dPt>
          <c:dPt>
            <c:idx val="1"/>
            <c:bubble3D val="0"/>
            <c:spPr>
              <a:gradFill flip="none" rotWithShape="1">
                <a:gsLst>
                  <a:gs pos="0">
                    <a:srgbClr val="F79646">
                      <a:lumMod val="75000"/>
                      <a:shade val="30000"/>
                      <a:satMod val="115000"/>
                    </a:srgbClr>
                  </a:gs>
                  <a:gs pos="50000">
                    <a:srgbClr val="F79646">
                      <a:lumMod val="75000"/>
                      <a:shade val="67500"/>
                      <a:satMod val="115000"/>
                    </a:srgbClr>
                  </a:gs>
                  <a:gs pos="100000">
                    <a:srgbClr val="F79646">
                      <a:lumMod val="75000"/>
                      <a:shade val="100000"/>
                      <a:satMod val="115000"/>
                    </a:srgbClr>
                  </a:gs>
                </a:gsLst>
                <a:lin ang="2700000" scaled="1"/>
                <a:tileRect/>
              </a:gradFill>
            </c:spPr>
            <c:extLst>
              <c:ext xmlns:c16="http://schemas.microsoft.com/office/drawing/2014/chart" uri="{C3380CC4-5D6E-409C-BE32-E72D297353CC}">
                <c16:uniqueId val="{00000003-5E21-41D3-8A7C-6AEE5A7AE965}"/>
              </c:ext>
            </c:extLst>
          </c:dPt>
          <c:dPt>
            <c:idx val="2"/>
            <c:bubble3D val="0"/>
            <c:spPr>
              <a:gradFill flip="none" rotWithShape="1">
                <a:gsLst>
                  <a:gs pos="0">
                    <a:srgbClr val="64AB0D">
                      <a:shade val="30000"/>
                      <a:satMod val="115000"/>
                    </a:srgbClr>
                  </a:gs>
                  <a:gs pos="50000">
                    <a:srgbClr val="64AB0D">
                      <a:shade val="67500"/>
                      <a:satMod val="115000"/>
                    </a:srgbClr>
                  </a:gs>
                  <a:gs pos="100000">
                    <a:srgbClr val="64AB0D">
                      <a:shade val="100000"/>
                      <a:satMod val="115000"/>
                    </a:srgbClr>
                  </a:gs>
                </a:gsLst>
                <a:lin ang="2700000" scaled="1"/>
                <a:tileRect/>
              </a:gradFill>
            </c:spPr>
            <c:extLst>
              <c:ext xmlns:c16="http://schemas.microsoft.com/office/drawing/2014/chart" uri="{C3380CC4-5D6E-409C-BE32-E72D297353CC}">
                <c16:uniqueId val="{00000005-5E21-41D3-8A7C-6AEE5A7AE965}"/>
              </c:ext>
            </c:extLst>
          </c:dPt>
          <c:dPt>
            <c:idx val="3"/>
            <c:bubble3D val="0"/>
            <c:spPr>
              <a:gradFill flip="none" rotWithShape="1">
                <a:gsLst>
                  <a:gs pos="0">
                    <a:srgbClr val="00B050">
                      <a:shade val="30000"/>
                      <a:satMod val="115000"/>
                    </a:srgbClr>
                  </a:gs>
                  <a:gs pos="50000">
                    <a:srgbClr val="00B050">
                      <a:shade val="67500"/>
                      <a:satMod val="115000"/>
                    </a:srgbClr>
                  </a:gs>
                  <a:gs pos="100000">
                    <a:srgbClr val="00B050">
                      <a:shade val="100000"/>
                      <a:satMod val="115000"/>
                    </a:srgbClr>
                  </a:gs>
                </a:gsLst>
                <a:lin ang="2700000" scaled="1"/>
                <a:tileRect/>
              </a:gradFill>
            </c:spPr>
            <c:extLst>
              <c:ext xmlns:c16="http://schemas.microsoft.com/office/drawing/2014/chart" uri="{C3380CC4-5D6E-409C-BE32-E72D297353CC}">
                <c16:uniqueId val="{00000007-5E21-41D3-8A7C-6AEE5A7AE965}"/>
              </c:ext>
            </c:extLst>
          </c:dPt>
          <c:dPt>
            <c:idx val="4"/>
            <c:bubble3D val="0"/>
            <c:spPr>
              <a:noFill/>
            </c:spPr>
            <c:extLst>
              <c:ext xmlns:c16="http://schemas.microsoft.com/office/drawing/2014/chart" uri="{C3380CC4-5D6E-409C-BE32-E72D297353CC}">
                <c16:uniqueId val="{00000009-5E21-41D3-8A7C-6AEE5A7AE965}"/>
              </c:ext>
            </c:extLst>
          </c:dPt>
          <c:val>
            <c:numRef>
              <c:f>'Leçon 9'!$N$33:$N$37</c:f>
              <c:numCache>
                <c:formatCode>General</c:formatCode>
                <c:ptCount val="5"/>
                <c:pt idx="0">
                  <c:v>10</c:v>
                </c:pt>
                <c:pt idx="1">
                  <c:v>10</c:v>
                </c:pt>
                <c:pt idx="2">
                  <c:v>10</c:v>
                </c:pt>
                <c:pt idx="3">
                  <c:v>10</c:v>
                </c:pt>
                <c:pt idx="4">
                  <c:v>40</c:v>
                </c:pt>
              </c:numCache>
            </c:numRef>
          </c:val>
          <c:extLst>
            <c:ext xmlns:c16="http://schemas.microsoft.com/office/drawing/2014/chart" uri="{C3380CC4-5D6E-409C-BE32-E72D297353CC}">
              <c16:uniqueId val="{0000000A-5E21-41D3-8A7C-6AEE5A7AE965}"/>
            </c:ext>
          </c:extLst>
        </c:ser>
        <c:dLbls>
          <c:showLegendKey val="0"/>
          <c:showVal val="0"/>
          <c:showCatName val="0"/>
          <c:showSerName val="0"/>
          <c:showPercent val="0"/>
          <c:showBubbleSize val="0"/>
          <c:showLeaderLines val="1"/>
        </c:dLbls>
        <c:firstSliceAng val="270"/>
        <c:holeSize val="50"/>
      </c:doughnutChart>
      <c:pieChart>
        <c:varyColors val="1"/>
        <c:ser>
          <c:idx val="1"/>
          <c:order val="1"/>
          <c:spPr>
            <a:noFill/>
          </c:spPr>
          <c:dPt>
            <c:idx val="1"/>
            <c:bubble3D val="0"/>
            <c:spPr>
              <a:solidFill>
                <a:schemeClr val="tx1"/>
              </a:solidFill>
            </c:spPr>
            <c:extLst>
              <c:ext xmlns:c16="http://schemas.microsoft.com/office/drawing/2014/chart" uri="{C3380CC4-5D6E-409C-BE32-E72D297353CC}">
                <c16:uniqueId val="{0000000C-5E21-41D3-8A7C-6AEE5A7AE965}"/>
              </c:ext>
            </c:extLst>
          </c:dPt>
          <c:val>
            <c:numRef>
              <c:f>'Leçon 9'!$O$33:$O$35</c:f>
              <c:numCache>
                <c:formatCode>General</c:formatCode>
                <c:ptCount val="3"/>
                <c:pt idx="0">
                  <c:v>0</c:v>
                </c:pt>
                <c:pt idx="1">
                  <c:v>2</c:v>
                </c:pt>
                <c:pt idx="2">
                  <c:v>78</c:v>
                </c:pt>
              </c:numCache>
            </c:numRef>
          </c:val>
          <c:extLst>
            <c:ext xmlns:c16="http://schemas.microsoft.com/office/drawing/2014/chart" uri="{C3380CC4-5D6E-409C-BE32-E72D297353CC}">
              <c16:uniqueId val="{0000000D-5E21-41D3-8A7C-6AEE5A7AE965}"/>
            </c:ext>
          </c:extLst>
        </c:ser>
        <c:dLbls>
          <c:showLegendKey val="0"/>
          <c:showVal val="0"/>
          <c:showCatName val="0"/>
          <c:showSerName val="0"/>
          <c:showPercent val="0"/>
          <c:showBubbleSize val="0"/>
          <c:showLeaderLines val="1"/>
        </c:dLbls>
        <c:firstSliceAng val="270"/>
      </c:pieChart>
    </c:plotArea>
    <c:plotVisOnly val="0"/>
    <c:dispBlanksAs val="gap"/>
    <c:showDLblsOverMax val="0"/>
  </c:chart>
  <c:spPr>
    <a:noFill/>
    <a:ln>
      <a:noFill/>
    </a:ln>
  </c:spPr>
  <c:printSettings>
    <c:headerFooter/>
    <c:pageMargins b="0.750000000000003" l="0.70000000000000062" r="0.70000000000000062" t="0.750000000000003" header="0.30000000000000032" footer="0.30000000000000032"/>
    <c:pageSetup/>
  </c:printSettings>
</c:chartSpace>
</file>

<file path=xl/charts/chart3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3187714043526789E-2"/>
          <c:y val="2.160694885387645E-3"/>
          <c:w val="0.97578810865280474"/>
          <c:h val="0.99783930511461238"/>
        </c:manualLayout>
      </c:layout>
      <c:doughnutChart>
        <c:varyColors val="1"/>
        <c:ser>
          <c:idx val="0"/>
          <c:order val="0"/>
          <c:tx>
            <c:v>Camembert</c:v>
          </c:tx>
          <c:dPt>
            <c:idx val="0"/>
            <c:bubble3D val="0"/>
            <c:spPr>
              <a:gradFill flip="none" rotWithShape="1">
                <a:gsLst>
                  <a:gs pos="0">
                    <a:srgbClr val="C00000">
                      <a:shade val="30000"/>
                      <a:satMod val="115000"/>
                    </a:srgbClr>
                  </a:gs>
                  <a:gs pos="50000">
                    <a:srgbClr val="C00000">
                      <a:shade val="67500"/>
                      <a:satMod val="115000"/>
                    </a:srgbClr>
                  </a:gs>
                  <a:gs pos="100000">
                    <a:srgbClr val="C00000">
                      <a:shade val="100000"/>
                      <a:satMod val="115000"/>
                    </a:srgbClr>
                  </a:gs>
                </a:gsLst>
                <a:lin ang="2700000" scaled="1"/>
                <a:tileRect/>
              </a:gradFill>
            </c:spPr>
            <c:extLst>
              <c:ext xmlns:c16="http://schemas.microsoft.com/office/drawing/2014/chart" uri="{C3380CC4-5D6E-409C-BE32-E72D297353CC}">
                <c16:uniqueId val="{00000001-F606-4960-8C31-61D5D6FC2043}"/>
              </c:ext>
            </c:extLst>
          </c:dPt>
          <c:dPt>
            <c:idx val="1"/>
            <c:bubble3D val="0"/>
            <c:spPr>
              <a:gradFill flip="none" rotWithShape="1">
                <a:gsLst>
                  <a:gs pos="0">
                    <a:srgbClr val="F79646">
                      <a:lumMod val="75000"/>
                      <a:shade val="30000"/>
                      <a:satMod val="115000"/>
                    </a:srgbClr>
                  </a:gs>
                  <a:gs pos="50000">
                    <a:srgbClr val="F79646">
                      <a:lumMod val="75000"/>
                      <a:shade val="67500"/>
                      <a:satMod val="115000"/>
                    </a:srgbClr>
                  </a:gs>
                  <a:gs pos="100000">
                    <a:srgbClr val="F79646">
                      <a:lumMod val="75000"/>
                      <a:shade val="100000"/>
                      <a:satMod val="115000"/>
                    </a:srgbClr>
                  </a:gs>
                </a:gsLst>
                <a:lin ang="2700000" scaled="1"/>
                <a:tileRect/>
              </a:gradFill>
            </c:spPr>
            <c:extLst>
              <c:ext xmlns:c16="http://schemas.microsoft.com/office/drawing/2014/chart" uri="{C3380CC4-5D6E-409C-BE32-E72D297353CC}">
                <c16:uniqueId val="{00000003-F606-4960-8C31-61D5D6FC2043}"/>
              </c:ext>
            </c:extLst>
          </c:dPt>
          <c:dPt>
            <c:idx val="2"/>
            <c:bubble3D val="0"/>
            <c:spPr>
              <a:gradFill flip="none" rotWithShape="1">
                <a:gsLst>
                  <a:gs pos="0">
                    <a:srgbClr val="64AB0D">
                      <a:shade val="30000"/>
                      <a:satMod val="115000"/>
                    </a:srgbClr>
                  </a:gs>
                  <a:gs pos="50000">
                    <a:srgbClr val="64AB0D">
                      <a:shade val="67500"/>
                      <a:satMod val="115000"/>
                    </a:srgbClr>
                  </a:gs>
                  <a:gs pos="100000">
                    <a:srgbClr val="64AB0D">
                      <a:shade val="100000"/>
                      <a:satMod val="115000"/>
                    </a:srgbClr>
                  </a:gs>
                </a:gsLst>
                <a:lin ang="2700000" scaled="1"/>
                <a:tileRect/>
              </a:gradFill>
            </c:spPr>
            <c:extLst>
              <c:ext xmlns:c16="http://schemas.microsoft.com/office/drawing/2014/chart" uri="{C3380CC4-5D6E-409C-BE32-E72D297353CC}">
                <c16:uniqueId val="{00000005-F606-4960-8C31-61D5D6FC2043}"/>
              </c:ext>
            </c:extLst>
          </c:dPt>
          <c:dPt>
            <c:idx val="3"/>
            <c:bubble3D val="0"/>
            <c:spPr>
              <a:gradFill flip="none" rotWithShape="1">
                <a:gsLst>
                  <a:gs pos="0">
                    <a:srgbClr val="00B050">
                      <a:shade val="30000"/>
                      <a:satMod val="115000"/>
                    </a:srgbClr>
                  </a:gs>
                  <a:gs pos="50000">
                    <a:srgbClr val="00B050">
                      <a:shade val="67500"/>
                      <a:satMod val="115000"/>
                    </a:srgbClr>
                  </a:gs>
                  <a:gs pos="100000">
                    <a:srgbClr val="00B050">
                      <a:shade val="100000"/>
                      <a:satMod val="115000"/>
                    </a:srgbClr>
                  </a:gs>
                </a:gsLst>
                <a:lin ang="2700000" scaled="1"/>
                <a:tileRect/>
              </a:gradFill>
            </c:spPr>
            <c:extLst>
              <c:ext xmlns:c16="http://schemas.microsoft.com/office/drawing/2014/chart" uri="{C3380CC4-5D6E-409C-BE32-E72D297353CC}">
                <c16:uniqueId val="{00000007-F606-4960-8C31-61D5D6FC2043}"/>
              </c:ext>
            </c:extLst>
          </c:dPt>
          <c:dPt>
            <c:idx val="4"/>
            <c:bubble3D val="0"/>
            <c:spPr>
              <a:noFill/>
            </c:spPr>
            <c:extLst>
              <c:ext xmlns:c16="http://schemas.microsoft.com/office/drawing/2014/chart" uri="{C3380CC4-5D6E-409C-BE32-E72D297353CC}">
                <c16:uniqueId val="{00000009-F606-4960-8C31-61D5D6FC2043}"/>
              </c:ext>
            </c:extLst>
          </c:dPt>
          <c:val>
            <c:numRef>
              <c:f>'Leçon 9'!$N$38:$N$42</c:f>
              <c:numCache>
                <c:formatCode>General</c:formatCode>
                <c:ptCount val="5"/>
                <c:pt idx="0">
                  <c:v>10</c:v>
                </c:pt>
                <c:pt idx="1">
                  <c:v>10</c:v>
                </c:pt>
                <c:pt idx="2">
                  <c:v>10</c:v>
                </c:pt>
                <c:pt idx="3">
                  <c:v>10</c:v>
                </c:pt>
                <c:pt idx="4">
                  <c:v>40</c:v>
                </c:pt>
              </c:numCache>
            </c:numRef>
          </c:val>
          <c:extLst>
            <c:ext xmlns:c16="http://schemas.microsoft.com/office/drawing/2014/chart" uri="{C3380CC4-5D6E-409C-BE32-E72D297353CC}">
              <c16:uniqueId val="{0000000A-F606-4960-8C31-61D5D6FC2043}"/>
            </c:ext>
          </c:extLst>
        </c:ser>
        <c:dLbls>
          <c:showLegendKey val="0"/>
          <c:showVal val="0"/>
          <c:showCatName val="0"/>
          <c:showSerName val="0"/>
          <c:showPercent val="0"/>
          <c:showBubbleSize val="0"/>
          <c:showLeaderLines val="1"/>
        </c:dLbls>
        <c:firstSliceAng val="270"/>
        <c:holeSize val="50"/>
      </c:doughnutChart>
      <c:pieChart>
        <c:varyColors val="1"/>
        <c:ser>
          <c:idx val="1"/>
          <c:order val="1"/>
          <c:spPr>
            <a:noFill/>
          </c:spPr>
          <c:dPt>
            <c:idx val="1"/>
            <c:bubble3D val="0"/>
            <c:spPr>
              <a:solidFill>
                <a:schemeClr val="tx1"/>
              </a:solidFill>
            </c:spPr>
            <c:extLst>
              <c:ext xmlns:c16="http://schemas.microsoft.com/office/drawing/2014/chart" uri="{C3380CC4-5D6E-409C-BE32-E72D297353CC}">
                <c16:uniqueId val="{0000000C-F606-4960-8C31-61D5D6FC2043}"/>
              </c:ext>
            </c:extLst>
          </c:dPt>
          <c:val>
            <c:numRef>
              <c:f>'Leçon 9'!$O$38:$O$40</c:f>
              <c:numCache>
                <c:formatCode>General</c:formatCode>
                <c:ptCount val="3"/>
                <c:pt idx="0">
                  <c:v>0</c:v>
                </c:pt>
                <c:pt idx="1">
                  <c:v>2</c:v>
                </c:pt>
                <c:pt idx="2">
                  <c:v>78</c:v>
                </c:pt>
              </c:numCache>
            </c:numRef>
          </c:val>
          <c:extLst>
            <c:ext xmlns:c16="http://schemas.microsoft.com/office/drawing/2014/chart" uri="{C3380CC4-5D6E-409C-BE32-E72D297353CC}">
              <c16:uniqueId val="{0000000D-F606-4960-8C31-61D5D6FC2043}"/>
            </c:ext>
          </c:extLst>
        </c:ser>
        <c:dLbls>
          <c:showLegendKey val="0"/>
          <c:showVal val="0"/>
          <c:showCatName val="0"/>
          <c:showSerName val="0"/>
          <c:showPercent val="0"/>
          <c:showBubbleSize val="0"/>
          <c:showLeaderLines val="1"/>
        </c:dLbls>
        <c:firstSliceAng val="270"/>
      </c:pieChart>
    </c:plotArea>
    <c:plotVisOnly val="0"/>
    <c:dispBlanksAs val="gap"/>
    <c:showDLblsOverMax val="0"/>
  </c:chart>
  <c:spPr>
    <a:noFill/>
    <a:ln>
      <a:noFill/>
    </a:ln>
  </c:spPr>
  <c:printSettings>
    <c:headerFooter/>
    <c:pageMargins b="0.750000000000003" l="0.70000000000000062" r="0.70000000000000062" t="0.750000000000003" header="0.30000000000000032" footer="0.30000000000000032"/>
    <c:pageSetup/>
  </c:printSettings>
</c:chartSpace>
</file>

<file path=xl/charts/chart3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3187714043526789E-2"/>
          <c:y val="2.160694885387645E-3"/>
          <c:w val="0.97578810865280474"/>
          <c:h val="0.99783930511461238"/>
        </c:manualLayout>
      </c:layout>
      <c:doughnutChart>
        <c:varyColors val="1"/>
        <c:ser>
          <c:idx val="0"/>
          <c:order val="0"/>
          <c:tx>
            <c:v>Camembert</c:v>
          </c:tx>
          <c:dPt>
            <c:idx val="0"/>
            <c:bubble3D val="0"/>
            <c:spPr>
              <a:gradFill flip="none" rotWithShape="1">
                <a:gsLst>
                  <a:gs pos="0">
                    <a:srgbClr val="C00000">
                      <a:shade val="30000"/>
                      <a:satMod val="115000"/>
                    </a:srgbClr>
                  </a:gs>
                  <a:gs pos="50000">
                    <a:srgbClr val="C00000">
                      <a:shade val="67500"/>
                      <a:satMod val="115000"/>
                    </a:srgbClr>
                  </a:gs>
                  <a:gs pos="100000">
                    <a:srgbClr val="C00000">
                      <a:shade val="100000"/>
                      <a:satMod val="115000"/>
                    </a:srgbClr>
                  </a:gs>
                </a:gsLst>
                <a:lin ang="2700000" scaled="1"/>
                <a:tileRect/>
              </a:gradFill>
            </c:spPr>
            <c:extLst>
              <c:ext xmlns:c16="http://schemas.microsoft.com/office/drawing/2014/chart" uri="{C3380CC4-5D6E-409C-BE32-E72D297353CC}">
                <c16:uniqueId val="{00000001-7886-47E6-A437-2CABF134066D}"/>
              </c:ext>
            </c:extLst>
          </c:dPt>
          <c:dPt>
            <c:idx val="1"/>
            <c:bubble3D val="0"/>
            <c:spPr>
              <a:gradFill flip="none" rotWithShape="1">
                <a:gsLst>
                  <a:gs pos="0">
                    <a:srgbClr val="F79646">
                      <a:lumMod val="75000"/>
                      <a:shade val="30000"/>
                      <a:satMod val="115000"/>
                    </a:srgbClr>
                  </a:gs>
                  <a:gs pos="50000">
                    <a:srgbClr val="F79646">
                      <a:lumMod val="75000"/>
                      <a:shade val="67500"/>
                      <a:satMod val="115000"/>
                    </a:srgbClr>
                  </a:gs>
                  <a:gs pos="100000">
                    <a:srgbClr val="F79646">
                      <a:lumMod val="75000"/>
                      <a:shade val="100000"/>
                      <a:satMod val="115000"/>
                    </a:srgbClr>
                  </a:gs>
                </a:gsLst>
                <a:lin ang="2700000" scaled="1"/>
                <a:tileRect/>
              </a:gradFill>
            </c:spPr>
            <c:extLst>
              <c:ext xmlns:c16="http://schemas.microsoft.com/office/drawing/2014/chart" uri="{C3380CC4-5D6E-409C-BE32-E72D297353CC}">
                <c16:uniqueId val="{00000003-7886-47E6-A437-2CABF134066D}"/>
              </c:ext>
            </c:extLst>
          </c:dPt>
          <c:dPt>
            <c:idx val="2"/>
            <c:bubble3D val="0"/>
            <c:spPr>
              <a:gradFill flip="none" rotWithShape="1">
                <a:gsLst>
                  <a:gs pos="0">
                    <a:srgbClr val="64AB0D">
                      <a:shade val="30000"/>
                      <a:satMod val="115000"/>
                    </a:srgbClr>
                  </a:gs>
                  <a:gs pos="50000">
                    <a:srgbClr val="64AB0D">
                      <a:shade val="67500"/>
                      <a:satMod val="115000"/>
                    </a:srgbClr>
                  </a:gs>
                  <a:gs pos="100000">
                    <a:srgbClr val="64AB0D">
                      <a:shade val="100000"/>
                      <a:satMod val="115000"/>
                    </a:srgbClr>
                  </a:gs>
                </a:gsLst>
                <a:lin ang="2700000" scaled="1"/>
                <a:tileRect/>
              </a:gradFill>
            </c:spPr>
            <c:extLst>
              <c:ext xmlns:c16="http://schemas.microsoft.com/office/drawing/2014/chart" uri="{C3380CC4-5D6E-409C-BE32-E72D297353CC}">
                <c16:uniqueId val="{00000005-7886-47E6-A437-2CABF134066D}"/>
              </c:ext>
            </c:extLst>
          </c:dPt>
          <c:dPt>
            <c:idx val="3"/>
            <c:bubble3D val="0"/>
            <c:spPr>
              <a:gradFill flip="none" rotWithShape="1">
                <a:gsLst>
                  <a:gs pos="0">
                    <a:srgbClr val="00B050">
                      <a:shade val="30000"/>
                      <a:satMod val="115000"/>
                    </a:srgbClr>
                  </a:gs>
                  <a:gs pos="50000">
                    <a:srgbClr val="00B050">
                      <a:shade val="67500"/>
                      <a:satMod val="115000"/>
                    </a:srgbClr>
                  </a:gs>
                  <a:gs pos="100000">
                    <a:srgbClr val="00B050">
                      <a:shade val="100000"/>
                      <a:satMod val="115000"/>
                    </a:srgbClr>
                  </a:gs>
                </a:gsLst>
                <a:lin ang="2700000" scaled="1"/>
                <a:tileRect/>
              </a:gradFill>
            </c:spPr>
            <c:extLst>
              <c:ext xmlns:c16="http://schemas.microsoft.com/office/drawing/2014/chart" uri="{C3380CC4-5D6E-409C-BE32-E72D297353CC}">
                <c16:uniqueId val="{00000007-7886-47E6-A437-2CABF134066D}"/>
              </c:ext>
            </c:extLst>
          </c:dPt>
          <c:dPt>
            <c:idx val="4"/>
            <c:bubble3D val="0"/>
            <c:spPr>
              <a:noFill/>
            </c:spPr>
            <c:extLst>
              <c:ext xmlns:c16="http://schemas.microsoft.com/office/drawing/2014/chart" uri="{C3380CC4-5D6E-409C-BE32-E72D297353CC}">
                <c16:uniqueId val="{00000009-7886-47E6-A437-2CABF134066D}"/>
              </c:ext>
            </c:extLst>
          </c:dPt>
          <c:val>
            <c:numRef>
              <c:f>'Leçon 9'!$N$43:$N$47</c:f>
              <c:numCache>
                <c:formatCode>General</c:formatCode>
                <c:ptCount val="5"/>
                <c:pt idx="0">
                  <c:v>10</c:v>
                </c:pt>
                <c:pt idx="1">
                  <c:v>10</c:v>
                </c:pt>
                <c:pt idx="2">
                  <c:v>10</c:v>
                </c:pt>
                <c:pt idx="3">
                  <c:v>10</c:v>
                </c:pt>
                <c:pt idx="4">
                  <c:v>40</c:v>
                </c:pt>
              </c:numCache>
            </c:numRef>
          </c:val>
          <c:extLst>
            <c:ext xmlns:c16="http://schemas.microsoft.com/office/drawing/2014/chart" uri="{C3380CC4-5D6E-409C-BE32-E72D297353CC}">
              <c16:uniqueId val="{0000000A-7886-47E6-A437-2CABF134066D}"/>
            </c:ext>
          </c:extLst>
        </c:ser>
        <c:dLbls>
          <c:showLegendKey val="0"/>
          <c:showVal val="0"/>
          <c:showCatName val="0"/>
          <c:showSerName val="0"/>
          <c:showPercent val="0"/>
          <c:showBubbleSize val="0"/>
          <c:showLeaderLines val="1"/>
        </c:dLbls>
        <c:firstSliceAng val="270"/>
        <c:holeSize val="50"/>
      </c:doughnutChart>
      <c:pieChart>
        <c:varyColors val="1"/>
        <c:ser>
          <c:idx val="1"/>
          <c:order val="1"/>
          <c:spPr>
            <a:noFill/>
          </c:spPr>
          <c:dPt>
            <c:idx val="1"/>
            <c:bubble3D val="0"/>
            <c:spPr>
              <a:solidFill>
                <a:schemeClr val="tx1"/>
              </a:solidFill>
            </c:spPr>
            <c:extLst>
              <c:ext xmlns:c16="http://schemas.microsoft.com/office/drawing/2014/chart" uri="{C3380CC4-5D6E-409C-BE32-E72D297353CC}">
                <c16:uniqueId val="{0000000C-7886-47E6-A437-2CABF134066D}"/>
              </c:ext>
            </c:extLst>
          </c:dPt>
          <c:val>
            <c:numRef>
              <c:f>'Leçon 9'!$O$43:$O$45</c:f>
              <c:numCache>
                <c:formatCode>General</c:formatCode>
                <c:ptCount val="3"/>
                <c:pt idx="0">
                  <c:v>0</c:v>
                </c:pt>
                <c:pt idx="1">
                  <c:v>2</c:v>
                </c:pt>
                <c:pt idx="2">
                  <c:v>78</c:v>
                </c:pt>
              </c:numCache>
            </c:numRef>
          </c:val>
          <c:extLst>
            <c:ext xmlns:c16="http://schemas.microsoft.com/office/drawing/2014/chart" uri="{C3380CC4-5D6E-409C-BE32-E72D297353CC}">
              <c16:uniqueId val="{0000000D-7886-47E6-A437-2CABF134066D}"/>
            </c:ext>
          </c:extLst>
        </c:ser>
        <c:dLbls>
          <c:showLegendKey val="0"/>
          <c:showVal val="0"/>
          <c:showCatName val="0"/>
          <c:showSerName val="0"/>
          <c:showPercent val="0"/>
          <c:showBubbleSize val="0"/>
          <c:showLeaderLines val="1"/>
        </c:dLbls>
        <c:firstSliceAng val="270"/>
      </c:pieChart>
    </c:plotArea>
    <c:plotVisOnly val="0"/>
    <c:dispBlanksAs val="gap"/>
    <c:showDLblsOverMax val="0"/>
  </c:chart>
  <c:spPr>
    <a:noFill/>
    <a:ln>
      <a:noFill/>
    </a:ln>
  </c:spPr>
  <c:printSettings>
    <c:headerFooter/>
    <c:pageMargins b="0.750000000000003" l="0.70000000000000062" r="0.70000000000000062" t="0.750000000000003" header="0.30000000000000032" footer="0.30000000000000032"/>
    <c:pageSetup/>
  </c:printSettings>
</c:chartSpace>
</file>

<file path=xl/charts/chart3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3187714043526789E-2"/>
          <c:y val="2.160694885387645E-3"/>
          <c:w val="0.97578810865280474"/>
          <c:h val="0.99783930511461238"/>
        </c:manualLayout>
      </c:layout>
      <c:doughnutChart>
        <c:varyColors val="1"/>
        <c:ser>
          <c:idx val="0"/>
          <c:order val="0"/>
          <c:tx>
            <c:v>Camembert</c:v>
          </c:tx>
          <c:dPt>
            <c:idx val="0"/>
            <c:bubble3D val="0"/>
            <c:spPr>
              <a:gradFill flip="none" rotWithShape="1">
                <a:gsLst>
                  <a:gs pos="0">
                    <a:srgbClr val="C00000">
                      <a:shade val="30000"/>
                      <a:satMod val="115000"/>
                    </a:srgbClr>
                  </a:gs>
                  <a:gs pos="50000">
                    <a:srgbClr val="C00000">
                      <a:shade val="67500"/>
                      <a:satMod val="115000"/>
                    </a:srgbClr>
                  </a:gs>
                  <a:gs pos="100000">
                    <a:srgbClr val="C00000">
                      <a:shade val="100000"/>
                      <a:satMod val="115000"/>
                    </a:srgbClr>
                  </a:gs>
                </a:gsLst>
                <a:lin ang="2700000" scaled="1"/>
                <a:tileRect/>
              </a:gradFill>
            </c:spPr>
            <c:extLst>
              <c:ext xmlns:c16="http://schemas.microsoft.com/office/drawing/2014/chart" uri="{C3380CC4-5D6E-409C-BE32-E72D297353CC}">
                <c16:uniqueId val="{00000001-6D2A-4757-8E5E-67E897934DB2}"/>
              </c:ext>
            </c:extLst>
          </c:dPt>
          <c:dPt>
            <c:idx val="1"/>
            <c:bubble3D val="0"/>
            <c:spPr>
              <a:gradFill flip="none" rotWithShape="1">
                <a:gsLst>
                  <a:gs pos="0">
                    <a:srgbClr val="F79646">
                      <a:lumMod val="75000"/>
                      <a:shade val="30000"/>
                      <a:satMod val="115000"/>
                    </a:srgbClr>
                  </a:gs>
                  <a:gs pos="50000">
                    <a:srgbClr val="F79646">
                      <a:lumMod val="75000"/>
                      <a:shade val="67500"/>
                      <a:satMod val="115000"/>
                    </a:srgbClr>
                  </a:gs>
                  <a:gs pos="100000">
                    <a:srgbClr val="F79646">
                      <a:lumMod val="75000"/>
                      <a:shade val="100000"/>
                      <a:satMod val="115000"/>
                    </a:srgbClr>
                  </a:gs>
                </a:gsLst>
                <a:lin ang="2700000" scaled="1"/>
                <a:tileRect/>
              </a:gradFill>
            </c:spPr>
            <c:extLst>
              <c:ext xmlns:c16="http://schemas.microsoft.com/office/drawing/2014/chart" uri="{C3380CC4-5D6E-409C-BE32-E72D297353CC}">
                <c16:uniqueId val="{00000003-6D2A-4757-8E5E-67E897934DB2}"/>
              </c:ext>
            </c:extLst>
          </c:dPt>
          <c:dPt>
            <c:idx val="2"/>
            <c:bubble3D val="0"/>
            <c:spPr>
              <a:gradFill flip="none" rotWithShape="1">
                <a:gsLst>
                  <a:gs pos="0">
                    <a:srgbClr val="64AB0D">
                      <a:shade val="30000"/>
                      <a:satMod val="115000"/>
                    </a:srgbClr>
                  </a:gs>
                  <a:gs pos="50000">
                    <a:srgbClr val="64AB0D">
                      <a:shade val="67500"/>
                      <a:satMod val="115000"/>
                    </a:srgbClr>
                  </a:gs>
                  <a:gs pos="100000">
                    <a:srgbClr val="64AB0D">
                      <a:shade val="100000"/>
                      <a:satMod val="115000"/>
                    </a:srgbClr>
                  </a:gs>
                </a:gsLst>
                <a:lin ang="2700000" scaled="1"/>
                <a:tileRect/>
              </a:gradFill>
            </c:spPr>
            <c:extLst>
              <c:ext xmlns:c16="http://schemas.microsoft.com/office/drawing/2014/chart" uri="{C3380CC4-5D6E-409C-BE32-E72D297353CC}">
                <c16:uniqueId val="{00000005-6D2A-4757-8E5E-67E897934DB2}"/>
              </c:ext>
            </c:extLst>
          </c:dPt>
          <c:dPt>
            <c:idx val="3"/>
            <c:bubble3D val="0"/>
            <c:spPr>
              <a:gradFill flip="none" rotWithShape="1">
                <a:gsLst>
                  <a:gs pos="0">
                    <a:srgbClr val="00B050">
                      <a:shade val="30000"/>
                      <a:satMod val="115000"/>
                    </a:srgbClr>
                  </a:gs>
                  <a:gs pos="50000">
                    <a:srgbClr val="00B050">
                      <a:shade val="67500"/>
                      <a:satMod val="115000"/>
                    </a:srgbClr>
                  </a:gs>
                  <a:gs pos="100000">
                    <a:srgbClr val="00B050">
                      <a:shade val="100000"/>
                      <a:satMod val="115000"/>
                    </a:srgbClr>
                  </a:gs>
                </a:gsLst>
                <a:lin ang="2700000" scaled="1"/>
                <a:tileRect/>
              </a:gradFill>
            </c:spPr>
            <c:extLst>
              <c:ext xmlns:c16="http://schemas.microsoft.com/office/drawing/2014/chart" uri="{C3380CC4-5D6E-409C-BE32-E72D297353CC}">
                <c16:uniqueId val="{00000007-6D2A-4757-8E5E-67E897934DB2}"/>
              </c:ext>
            </c:extLst>
          </c:dPt>
          <c:dPt>
            <c:idx val="4"/>
            <c:bubble3D val="0"/>
            <c:spPr>
              <a:noFill/>
            </c:spPr>
            <c:extLst>
              <c:ext xmlns:c16="http://schemas.microsoft.com/office/drawing/2014/chart" uri="{C3380CC4-5D6E-409C-BE32-E72D297353CC}">
                <c16:uniqueId val="{00000009-6D2A-4757-8E5E-67E897934DB2}"/>
              </c:ext>
            </c:extLst>
          </c:dPt>
          <c:val>
            <c:numRef>
              <c:f>'Leçon 9'!$N$48:$N$52</c:f>
              <c:numCache>
                <c:formatCode>General</c:formatCode>
                <c:ptCount val="5"/>
                <c:pt idx="0">
                  <c:v>10</c:v>
                </c:pt>
                <c:pt idx="1">
                  <c:v>10</c:v>
                </c:pt>
                <c:pt idx="2">
                  <c:v>10</c:v>
                </c:pt>
                <c:pt idx="3">
                  <c:v>10</c:v>
                </c:pt>
                <c:pt idx="4">
                  <c:v>40</c:v>
                </c:pt>
              </c:numCache>
            </c:numRef>
          </c:val>
          <c:extLst>
            <c:ext xmlns:c16="http://schemas.microsoft.com/office/drawing/2014/chart" uri="{C3380CC4-5D6E-409C-BE32-E72D297353CC}">
              <c16:uniqueId val="{0000000A-6D2A-4757-8E5E-67E897934DB2}"/>
            </c:ext>
          </c:extLst>
        </c:ser>
        <c:dLbls>
          <c:showLegendKey val="0"/>
          <c:showVal val="0"/>
          <c:showCatName val="0"/>
          <c:showSerName val="0"/>
          <c:showPercent val="0"/>
          <c:showBubbleSize val="0"/>
          <c:showLeaderLines val="1"/>
        </c:dLbls>
        <c:firstSliceAng val="270"/>
        <c:holeSize val="50"/>
      </c:doughnutChart>
      <c:pieChart>
        <c:varyColors val="1"/>
        <c:ser>
          <c:idx val="1"/>
          <c:order val="1"/>
          <c:spPr>
            <a:noFill/>
          </c:spPr>
          <c:dPt>
            <c:idx val="1"/>
            <c:bubble3D val="0"/>
            <c:spPr>
              <a:solidFill>
                <a:schemeClr val="tx1"/>
              </a:solidFill>
            </c:spPr>
            <c:extLst>
              <c:ext xmlns:c16="http://schemas.microsoft.com/office/drawing/2014/chart" uri="{C3380CC4-5D6E-409C-BE32-E72D297353CC}">
                <c16:uniqueId val="{0000000C-6D2A-4757-8E5E-67E897934DB2}"/>
              </c:ext>
            </c:extLst>
          </c:dPt>
          <c:val>
            <c:numRef>
              <c:f>'Leçon 9'!$O$48:$O$50</c:f>
              <c:numCache>
                <c:formatCode>General</c:formatCode>
                <c:ptCount val="3"/>
                <c:pt idx="0">
                  <c:v>0</c:v>
                </c:pt>
                <c:pt idx="1">
                  <c:v>2</c:v>
                </c:pt>
                <c:pt idx="2">
                  <c:v>78</c:v>
                </c:pt>
              </c:numCache>
            </c:numRef>
          </c:val>
          <c:extLst>
            <c:ext xmlns:c16="http://schemas.microsoft.com/office/drawing/2014/chart" uri="{C3380CC4-5D6E-409C-BE32-E72D297353CC}">
              <c16:uniqueId val="{0000000D-6D2A-4757-8E5E-67E897934DB2}"/>
            </c:ext>
          </c:extLst>
        </c:ser>
        <c:dLbls>
          <c:showLegendKey val="0"/>
          <c:showVal val="0"/>
          <c:showCatName val="0"/>
          <c:showSerName val="0"/>
          <c:showPercent val="0"/>
          <c:showBubbleSize val="0"/>
          <c:showLeaderLines val="1"/>
        </c:dLbls>
        <c:firstSliceAng val="270"/>
      </c:pieChart>
    </c:plotArea>
    <c:plotVisOnly val="0"/>
    <c:dispBlanksAs val="gap"/>
    <c:showDLblsOverMax val="0"/>
  </c:chart>
  <c:spPr>
    <a:noFill/>
    <a:ln>
      <a:noFill/>
    </a:ln>
  </c:spPr>
  <c:printSettings>
    <c:headerFooter/>
    <c:pageMargins b="0.750000000000003" l="0.70000000000000062" r="0.70000000000000062" t="0.750000000000003" header="0.30000000000000032" footer="0.30000000000000032"/>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3187714043526789E-2"/>
          <c:y val="2.160694885387645E-3"/>
          <c:w val="0.97578810865280474"/>
          <c:h val="0.99783930511461238"/>
        </c:manualLayout>
      </c:layout>
      <c:doughnutChart>
        <c:varyColors val="1"/>
        <c:ser>
          <c:idx val="0"/>
          <c:order val="0"/>
          <c:tx>
            <c:v>Camembert</c:v>
          </c:tx>
          <c:dPt>
            <c:idx val="0"/>
            <c:bubble3D val="0"/>
            <c:spPr>
              <a:gradFill flip="none" rotWithShape="1">
                <a:gsLst>
                  <a:gs pos="0">
                    <a:srgbClr val="C00000">
                      <a:shade val="30000"/>
                      <a:satMod val="115000"/>
                    </a:srgbClr>
                  </a:gs>
                  <a:gs pos="50000">
                    <a:srgbClr val="C00000">
                      <a:shade val="67500"/>
                      <a:satMod val="115000"/>
                    </a:srgbClr>
                  </a:gs>
                  <a:gs pos="100000">
                    <a:srgbClr val="C00000">
                      <a:shade val="100000"/>
                      <a:satMod val="115000"/>
                    </a:srgbClr>
                  </a:gs>
                </a:gsLst>
                <a:lin ang="2700000" scaled="1"/>
                <a:tileRect/>
              </a:gradFill>
            </c:spPr>
            <c:extLst>
              <c:ext xmlns:c16="http://schemas.microsoft.com/office/drawing/2014/chart" uri="{C3380CC4-5D6E-409C-BE32-E72D297353CC}">
                <c16:uniqueId val="{00000001-6F92-47A2-B518-C2231B3EFBDA}"/>
              </c:ext>
            </c:extLst>
          </c:dPt>
          <c:dPt>
            <c:idx val="1"/>
            <c:bubble3D val="0"/>
            <c:spPr>
              <a:gradFill flip="none" rotWithShape="1">
                <a:gsLst>
                  <a:gs pos="0">
                    <a:srgbClr val="F79646">
                      <a:lumMod val="75000"/>
                      <a:shade val="30000"/>
                      <a:satMod val="115000"/>
                    </a:srgbClr>
                  </a:gs>
                  <a:gs pos="50000">
                    <a:srgbClr val="F79646">
                      <a:lumMod val="75000"/>
                      <a:shade val="67500"/>
                      <a:satMod val="115000"/>
                    </a:srgbClr>
                  </a:gs>
                  <a:gs pos="100000">
                    <a:srgbClr val="F79646">
                      <a:lumMod val="75000"/>
                      <a:shade val="100000"/>
                      <a:satMod val="115000"/>
                    </a:srgbClr>
                  </a:gs>
                </a:gsLst>
                <a:lin ang="2700000" scaled="1"/>
                <a:tileRect/>
              </a:gradFill>
            </c:spPr>
            <c:extLst>
              <c:ext xmlns:c16="http://schemas.microsoft.com/office/drawing/2014/chart" uri="{C3380CC4-5D6E-409C-BE32-E72D297353CC}">
                <c16:uniqueId val="{00000003-6F92-47A2-B518-C2231B3EFBDA}"/>
              </c:ext>
            </c:extLst>
          </c:dPt>
          <c:dPt>
            <c:idx val="2"/>
            <c:bubble3D val="0"/>
            <c:spPr>
              <a:gradFill flip="none" rotWithShape="1">
                <a:gsLst>
                  <a:gs pos="0">
                    <a:srgbClr val="64AB0D">
                      <a:shade val="30000"/>
                      <a:satMod val="115000"/>
                    </a:srgbClr>
                  </a:gs>
                  <a:gs pos="50000">
                    <a:srgbClr val="64AB0D">
                      <a:shade val="67500"/>
                      <a:satMod val="115000"/>
                    </a:srgbClr>
                  </a:gs>
                  <a:gs pos="100000">
                    <a:srgbClr val="64AB0D">
                      <a:shade val="100000"/>
                      <a:satMod val="115000"/>
                    </a:srgbClr>
                  </a:gs>
                </a:gsLst>
                <a:lin ang="2700000" scaled="1"/>
                <a:tileRect/>
              </a:gradFill>
            </c:spPr>
            <c:extLst>
              <c:ext xmlns:c16="http://schemas.microsoft.com/office/drawing/2014/chart" uri="{C3380CC4-5D6E-409C-BE32-E72D297353CC}">
                <c16:uniqueId val="{00000005-6F92-47A2-B518-C2231B3EFBDA}"/>
              </c:ext>
            </c:extLst>
          </c:dPt>
          <c:dPt>
            <c:idx val="3"/>
            <c:bubble3D val="0"/>
            <c:spPr>
              <a:gradFill flip="none" rotWithShape="1">
                <a:gsLst>
                  <a:gs pos="0">
                    <a:srgbClr val="00B050">
                      <a:shade val="30000"/>
                      <a:satMod val="115000"/>
                    </a:srgbClr>
                  </a:gs>
                  <a:gs pos="50000">
                    <a:srgbClr val="00B050">
                      <a:shade val="67500"/>
                      <a:satMod val="115000"/>
                    </a:srgbClr>
                  </a:gs>
                  <a:gs pos="100000">
                    <a:srgbClr val="00B050">
                      <a:shade val="100000"/>
                      <a:satMod val="115000"/>
                    </a:srgbClr>
                  </a:gs>
                </a:gsLst>
                <a:lin ang="2700000" scaled="1"/>
                <a:tileRect/>
              </a:gradFill>
            </c:spPr>
            <c:extLst>
              <c:ext xmlns:c16="http://schemas.microsoft.com/office/drawing/2014/chart" uri="{C3380CC4-5D6E-409C-BE32-E72D297353CC}">
                <c16:uniqueId val="{00000007-6F92-47A2-B518-C2231B3EFBDA}"/>
              </c:ext>
            </c:extLst>
          </c:dPt>
          <c:dPt>
            <c:idx val="4"/>
            <c:bubble3D val="0"/>
            <c:spPr>
              <a:noFill/>
            </c:spPr>
            <c:extLst>
              <c:ext xmlns:c16="http://schemas.microsoft.com/office/drawing/2014/chart" uri="{C3380CC4-5D6E-409C-BE32-E72D297353CC}">
                <c16:uniqueId val="{00000009-6F92-47A2-B518-C2231B3EFBDA}"/>
              </c:ext>
            </c:extLst>
          </c:dPt>
          <c:val>
            <c:numRef>
              <c:f>'Leçon 1'!$N$138:$N$142</c:f>
              <c:numCache>
                <c:formatCode>General</c:formatCode>
                <c:ptCount val="5"/>
                <c:pt idx="0">
                  <c:v>10</c:v>
                </c:pt>
                <c:pt idx="1">
                  <c:v>10</c:v>
                </c:pt>
                <c:pt idx="2">
                  <c:v>10</c:v>
                </c:pt>
                <c:pt idx="3">
                  <c:v>10</c:v>
                </c:pt>
                <c:pt idx="4">
                  <c:v>40</c:v>
                </c:pt>
              </c:numCache>
            </c:numRef>
          </c:val>
          <c:extLst>
            <c:ext xmlns:c16="http://schemas.microsoft.com/office/drawing/2014/chart" uri="{C3380CC4-5D6E-409C-BE32-E72D297353CC}">
              <c16:uniqueId val="{0000000A-6F92-47A2-B518-C2231B3EFBDA}"/>
            </c:ext>
          </c:extLst>
        </c:ser>
        <c:dLbls>
          <c:showLegendKey val="0"/>
          <c:showVal val="0"/>
          <c:showCatName val="0"/>
          <c:showSerName val="0"/>
          <c:showPercent val="0"/>
          <c:showBubbleSize val="0"/>
          <c:showLeaderLines val="1"/>
        </c:dLbls>
        <c:firstSliceAng val="270"/>
        <c:holeSize val="50"/>
      </c:doughnutChart>
      <c:pieChart>
        <c:varyColors val="1"/>
        <c:ser>
          <c:idx val="1"/>
          <c:order val="1"/>
          <c:spPr>
            <a:noFill/>
          </c:spPr>
          <c:dPt>
            <c:idx val="1"/>
            <c:bubble3D val="0"/>
            <c:spPr>
              <a:solidFill>
                <a:schemeClr val="tx1"/>
              </a:solidFill>
            </c:spPr>
            <c:extLst>
              <c:ext xmlns:c16="http://schemas.microsoft.com/office/drawing/2014/chart" uri="{C3380CC4-5D6E-409C-BE32-E72D297353CC}">
                <c16:uniqueId val="{0000000C-6F92-47A2-B518-C2231B3EFBDA}"/>
              </c:ext>
            </c:extLst>
          </c:dPt>
          <c:val>
            <c:numRef>
              <c:f>'Leçon 1'!$O$138:$O$140</c:f>
              <c:numCache>
                <c:formatCode>General</c:formatCode>
                <c:ptCount val="3"/>
                <c:pt idx="0">
                  <c:v>0</c:v>
                </c:pt>
                <c:pt idx="1">
                  <c:v>2</c:v>
                </c:pt>
                <c:pt idx="2">
                  <c:v>78</c:v>
                </c:pt>
              </c:numCache>
            </c:numRef>
          </c:val>
          <c:extLst>
            <c:ext xmlns:c16="http://schemas.microsoft.com/office/drawing/2014/chart" uri="{C3380CC4-5D6E-409C-BE32-E72D297353CC}">
              <c16:uniqueId val="{0000000D-6F92-47A2-B518-C2231B3EFBDA}"/>
            </c:ext>
          </c:extLst>
        </c:ser>
        <c:dLbls>
          <c:showLegendKey val="0"/>
          <c:showVal val="0"/>
          <c:showCatName val="0"/>
          <c:showSerName val="0"/>
          <c:showPercent val="0"/>
          <c:showBubbleSize val="0"/>
          <c:showLeaderLines val="1"/>
        </c:dLbls>
        <c:firstSliceAng val="270"/>
      </c:pieChart>
    </c:plotArea>
    <c:plotVisOnly val="0"/>
    <c:dispBlanksAs val="gap"/>
    <c:showDLblsOverMax val="0"/>
  </c:chart>
  <c:spPr>
    <a:noFill/>
    <a:ln>
      <a:noFill/>
    </a:ln>
  </c:spPr>
  <c:printSettings>
    <c:headerFooter/>
    <c:pageMargins b="0.750000000000003" l="0.70000000000000062" r="0.70000000000000062" t="0.750000000000003" header="0.30000000000000032" footer="0.30000000000000032"/>
    <c:pageSetup/>
  </c:printSettings>
</c:chartSpace>
</file>

<file path=xl/charts/chart3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3187714043526789E-2"/>
          <c:y val="2.160694885387645E-3"/>
          <c:w val="0.97578810865280474"/>
          <c:h val="0.99783930511461238"/>
        </c:manualLayout>
      </c:layout>
      <c:doughnutChart>
        <c:varyColors val="1"/>
        <c:ser>
          <c:idx val="0"/>
          <c:order val="0"/>
          <c:tx>
            <c:v>Camembert</c:v>
          </c:tx>
          <c:dPt>
            <c:idx val="0"/>
            <c:bubble3D val="0"/>
            <c:spPr>
              <a:gradFill flip="none" rotWithShape="1">
                <a:gsLst>
                  <a:gs pos="0">
                    <a:srgbClr val="C00000">
                      <a:shade val="30000"/>
                      <a:satMod val="115000"/>
                    </a:srgbClr>
                  </a:gs>
                  <a:gs pos="50000">
                    <a:srgbClr val="C00000">
                      <a:shade val="67500"/>
                      <a:satMod val="115000"/>
                    </a:srgbClr>
                  </a:gs>
                  <a:gs pos="100000">
                    <a:srgbClr val="C00000">
                      <a:shade val="100000"/>
                      <a:satMod val="115000"/>
                    </a:srgbClr>
                  </a:gs>
                </a:gsLst>
                <a:lin ang="2700000" scaled="1"/>
                <a:tileRect/>
              </a:gradFill>
            </c:spPr>
            <c:extLst>
              <c:ext xmlns:c16="http://schemas.microsoft.com/office/drawing/2014/chart" uri="{C3380CC4-5D6E-409C-BE32-E72D297353CC}">
                <c16:uniqueId val="{00000001-5221-43A9-8A12-CCE33F4447DC}"/>
              </c:ext>
            </c:extLst>
          </c:dPt>
          <c:dPt>
            <c:idx val="1"/>
            <c:bubble3D val="0"/>
            <c:spPr>
              <a:gradFill flip="none" rotWithShape="1">
                <a:gsLst>
                  <a:gs pos="0">
                    <a:srgbClr val="F79646">
                      <a:lumMod val="75000"/>
                      <a:shade val="30000"/>
                      <a:satMod val="115000"/>
                    </a:srgbClr>
                  </a:gs>
                  <a:gs pos="50000">
                    <a:srgbClr val="F79646">
                      <a:lumMod val="75000"/>
                      <a:shade val="67500"/>
                      <a:satMod val="115000"/>
                    </a:srgbClr>
                  </a:gs>
                  <a:gs pos="100000">
                    <a:srgbClr val="F79646">
                      <a:lumMod val="75000"/>
                      <a:shade val="100000"/>
                      <a:satMod val="115000"/>
                    </a:srgbClr>
                  </a:gs>
                </a:gsLst>
                <a:lin ang="2700000" scaled="1"/>
                <a:tileRect/>
              </a:gradFill>
            </c:spPr>
            <c:extLst>
              <c:ext xmlns:c16="http://schemas.microsoft.com/office/drawing/2014/chart" uri="{C3380CC4-5D6E-409C-BE32-E72D297353CC}">
                <c16:uniqueId val="{00000003-5221-43A9-8A12-CCE33F4447DC}"/>
              </c:ext>
            </c:extLst>
          </c:dPt>
          <c:dPt>
            <c:idx val="2"/>
            <c:bubble3D val="0"/>
            <c:spPr>
              <a:gradFill flip="none" rotWithShape="1">
                <a:gsLst>
                  <a:gs pos="0">
                    <a:srgbClr val="64AB0D">
                      <a:shade val="30000"/>
                      <a:satMod val="115000"/>
                    </a:srgbClr>
                  </a:gs>
                  <a:gs pos="50000">
                    <a:srgbClr val="64AB0D">
                      <a:shade val="67500"/>
                      <a:satMod val="115000"/>
                    </a:srgbClr>
                  </a:gs>
                  <a:gs pos="100000">
                    <a:srgbClr val="64AB0D">
                      <a:shade val="100000"/>
                      <a:satMod val="115000"/>
                    </a:srgbClr>
                  </a:gs>
                </a:gsLst>
                <a:lin ang="2700000" scaled="1"/>
                <a:tileRect/>
              </a:gradFill>
            </c:spPr>
            <c:extLst>
              <c:ext xmlns:c16="http://schemas.microsoft.com/office/drawing/2014/chart" uri="{C3380CC4-5D6E-409C-BE32-E72D297353CC}">
                <c16:uniqueId val="{00000005-5221-43A9-8A12-CCE33F4447DC}"/>
              </c:ext>
            </c:extLst>
          </c:dPt>
          <c:dPt>
            <c:idx val="3"/>
            <c:bubble3D val="0"/>
            <c:spPr>
              <a:gradFill flip="none" rotWithShape="1">
                <a:gsLst>
                  <a:gs pos="0">
                    <a:srgbClr val="00B050">
                      <a:shade val="30000"/>
                      <a:satMod val="115000"/>
                    </a:srgbClr>
                  </a:gs>
                  <a:gs pos="50000">
                    <a:srgbClr val="00B050">
                      <a:shade val="67500"/>
                      <a:satMod val="115000"/>
                    </a:srgbClr>
                  </a:gs>
                  <a:gs pos="100000">
                    <a:srgbClr val="00B050">
                      <a:shade val="100000"/>
                      <a:satMod val="115000"/>
                    </a:srgbClr>
                  </a:gs>
                </a:gsLst>
                <a:lin ang="2700000" scaled="1"/>
                <a:tileRect/>
              </a:gradFill>
            </c:spPr>
            <c:extLst>
              <c:ext xmlns:c16="http://schemas.microsoft.com/office/drawing/2014/chart" uri="{C3380CC4-5D6E-409C-BE32-E72D297353CC}">
                <c16:uniqueId val="{00000007-5221-43A9-8A12-CCE33F4447DC}"/>
              </c:ext>
            </c:extLst>
          </c:dPt>
          <c:dPt>
            <c:idx val="4"/>
            <c:bubble3D val="0"/>
            <c:spPr>
              <a:noFill/>
            </c:spPr>
            <c:extLst>
              <c:ext xmlns:c16="http://schemas.microsoft.com/office/drawing/2014/chart" uri="{C3380CC4-5D6E-409C-BE32-E72D297353CC}">
                <c16:uniqueId val="{00000009-5221-43A9-8A12-CCE33F4447DC}"/>
              </c:ext>
            </c:extLst>
          </c:dPt>
          <c:val>
            <c:numRef>
              <c:f>'Leçon 9'!$N$53:$N$57</c:f>
              <c:numCache>
                <c:formatCode>General</c:formatCode>
                <c:ptCount val="5"/>
                <c:pt idx="0">
                  <c:v>10</c:v>
                </c:pt>
                <c:pt idx="1">
                  <c:v>10</c:v>
                </c:pt>
                <c:pt idx="2">
                  <c:v>10</c:v>
                </c:pt>
                <c:pt idx="3">
                  <c:v>10</c:v>
                </c:pt>
                <c:pt idx="4">
                  <c:v>40</c:v>
                </c:pt>
              </c:numCache>
            </c:numRef>
          </c:val>
          <c:extLst>
            <c:ext xmlns:c16="http://schemas.microsoft.com/office/drawing/2014/chart" uri="{C3380CC4-5D6E-409C-BE32-E72D297353CC}">
              <c16:uniqueId val="{0000000A-5221-43A9-8A12-CCE33F4447DC}"/>
            </c:ext>
          </c:extLst>
        </c:ser>
        <c:dLbls>
          <c:showLegendKey val="0"/>
          <c:showVal val="0"/>
          <c:showCatName val="0"/>
          <c:showSerName val="0"/>
          <c:showPercent val="0"/>
          <c:showBubbleSize val="0"/>
          <c:showLeaderLines val="1"/>
        </c:dLbls>
        <c:firstSliceAng val="270"/>
        <c:holeSize val="50"/>
      </c:doughnutChart>
      <c:pieChart>
        <c:varyColors val="1"/>
        <c:ser>
          <c:idx val="1"/>
          <c:order val="1"/>
          <c:spPr>
            <a:noFill/>
          </c:spPr>
          <c:dPt>
            <c:idx val="1"/>
            <c:bubble3D val="0"/>
            <c:spPr>
              <a:solidFill>
                <a:schemeClr val="tx1"/>
              </a:solidFill>
            </c:spPr>
            <c:extLst>
              <c:ext xmlns:c16="http://schemas.microsoft.com/office/drawing/2014/chart" uri="{C3380CC4-5D6E-409C-BE32-E72D297353CC}">
                <c16:uniqueId val="{0000000C-5221-43A9-8A12-CCE33F4447DC}"/>
              </c:ext>
            </c:extLst>
          </c:dPt>
          <c:val>
            <c:numRef>
              <c:f>'Leçon 9'!$O$53:$O$55</c:f>
              <c:numCache>
                <c:formatCode>General</c:formatCode>
                <c:ptCount val="3"/>
                <c:pt idx="0">
                  <c:v>0</c:v>
                </c:pt>
                <c:pt idx="1">
                  <c:v>2</c:v>
                </c:pt>
                <c:pt idx="2">
                  <c:v>78</c:v>
                </c:pt>
              </c:numCache>
            </c:numRef>
          </c:val>
          <c:extLst>
            <c:ext xmlns:c16="http://schemas.microsoft.com/office/drawing/2014/chart" uri="{C3380CC4-5D6E-409C-BE32-E72D297353CC}">
              <c16:uniqueId val="{0000000D-5221-43A9-8A12-CCE33F4447DC}"/>
            </c:ext>
          </c:extLst>
        </c:ser>
        <c:dLbls>
          <c:showLegendKey val="0"/>
          <c:showVal val="0"/>
          <c:showCatName val="0"/>
          <c:showSerName val="0"/>
          <c:showPercent val="0"/>
          <c:showBubbleSize val="0"/>
          <c:showLeaderLines val="1"/>
        </c:dLbls>
        <c:firstSliceAng val="270"/>
      </c:pieChart>
    </c:plotArea>
    <c:plotVisOnly val="0"/>
    <c:dispBlanksAs val="gap"/>
    <c:showDLblsOverMax val="0"/>
  </c:chart>
  <c:spPr>
    <a:noFill/>
    <a:ln>
      <a:noFill/>
    </a:ln>
  </c:spPr>
  <c:printSettings>
    <c:headerFooter/>
    <c:pageMargins b="0.750000000000003" l="0.70000000000000062" r="0.70000000000000062" t="0.750000000000003" header="0.30000000000000032" footer="0.30000000000000032"/>
    <c:pageSetup/>
  </c:printSettings>
</c:chartSpace>
</file>

<file path=xl/charts/chart3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3187714043526789E-2"/>
          <c:y val="2.160694885387645E-3"/>
          <c:w val="0.97578810865280474"/>
          <c:h val="0.99783930511461238"/>
        </c:manualLayout>
      </c:layout>
      <c:doughnutChart>
        <c:varyColors val="1"/>
        <c:ser>
          <c:idx val="0"/>
          <c:order val="0"/>
          <c:tx>
            <c:v>Camembert</c:v>
          </c:tx>
          <c:dPt>
            <c:idx val="0"/>
            <c:bubble3D val="0"/>
            <c:spPr>
              <a:gradFill flip="none" rotWithShape="1">
                <a:gsLst>
                  <a:gs pos="0">
                    <a:srgbClr val="C00000">
                      <a:shade val="30000"/>
                      <a:satMod val="115000"/>
                    </a:srgbClr>
                  </a:gs>
                  <a:gs pos="50000">
                    <a:srgbClr val="C00000">
                      <a:shade val="67500"/>
                      <a:satMod val="115000"/>
                    </a:srgbClr>
                  </a:gs>
                  <a:gs pos="100000">
                    <a:srgbClr val="C00000">
                      <a:shade val="100000"/>
                      <a:satMod val="115000"/>
                    </a:srgbClr>
                  </a:gs>
                </a:gsLst>
                <a:lin ang="2700000" scaled="1"/>
                <a:tileRect/>
              </a:gradFill>
            </c:spPr>
            <c:extLst>
              <c:ext xmlns:c16="http://schemas.microsoft.com/office/drawing/2014/chart" uri="{C3380CC4-5D6E-409C-BE32-E72D297353CC}">
                <c16:uniqueId val="{00000001-992C-41ED-941D-A678FBB9DE76}"/>
              </c:ext>
            </c:extLst>
          </c:dPt>
          <c:dPt>
            <c:idx val="1"/>
            <c:bubble3D val="0"/>
            <c:spPr>
              <a:gradFill flip="none" rotWithShape="1">
                <a:gsLst>
                  <a:gs pos="0">
                    <a:srgbClr val="F79646">
                      <a:lumMod val="75000"/>
                      <a:shade val="30000"/>
                      <a:satMod val="115000"/>
                    </a:srgbClr>
                  </a:gs>
                  <a:gs pos="50000">
                    <a:srgbClr val="F79646">
                      <a:lumMod val="75000"/>
                      <a:shade val="67500"/>
                      <a:satMod val="115000"/>
                    </a:srgbClr>
                  </a:gs>
                  <a:gs pos="100000">
                    <a:srgbClr val="F79646">
                      <a:lumMod val="75000"/>
                      <a:shade val="100000"/>
                      <a:satMod val="115000"/>
                    </a:srgbClr>
                  </a:gs>
                </a:gsLst>
                <a:lin ang="2700000" scaled="1"/>
                <a:tileRect/>
              </a:gradFill>
            </c:spPr>
            <c:extLst>
              <c:ext xmlns:c16="http://schemas.microsoft.com/office/drawing/2014/chart" uri="{C3380CC4-5D6E-409C-BE32-E72D297353CC}">
                <c16:uniqueId val="{00000003-992C-41ED-941D-A678FBB9DE76}"/>
              </c:ext>
            </c:extLst>
          </c:dPt>
          <c:dPt>
            <c:idx val="2"/>
            <c:bubble3D val="0"/>
            <c:spPr>
              <a:gradFill flip="none" rotWithShape="1">
                <a:gsLst>
                  <a:gs pos="0">
                    <a:srgbClr val="64AB0D">
                      <a:shade val="30000"/>
                      <a:satMod val="115000"/>
                    </a:srgbClr>
                  </a:gs>
                  <a:gs pos="50000">
                    <a:srgbClr val="64AB0D">
                      <a:shade val="67500"/>
                      <a:satMod val="115000"/>
                    </a:srgbClr>
                  </a:gs>
                  <a:gs pos="100000">
                    <a:srgbClr val="64AB0D">
                      <a:shade val="100000"/>
                      <a:satMod val="115000"/>
                    </a:srgbClr>
                  </a:gs>
                </a:gsLst>
                <a:lin ang="2700000" scaled="1"/>
                <a:tileRect/>
              </a:gradFill>
            </c:spPr>
            <c:extLst>
              <c:ext xmlns:c16="http://schemas.microsoft.com/office/drawing/2014/chart" uri="{C3380CC4-5D6E-409C-BE32-E72D297353CC}">
                <c16:uniqueId val="{00000005-992C-41ED-941D-A678FBB9DE76}"/>
              </c:ext>
            </c:extLst>
          </c:dPt>
          <c:dPt>
            <c:idx val="3"/>
            <c:bubble3D val="0"/>
            <c:spPr>
              <a:gradFill flip="none" rotWithShape="1">
                <a:gsLst>
                  <a:gs pos="0">
                    <a:srgbClr val="00B050">
                      <a:shade val="30000"/>
                      <a:satMod val="115000"/>
                    </a:srgbClr>
                  </a:gs>
                  <a:gs pos="50000">
                    <a:srgbClr val="00B050">
                      <a:shade val="67500"/>
                      <a:satMod val="115000"/>
                    </a:srgbClr>
                  </a:gs>
                  <a:gs pos="100000">
                    <a:srgbClr val="00B050">
                      <a:shade val="100000"/>
                      <a:satMod val="115000"/>
                    </a:srgbClr>
                  </a:gs>
                </a:gsLst>
                <a:lin ang="2700000" scaled="1"/>
                <a:tileRect/>
              </a:gradFill>
            </c:spPr>
            <c:extLst>
              <c:ext xmlns:c16="http://schemas.microsoft.com/office/drawing/2014/chart" uri="{C3380CC4-5D6E-409C-BE32-E72D297353CC}">
                <c16:uniqueId val="{00000007-992C-41ED-941D-A678FBB9DE76}"/>
              </c:ext>
            </c:extLst>
          </c:dPt>
          <c:dPt>
            <c:idx val="4"/>
            <c:bubble3D val="0"/>
            <c:spPr>
              <a:noFill/>
            </c:spPr>
            <c:extLst>
              <c:ext xmlns:c16="http://schemas.microsoft.com/office/drawing/2014/chart" uri="{C3380CC4-5D6E-409C-BE32-E72D297353CC}">
                <c16:uniqueId val="{00000009-992C-41ED-941D-A678FBB9DE76}"/>
              </c:ext>
            </c:extLst>
          </c:dPt>
          <c:val>
            <c:numRef>
              <c:f>'Leçon 9'!$N$58:$N$62</c:f>
              <c:numCache>
                <c:formatCode>General</c:formatCode>
                <c:ptCount val="5"/>
                <c:pt idx="0">
                  <c:v>10</c:v>
                </c:pt>
                <c:pt idx="1">
                  <c:v>10</c:v>
                </c:pt>
                <c:pt idx="2">
                  <c:v>10</c:v>
                </c:pt>
                <c:pt idx="3">
                  <c:v>10</c:v>
                </c:pt>
                <c:pt idx="4">
                  <c:v>40</c:v>
                </c:pt>
              </c:numCache>
            </c:numRef>
          </c:val>
          <c:extLst>
            <c:ext xmlns:c16="http://schemas.microsoft.com/office/drawing/2014/chart" uri="{C3380CC4-5D6E-409C-BE32-E72D297353CC}">
              <c16:uniqueId val="{0000000A-992C-41ED-941D-A678FBB9DE76}"/>
            </c:ext>
          </c:extLst>
        </c:ser>
        <c:dLbls>
          <c:showLegendKey val="0"/>
          <c:showVal val="0"/>
          <c:showCatName val="0"/>
          <c:showSerName val="0"/>
          <c:showPercent val="0"/>
          <c:showBubbleSize val="0"/>
          <c:showLeaderLines val="1"/>
        </c:dLbls>
        <c:firstSliceAng val="270"/>
        <c:holeSize val="50"/>
      </c:doughnutChart>
      <c:pieChart>
        <c:varyColors val="1"/>
        <c:ser>
          <c:idx val="1"/>
          <c:order val="1"/>
          <c:spPr>
            <a:noFill/>
          </c:spPr>
          <c:dPt>
            <c:idx val="1"/>
            <c:bubble3D val="0"/>
            <c:spPr>
              <a:solidFill>
                <a:schemeClr val="tx1"/>
              </a:solidFill>
            </c:spPr>
            <c:extLst>
              <c:ext xmlns:c16="http://schemas.microsoft.com/office/drawing/2014/chart" uri="{C3380CC4-5D6E-409C-BE32-E72D297353CC}">
                <c16:uniqueId val="{0000000C-992C-41ED-941D-A678FBB9DE76}"/>
              </c:ext>
            </c:extLst>
          </c:dPt>
          <c:val>
            <c:numRef>
              <c:f>'Leçon 9'!$O$58:$O$60</c:f>
              <c:numCache>
                <c:formatCode>General</c:formatCode>
                <c:ptCount val="3"/>
                <c:pt idx="0">
                  <c:v>0</c:v>
                </c:pt>
                <c:pt idx="1">
                  <c:v>2</c:v>
                </c:pt>
                <c:pt idx="2">
                  <c:v>78</c:v>
                </c:pt>
              </c:numCache>
            </c:numRef>
          </c:val>
          <c:extLst>
            <c:ext xmlns:c16="http://schemas.microsoft.com/office/drawing/2014/chart" uri="{C3380CC4-5D6E-409C-BE32-E72D297353CC}">
              <c16:uniqueId val="{0000000D-992C-41ED-941D-A678FBB9DE76}"/>
            </c:ext>
          </c:extLst>
        </c:ser>
        <c:dLbls>
          <c:showLegendKey val="0"/>
          <c:showVal val="0"/>
          <c:showCatName val="0"/>
          <c:showSerName val="0"/>
          <c:showPercent val="0"/>
          <c:showBubbleSize val="0"/>
          <c:showLeaderLines val="1"/>
        </c:dLbls>
        <c:firstSliceAng val="270"/>
      </c:pieChart>
    </c:plotArea>
    <c:plotVisOnly val="0"/>
    <c:dispBlanksAs val="gap"/>
    <c:showDLblsOverMax val="0"/>
  </c:chart>
  <c:spPr>
    <a:noFill/>
    <a:ln>
      <a:noFill/>
    </a:ln>
  </c:spPr>
  <c:printSettings>
    <c:headerFooter/>
    <c:pageMargins b="0.750000000000003" l="0.70000000000000062" r="0.70000000000000062" t="0.750000000000003" header="0.30000000000000032" footer="0.30000000000000032"/>
    <c:pageSetup/>
  </c:printSettings>
</c:chartSpace>
</file>

<file path=xl/charts/chart3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3187714043526789E-2"/>
          <c:y val="2.160694885387645E-3"/>
          <c:w val="0.97578810865280474"/>
          <c:h val="0.99783930511461238"/>
        </c:manualLayout>
      </c:layout>
      <c:doughnutChart>
        <c:varyColors val="1"/>
        <c:ser>
          <c:idx val="0"/>
          <c:order val="0"/>
          <c:tx>
            <c:v>Camembert</c:v>
          </c:tx>
          <c:dPt>
            <c:idx val="0"/>
            <c:bubble3D val="0"/>
            <c:spPr>
              <a:gradFill flip="none" rotWithShape="1">
                <a:gsLst>
                  <a:gs pos="0">
                    <a:srgbClr val="C00000">
                      <a:shade val="30000"/>
                      <a:satMod val="115000"/>
                    </a:srgbClr>
                  </a:gs>
                  <a:gs pos="50000">
                    <a:srgbClr val="C00000">
                      <a:shade val="67500"/>
                      <a:satMod val="115000"/>
                    </a:srgbClr>
                  </a:gs>
                  <a:gs pos="100000">
                    <a:srgbClr val="C00000">
                      <a:shade val="100000"/>
                      <a:satMod val="115000"/>
                    </a:srgbClr>
                  </a:gs>
                </a:gsLst>
                <a:lin ang="2700000" scaled="1"/>
                <a:tileRect/>
              </a:gradFill>
            </c:spPr>
            <c:extLst>
              <c:ext xmlns:c16="http://schemas.microsoft.com/office/drawing/2014/chart" uri="{C3380CC4-5D6E-409C-BE32-E72D297353CC}">
                <c16:uniqueId val="{00000001-0C6C-4F6F-A146-51F0221F7094}"/>
              </c:ext>
            </c:extLst>
          </c:dPt>
          <c:dPt>
            <c:idx val="1"/>
            <c:bubble3D val="0"/>
            <c:spPr>
              <a:gradFill flip="none" rotWithShape="1">
                <a:gsLst>
                  <a:gs pos="0">
                    <a:srgbClr val="F79646">
                      <a:lumMod val="75000"/>
                      <a:shade val="30000"/>
                      <a:satMod val="115000"/>
                    </a:srgbClr>
                  </a:gs>
                  <a:gs pos="50000">
                    <a:srgbClr val="F79646">
                      <a:lumMod val="75000"/>
                      <a:shade val="67500"/>
                      <a:satMod val="115000"/>
                    </a:srgbClr>
                  </a:gs>
                  <a:gs pos="100000">
                    <a:srgbClr val="F79646">
                      <a:lumMod val="75000"/>
                      <a:shade val="100000"/>
                      <a:satMod val="115000"/>
                    </a:srgbClr>
                  </a:gs>
                </a:gsLst>
                <a:lin ang="2700000" scaled="1"/>
                <a:tileRect/>
              </a:gradFill>
            </c:spPr>
            <c:extLst>
              <c:ext xmlns:c16="http://schemas.microsoft.com/office/drawing/2014/chart" uri="{C3380CC4-5D6E-409C-BE32-E72D297353CC}">
                <c16:uniqueId val="{00000003-0C6C-4F6F-A146-51F0221F7094}"/>
              </c:ext>
            </c:extLst>
          </c:dPt>
          <c:dPt>
            <c:idx val="2"/>
            <c:bubble3D val="0"/>
            <c:spPr>
              <a:gradFill flip="none" rotWithShape="1">
                <a:gsLst>
                  <a:gs pos="0">
                    <a:srgbClr val="64AB0D">
                      <a:shade val="30000"/>
                      <a:satMod val="115000"/>
                    </a:srgbClr>
                  </a:gs>
                  <a:gs pos="50000">
                    <a:srgbClr val="64AB0D">
                      <a:shade val="67500"/>
                      <a:satMod val="115000"/>
                    </a:srgbClr>
                  </a:gs>
                  <a:gs pos="100000">
                    <a:srgbClr val="64AB0D">
                      <a:shade val="100000"/>
                      <a:satMod val="115000"/>
                    </a:srgbClr>
                  </a:gs>
                </a:gsLst>
                <a:lin ang="2700000" scaled="1"/>
                <a:tileRect/>
              </a:gradFill>
            </c:spPr>
            <c:extLst>
              <c:ext xmlns:c16="http://schemas.microsoft.com/office/drawing/2014/chart" uri="{C3380CC4-5D6E-409C-BE32-E72D297353CC}">
                <c16:uniqueId val="{00000005-0C6C-4F6F-A146-51F0221F7094}"/>
              </c:ext>
            </c:extLst>
          </c:dPt>
          <c:dPt>
            <c:idx val="3"/>
            <c:bubble3D val="0"/>
            <c:spPr>
              <a:gradFill flip="none" rotWithShape="1">
                <a:gsLst>
                  <a:gs pos="0">
                    <a:srgbClr val="00B050">
                      <a:shade val="30000"/>
                      <a:satMod val="115000"/>
                    </a:srgbClr>
                  </a:gs>
                  <a:gs pos="50000">
                    <a:srgbClr val="00B050">
                      <a:shade val="67500"/>
                      <a:satMod val="115000"/>
                    </a:srgbClr>
                  </a:gs>
                  <a:gs pos="100000">
                    <a:srgbClr val="00B050">
                      <a:shade val="100000"/>
                      <a:satMod val="115000"/>
                    </a:srgbClr>
                  </a:gs>
                </a:gsLst>
                <a:lin ang="2700000" scaled="1"/>
                <a:tileRect/>
              </a:gradFill>
            </c:spPr>
            <c:extLst>
              <c:ext xmlns:c16="http://schemas.microsoft.com/office/drawing/2014/chart" uri="{C3380CC4-5D6E-409C-BE32-E72D297353CC}">
                <c16:uniqueId val="{00000007-0C6C-4F6F-A146-51F0221F7094}"/>
              </c:ext>
            </c:extLst>
          </c:dPt>
          <c:dPt>
            <c:idx val="4"/>
            <c:bubble3D val="0"/>
            <c:spPr>
              <a:noFill/>
            </c:spPr>
            <c:extLst>
              <c:ext xmlns:c16="http://schemas.microsoft.com/office/drawing/2014/chart" uri="{C3380CC4-5D6E-409C-BE32-E72D297353CC}">
                <c16:uniqueId val="{00000009-0C6C-4F6F-A146-51F0221F7094}"/>
              </c:ext>
            </c:extLst>
          </c:dPt>
          <c:val>
            <c:numRef>
              <c:f>'Leçon 9'!$N$63:$N$67</c:f>
              <c:numCache>
                <c:formatCode>General</c:formatCode>
                <c:ptCount val="5"/>
                <c:pt idx="0">
                  <c:v>10</c:v>
                </c:pt>
                <c:pt idx="1">
                  <c:v>10</c:v>
                </c:pt>
                <c:pt idx="2">
                  <c:v>10</c:v>
                </c:pt>
                <c:pt idx="3">
                  <c:v>10</c:v>
                </c:pt>
                <c:pt idx="4">
                  <c:v>40</c:v>
                </c:pt>
              </c:numCache>
            </c:numRef>
          </c:val>
          <c:extLst>
            <c:ext xmlns:c16="http://schemas.microsoft.com/office/drawing/2014/chart" uri="{C3380CC4-5D6E-409C-BE32-E72D297353CC}">
              <c16:uniqueId val="{0000000A-0C6C-4F6F-A146-51F0221F7094}"/>
            </c:ext>
          </c:extLst>
        </c:ser>
        <c:dLbls>
          <c:showLegendKey val="0"/>
          <c:showVal val="0"/>
          <c:showCatName val="0"/>
          <c:showSerName val="0"/>
          <c:showPercent val="0"/>
          <c:showBubbleSize val="0"/>
          <c:showLeaderLines val="1"/>
        </c:dLbls>
        <c:firstSliceAng val="270"/>
        <c:holeSize val="50"/>
      </c:doughnutChart>
      <c:pieChart>
        <c:varyColors val="1"/>
        <c:ser>
          <c:idx val="1"/>
          <c:order val="1"/>
          <c:spPr>
            <a:noFill/>
          </c:spPr>
          <c:dPt>
            <c:idx val="1"/>
            <c:bubble3D val="0"/>
            <c:spPr>
              <a:solidFill>
                <a:schemeClr val="tx1"/>
              </a:solidFill>
            </c:spPr>
            <c:extLst>
              <c:ext xmlns:c16="http://schemas.microsoft.com/office/drawing/2014/chart" uri="{C3380CC4-5D6E-409C-BE32-E72D297353CC}">
                <c16:uniqueId val="{0000000C-0C6C-4F6F-A146-51F0221F7094}"/>
              </c:ext>
            </c:extLst>
          </c:dPt>
          <c:val>
            <c:numRef>
              <c:f>'Leçon 9'!$O$63:$O$65</c:f>
              <c:numCache>
                <c:formatCode>General</c:formatCode>
                <c:ptCount val="3"/>
                <c:pt idx="0">
                  <c:v>0</c:v>
                </c:pt>
                <c:pt idx="1">
                  <c:v>2</c:v>
                </c:pt>
                <c:pt idx="2">
                  <c:v>78</c:v>
                </c:pt>
              </c:numCache>
            </c:numRef>
          </c:val>
          <c:extLst>
            <c:ext xmlns:c16="http://schemas.microsoft.com/office/drawing/2014/chart" uri="{C3380CC4-5D6E-409C-BE32-E72D297353CC}">
              <c16:uniqueId val="{0000000D-0C6C-4F6F-A146-51F0221F7094}"/>
            </c:ext>
          </c:extLst>
        </c:ser>
        <c:dLbls>
          <c:showLegendKey val="0"/>
          <c:showVal val="0"/>
          <c:showCatName val="0"/>
          <c:showSerName val="0"/>
          <c:showPercent val="0"/>
          <c:showBubbleSize val="0"/>
          <c:showLeaderLines val="1"/>
        </c:dLbls>
        <c:firstSliceAng val="270"/>
      </c:pieChart>
    </c:plotArea>
    <c:plotVisOnly val="0"/>
    <c:dispBlanksAs val="gap"/>
    <c:showDLblsOverMax val="0"/>
  </c:chart>
  <c:spPr>
    <a:noFill/>
    <a:ln>
      <a:noFill/>
    </a:ln>
  </c:spPr>
  <c:printSettings>
    <c:headerFooter/>
    <c:pageMargins b="0.750000000000003" l="0.70000000000000062" r="0.70000000000000062" t="0.750000000000003" header="0.30000000000000032" footer="0.30000000000000032"/>
    <c:pageSetup/>
  </c:printSettings>
</c:chartSpace>
</file>

<file path=xl/charts/chart3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3187714043526789E-2"/>
          <c:y val="2.160694885387645E-3"/>
          <c:w val="0.97578810865280474"/>
          <c:h val="0.99783930511461238"/>
        </c:manualLayout>
      </c:layout>
      <c:doughnutChart>
        <c:varyColors val="1"/>
        <c:ser>
          <c:idx val="0"/>
          <c:order val="0"/>
          <c:tx>
            <c:v>Camembert</c:v>
          </c:tx>
          <c:dPt>
            <c:idx val="0"/>
            <c:bubble3D val="0"/>
            <c:spPr>
              <a:gradFill flip="none" rotWithShape="1">
                <a:gsLst>
                  <a:gs pos="0">
                    <a:srgbClr val="C00000">
                      <a:shade val="30000"/>
                      <a:satMod val="115000"/>
                    </a:srgbClr>
                  </a:gs>
                  <a:gs pos="50000">
                    <a:srgbClr val="C00000">
                      <a:shade val="67500"/>
                      <a:satMod val="115000"/>
                    </a:srgbClr>
                  </a:gs>
                  <a:gs pos="100000">
                    <a:srgbClr val="C00000">
                      <a:shade val="100000"/>
                      <a:satMod val="115000"/>
                    </a:srgbClr>
                  </a:gs>
                </a:gsLst>
                <a:lin ang="2700000" scaled="1"/>
                <a:tileRect/>
              </a:gradFill>
            </c:spPr>
            <c:extLst>
              <c:ext xmlns:c16="http://schemas.microsoft.com/office/drawing/2014/chart" uri="{C3380CC4-5D6E-409C-BE32-E72D297353CC}">
                <c16:uniqueId val="{00000001-2610-4B6B-9553-A419574EE48A}"/>
              </c:ext>
            </c:extLst>
          </c:dPt>
          <c:dPt>
            <c:idx val="1"/>
            <c:bubble3D val="0"/>
            <c:spPr>
              <a:gradFill flip="none" rotWithShape="1">
                <a:gsLst>
                  <a:gs pos="0">
                    <a:srgbClr val="F79646">
                      <a:lumMod val="75000"/>
                      <a:shade val="30000"/>
                      <a:satMod val="115000"/>
                    </a:srgbClr>
                  </a:gs>
                  <a:gs pos="50000">
                    <a:srgbClr val="F79646">
                      <a:lumMod val="75000"/>
                      <a:shade val="67500"/>
                      <a:satMod val="115000"/>
                    </a:srgbClr>
                  </a:gs>
                  <a:gs pos="100000">
                    <a:srgbClr val="F79646">
                      <a:lumMod val="75000"/>
                      <a:shade val="100000"/>
                      <a:satMod val="115000"/>
                    </a:srgbClr>
                  </a:gs>
                </a:gsLst>
                <a:lin ang="2700000" scaled="1"/>
                <a:tileRect/>
              </a:gradFill>
            </c:spPr>
            <c:extLst>
              <c:ext xmlns:c16="http://schemas.microsoft.com/office/drawing/2014/chart" uri="{C3380CC4-5D6E-409C-BE32-E72D297353CC}">
                <c16:uniqueId val="{00000003-2610-4B6B-9553-A419574EE48A}"/>
              </c:ext>
            </c:extLst>
          </c:dPt>
          <c:dPt>
            <c:idx val="2"/>
            <c:bubble3D val="0"/>
            <c:spPr>
              <a:gradFill flip="none" rotWithShape="1">
                <a:gsLst>
                  <a:gs pos="0">
                    <a:srgbClr val="64AB0D">
                      <a:shade val="30000"/>
                      <a:satMod val="115000"/>
                    </a:srgbClr>
                  </a:gs>
                  <a:gs pos="50000">
                    <a:srgbClr val="64AB0D">
                      <a:shade val="67500"/>
                      <a:satMod val="115000"/>
                    </a:srgbClr>
                  </a:gs>
                  <a:gs pos="100000">
                    <a:srgbClr val="64AB0D">
                      <a:shade val="100000"/>
                      <a:satMod val="115000"/>
                    </a:srgbClr>
                  </a:gs>
                </a:gsLst>
                <a:lin ang="2700000" scaled="1"/>
                <a:tileRect/>
              </a:gradFill>
            </c:spPr>
            <c:extLst>
              <c:ext xmlns:c16="http://schemas.microsoft.com/office/drawing/2014/chart" uri="{C3380CC4-5D6E-409C-BE32-E72D297353CC}">
                <c16:uniqueId val="{00000005-2610-4B6B-9553-A419574EE48A}"/>
              </c:ext>
            </c:extLst>
          </c:dPt>
          <c:dPt>
            <c:idx val="3"/>
            <c:bubble3D val="0"/>
            <c:spPr>
              <a:gradFill flip="none" rotWithShape="1">
                <a:gsLst>
                  <a:gs pos="0">
                    <a:srgbClr val="00B050">
                      <a:shade val="30000"/>
                      <a:satMod val="115000"/>
                    </a:srgbClr>
                  </a:gs>
                  <a:gs pos="50000">
                    <a:srgbClr val="00B050">
                      <a:shade val="67500"/>
                      <a:satMod val="115000"/>
                    </a:srgbClr>
                  </a:gs>
                  <a:gs pos="100000">
                    <a:srgbClr val="00B050">
                      <a:shade val="100000"/>
                      <a:satMod val="115000"/>
                    </a:srgbClr>
                  </a:gs>
                </a:gsLst>
                <a:lin ang="2700000" scaled="1"/>
                <a:tileRect/>
              </a:gradFill>
            </c:spPr>
            <c:extLst>
              <c:ext xmlns:c16="http://schemas.microsoft.com/office/drawing/2014/chart" uri="{C3380CC4-5D6E-409C-BE32-E72D297353CC}">
                <c16:uniqueId val="{00000007-2610-4B6B-9553-A419574EE48A}"/>
              </c:ext>
            </c:extLst>
          </c:dPt>
          <c:dPt>
            <c:idx val="4"/>
            <c:bubble3D val="0"/>
            <c:spPr>
              <a:noFill/>
            </c:spPr>
            <c:extLst>
              <c:ext xmlns:c16="http://schemas.microsoft.com/office/drawing/2014/chart" uri="{C3380CC4-5D6E-409C-BE32-E72D297353CC}">
                <c16:uniqueId val="{00000009-2610-4B6B-9553-A419574EE48A}"/>
              </c:ext>
            </c:extLst>
          </c:dPt>
          <c:val>
            <c:numRef>
              <c:f>'Leçon 9'!$N$68:$N$72</c:f>
              <c:numCache>
                <c:formatCode>General</c:formatCode>
                <c:ptCount val="5"/>
                <c:pt idx="0">
                  <c:v>10</c:v>
                </c:pt>
                <c:pt idx="1">
                  <c:v>10</c:v>
                </c:pt>
                <c:pt idx="2">
                  <c:v>10</c:v>
                </c:pt>
                <c:pt idx="3">
                  <c:v>10</c:v>
                </c:pt>
                <c:pt idx="4">
                  <c:v>40</c:v>
                </c:pt>
              </c:numCache>
            </c:numRef>
          </c:val>
          <c:extLst>
            <c:ext xmlns:c16="http://schemas.microsoft.com/office/drawing/2014/chart" uri="{C3380CC4-5D6E-409C-BE32-E72D297353CC}">
              <c16:uniqueId val="{0000000A-2610-4B6B-9553-A419574EE48A}"/>
            </c:ext>
          </c:extLst>
        </c:ser>
        <c:dLbls>
          <c:showLegendKey val="0"/>
          <c:showVal val="0"/>
          <c:showCatName val="0"/>
          <c:showSerName val="0"/>
          <c:showPercent val="0"/>
          <c:showBubbleSize val="0"/>
          <c:showLeaderLines val="1"/>
        </c:dLbls>
        <c:firstSliceAng val="270"/>
        <c:holeSize val="50"/>
      </c:doughnutChart>
      <c:pieChart>
        <c:varyColors val="1"/>
        <c:ser>
          <c:idx val="1"/>
          <c:order val="1"/>
          <c:spPr>
            <a:noFill/>
          </c:spPr>
          <c:dPt>
            <c:idx val="1"/>
            <c:bubble3D val="0"/>
            <c:spPr>
              <a:solidFill>
                <a:schemeClr val="tx1"/>
              </a:solidFill>
            </c:spPr>
            <c:extLst>
              <c:ext xmlns:c16="http://schemas.microsoft.com/office/drawing/2014/chart" uri="{C3380CC4-5D6E-409C-BE32-E72D297353CC}">
                <c16:uniqueId val="{0000000C-2610-4B6B-9553-A419574EE48A}"/>
              </c:ext>
            </c:extLst>
          </c:dPt>
          <c:val>
            <c:numRef>
              <c:f>'Leçon 9'!$O$68:$O$70</c:f>
              <c:numCache>
                <c:formatCode>General</c:formatCode>
                <c:ptCount val="3"/>
                <c:pt idx="0">
                  <c:v>0</c:v>
                </c:pt>
                <c:pt idx="1">
                  <c:v>2</c:v>
                </c:pt>
                <c:pt idx="2">
                  <c:v>78</c:v>
                </c:pt>
              </c:numCache>
            </c:numRef>
          </c:val>
          <c:extLst>
            <c:ext xmlns:c16="http://schemas.microsoft.com/office/drawing/2014/chart" uri="{C3380CC4-5D6E-409C-BE32-E72D297353CC}">
              <c16:uniqueId val="{0000000D-2610-4B6B-9553-A419574EE48A}"/>
            </c:ext>
          </c:extLst>
        </c:ser>
        <c:dLbls>
          <c:showLegendKey val="0"/>
          <c:showVal val="0"/>
          <c:showCatName val="0"/>
          <c:showSerName val="0"/>
          <c:showPercent val="0"/>
          <c:showBubbleSize val="0"/>
          <c:showLeaderLines val="1"/>
        </c:dLbls>
        <c:firstSliceAng val="270"/>
      </c:pieChart>
    </c:plotArea>
    <c:plotVisOnly val="0"/>
    <c:dispBlanksAs val="gap"/>
    <c:showDLblsOverMax val="0"/>
  </c:chart>
  <c:spPr>
    <a:noFill/>
    <a:ln>
      <a:noFill/>
    </a:ln>
  </c:spPr>
  <c:printSettings>
    <c:headerFooter/>
    <c:pageMargins b="0.750000000000003" l="0.70000000000000062" r="0.70000000000000062" t="0.750000000000003" header="0.30000000000000032" footer="0.30000000000000032"/>
    <c:pageSetup/>
  </c:printSettings>
</c:chartSpace>
</file>

<file path=xl/charts/chart3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3187714043526789E-2"/>
          <c:y val="2.160694885387645E-3"/>
          <c:w val="0.97578810865280474"/>
          <c:h val="0.99783930511461238"/>
        </c:manualLayout>
      </c:layout>
      <c:doughnutChart>
        <c:varyColors val="1"/>
        <c:ser>
          <c:idx val="0"/>
          <c:order val="0"/>
          <c:tx>
            <c:v>Camembert</c:v>
          </c:tx>
          <c:dPt>
            <c:idx val="0"/>
            <c:bubble3D val="0"/>
            <c:spPr>
              <a:gradFill flip="none" rotWithShape="1">
                <a:gsLst>
                  <a:gs pos="0">
                    <a:srgbClr val="C00000">
                      <a:shade val="30000"/>
                      <a:satMod val="115000"/>
                    </a:srgbClr>
                  </a:gs>
                  <a:gs pos="50000">
                    <a:srgbClr val="C00000">
                      <a:shade val="67500"/>
                      <a:satMod val="115000"/>
                    </a:srgbClr>
                  </a:gs>
                  <a:gs pos="100000">
                    <a:srgbClr val="C00000">
                      <a:shade val="100000"/>
                      <a:satMod val="115000"/>
                    </a:srgbClr>
                  </a:gs>
                </a:gsLst>
                <a:lin ang="2700000" scaled="1"/>
                <a:tileRect/>
              </a:gradFill>
            </c:spPr>
            <c:extLst>
              <c:ext xmlns:c16="http://schemas.microsoft.com/office/drawing/2014/chart" uri="{C3380CC4-5D6E-409C-BE32-E72D297353CC}">
                <c16:uniqueId val="{00000001-280A-49F0-BEBB-C5B8CB311C29}"/>
              </c:ext>
            </c:extLst>
          </c:dPt>
          <c:dPt>
            <c:idx val="1"/>
            <c:bubble3D val="0"/>
            <c:spPr>
              <a:gradFill flip="none" rotWithShape="1">
                <a:gsLst>
                  <a:gs pos="0">
                    <a:srgbClr val="F79646">
                      <a:lumMod val="75000"/>
                      <a:shade val="30000"/>
                      <a:satMod val="115000"/>
                    </a:srgbClr>
                  </a:gs>
                  <a:gs pos="50000">
                    <a:srgbClr val="F79646">
                      <a:lumMod val="75000"/>
                      <a:shade val="67500"/>
                      <a:satMod val="115000"/>
                    </a:srgbClr>
                  </a:gs>
                  <a:gs pos="100000">
                    <a:srgbClr val="F79646">
                      <a:lumMod val="75000"/>
                      <a:shade val="100000"/>
                      <a:satMod val="115000"/>
                    </a:srgbClr>
                  </a:gs>
                </a:gsLst>
                <a:lin ang="2700000" scaled="1"/>
                <a:tileRect/>
              </a:gradFill>
            </c:spPr>
            <c:extLst>
              <c:ext xmlns:c16="http://schemas.microsoft.com/office/drawing/2014/chart" uri="{C3380CC4-5D6E-409C-BE32-E72D297353CC}">
                <c16:uniqueId val="{00000003-280A-49F0-BEBB-C5B8CB311C29}"/>
              </c:ext>
            </c:extLst>
          </c:dPt>
          <c:dPt>
            <c:idx val="2"/>
            <c:bubble3D val="0"/>
            <c:spPr>
              <a:gradFill flip="none" rotWithShape="1">
                <a:gsLst>
                  <a:gs pos="0">
                    <a:srgbClr val="64AB0D">
                      <a:shade val="30000"/>
                      <a:satMod val="115000"/>
                    </a:srgbClr>
                  </a:gs>
                  <a:gs pos="50000">
                    <a:srgbClr val="64AB0D">
                      <a:shade val="67500"/>
                      <a:satMod val="115000"/>
                    </a:srgbClr>
                  </a:gs>
                  <a:gs pos="100000">
                    <a:srgbClr val="64AB0D">
                      <a:shade val="100000"/>
                      <a:satMod val="115000"/>
                    </a:srgbClr>
                  </a:gs>
                </a:gsLst>
                <a:lin ang="2700000" scaled="1"/>
                <a:tileRect/>
              </a:gradFill>
            </c:spPr>
            <c:extLst>
              <c:ext xmlns:c16="http://schemas.microsoft.com/office/drawing/2014/chart" uri="{C3380CC4-5D6E-409C-BE32-E72D297353CC}">
                <c16:uniqueId val="{00000005-280A-49F0-BEBB-C5B8CB311C29}"/>
              </c:ext>
            </c:extLst>
          </c:dPt>
          <c:dPt>
            <c:idx val="3"/>
            <c:bubble3D val="0"/>
            <c:spPr>
              <a:gradFill flip="none" rotWithShape="1">
                <a:gsLst>
                  <a:gs pos="0">
                    <a:srgbClr val="00B050">
                      <a:shade val="30000"/>
                      <a:satMod val="115000"/>
                    </a:srgbClr>
                  </a:gs>
                  <a:gs pos="50000">
                    <a:srgbClr val="00B050">
                      <a:shade val="67500"/>
                      <a:satMod val="115000"/>
                    </a:srgbClr>
                  </a:gs>
                  <a:gs pos="100000">
                    <a:srgbClr val="00B050">
                      <a:shade val="100000"/>
                      <a:satMod val="115000"/>
                    </a:srgbClr>
                  </a:gs>
                </a:gsLst>
                <a:lin ang="2700000" scaled="1"/>
                <a:tileRect/>
              </a:gradFill>
            </c:spPr>
            <c:extLst>
              <c:ext xmlns:c16="http://schemas.microsoft.com/office/drawing/2014/chart" uri="{C3380CC4-5D6E-409C-BE32-E72D297353CC}">
                <c16:uniqueId val="{00000007-280A-49F0-BEBB-C5B8CB311C29}"/>
              </c:ext>
            </c:extLst>
          </c:dPt>
          <c:dPt>
            <c:idx val="4"/>
            <c:bubble3D val="0"/>
            <c:spPr>
              <a:noFill/>
            </c:spPr>
            <c:extLst>
              <c:ext xmlns:c16="http://schemas.microsoft.com/office/drawing/2014/chart" uri="{C3380CC4-5D6E-409C-BE32-E72D297353CC}">
                <c16:uniqueId val="{00000009-280A-49F0-BEBB-C5B8CB311C29}"/>
              </c:ext>
            </c:extLst>
          </c:dPt>
          <c:val>
            <c:numRef>
              <c:f>'Leçon 9'!$N$73:$N$77</c:f>
              <c:numCache>
                <c:formatCode>General</c:formatCode>
                <c:ptCount val="5"/>
                <c:pt idx="0">
                  <c:v>10</c:v>
                </c:pt>
                <c:pt idx="1">
                  <c:v>10</c:v>
                </c:pt>
                <c:pt idx="2">
                  <c:v>10</c:v>
                </c:pt>
                <c:pt idx="3">
                  <c:v>10</c:v>
                </c:pt>
                <c:pt idx="4">
                  <c:v>40</c:v>
                </c:pt>
              </c:numCache>
            </c:numRef>
          </c:val>
          <c:extLst>
            <c:ext xmlns:c16="http://schemas.microsoft.com/office/drawing/2014/chart" uri="{C3380CC4-5D6E-409C-BE32-E72D297353CC}">
              <c16:uniqueId val="{0000000A-280A-49F0-BEBB-C5B8CB311C29}"/>
            </c:ext>
          </c:extLst>
        </c:ser>
        <c:dLbls>
          <c:showLegendKey val="0"/>
          <c:showVal val="0"/>
          <c:showCatName val="0"/>
          <c:showSerName val="0"/>
          <c:showPercent val="0"/>
          <c:showBubbleSize val="0"/>
          <c:showLeaderLines val="1"/>
        </c:dLbls>
        <c:firstSliceAng val="270"/>
        <c:holeSize val="50"/>
      </c:doughnutChart>
      <c:pieChart>
        <c:varyColors val="1"/>
        <c:ser>
          <c:idx val="1"/>
          <c:order val="1"/>
          <c:spPr>
            <a:noFill/>
          </c:spPr>
          <c:dPt>
            <c:idx val="1"/>
            <c:bubble3D val="0"/>
            <c:spPr>
              <a:solidFill>
                <a:schemeClr val="tx1"/>
              </a:solidFill>
            </c:spPr>
            <c:extLst>
              <c:ext xmlns:c16="http://schemas.microsoft.com/office/drawing/2014/chart" uri="{C3380CC4-5D6E-409C-BE32-E72D297353CC}">
                <c16:uniqueId val="{0000000C-280A-49F0-BEBB-C5B8CB311C29}"/>
              </c:ext>
            </c:extLst>
          </c:dPt>
          <c:val>
            <c:numRef>
              <c:f>'Leçon 9'!$O$73:$O$75</c:f>
              <c:numCache>
                <c:formatCode>General</c:formatCode>
                <c:ptCount val="3"/>
                <c:pt idx="0">
                  <c:v>0</c:v>
                </c:pt>
                <c:pt idx="1">
                  <c:v>2</c:v>
                </c:pt>
                <c:pt idx="2">
                  <c:v>78</c:v>
                </c:pt>
              </c:numCache>
            </c:numRef>
          </c:val>
          <c:extLst>
            <c:ext xmlns:c16="http://schemas.microsoft.com/office/drawing/2014/chart" uri="{C3380CC4-5D6E-409C-BE32-E72D297353CC}">
              <c16:uniqueId val="{0000000D-280A-49F0-BEBB-C5B8CB311C29}"/>
            </c:ext>
          </c:extLst>
        </c:ser>
        <c:dLbls>
          <c:showLegendKey val="0"/>
          <c:showVal val="0"/>
          <c:showCatName val="0"/>
          <c:showSerName val="0"/>
          <c:showPercent val="0"/>
          <c:showBubbleSize val="0"/>
          <c:showLeaderLines val="1"/>
        </c:dLbls>
        <c:firstSliceAng val="270"/>
      </c:pieChart>
    </c:plotArea>
    <c:plotVisOnly val="0"/>
    <c:dispBlanksAs val="gap"/>
    <c:showDLblsOverMax val="0"/>
  </c:chart>
  <c:spPr>
    <a:noFill/>
    <a:ln>
      <a:noFill/>
    </a:ln>
  </c:spPr>
  <c:printSettings>
    <c:headerFooter/>
    <c:pageMargins b="0.750000000000003" l="0.70000000000000062" r="0.70000000000000062" t="0.750000000000003" header="0.30000000000000032" footer="0.30000000000000032"/>
    <c:pageSetup/>
  </c:printSettings>
</c:chartSpace>
</file>

<file path=xl/charts/chart3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3187714043526789E-2"/>
          <c:y val="2.160694885387645E-3"/>
          <c:w val="0.97578810865280474"/>
          <c:h val="0.99783930511461238"/>
        </c:manualLayout>
      </c:layout>
      <c:doughnutChart>
        <c:varyColors val="1"/>
        <c:ser>
          <c:idx val="0"/>
          <c:order val="0"/>
          <c:tx>
            <c:v>Camembert</c:v>
          </c:tx>
          <c:dPt>
            <c:idx val="0"/>
            <c:bubble3D val="0"/>
            <c:spPr>
              <a:gradFill flip="none" rotWithShape="1">
                <a:gsLst>
                  <a:gs pos="0">
                    <a:srgbClr val="C00000">
                      <a:shade val="30000"/>
                      <a:satMod val="115000"/>
                    </a:srgbClr>
                  </a:gs>
                  <a:gs pos="50000">
                    <a:srgbClr val="C00000">
                      <a:shade val="67500"/>
                      <a:satMod val="115000"/>
                    </a:srgbClr>
                  </a:gs>
                  <a:gs pos="100000">
                    <a:srgbClr val="C00000">
                      <a:shade val="100000"/>
                      <a:satMod val="115000"/>
                    </a:srgbClr>
                  </a:gs>
                </a:gsLst>
                <a:lin ang="2700000" scaled="1"/>
                <a:tileRect/>
              </a:gradFill>
            </c:spPr>
            <c:extLst>
              <c:ext xmlns:c16="http://schemas.microsoft.com/office/drawing/2014/chart" uri="{C3380CC4-5D6E-409C-BE32-E72D297353CC}">
                <c16:uniqueId val="{00000001-9220-4C2C-8554-22810238D5DD}"/>
              </c:ext>
            </c:extLst>
          </c:dPt>
          <c:dPt>
            <c:idx val="1"/>
            <c:bubble3D val="0"/>
            <c:spPr>
              <a:gradFill flip="none" rotWithShape="1">
                <a:gsLst>
                  <a:gs pos="0">
                    <a:srgbClr val="F79646">
                      <a:lumMod val="75000"/>
                      <a:shade val="30000"/>
                      <a:satMod val="115000"/>
                    </a:srgbClr>
                  </a:gs>
                  <a:gs pos="50000">
                    <a:srgbClr val="F79646">
                      <a:lumMod val="75000"/>
                      <a:shade val="67500"/>
                      <a:satMod val="115000"/>
                    </a:srgbClr>
                  </a:gs>
                  <a:gs pos="100000">
                    <a:srgbClr val="F79646">
                      <a:lumMod val="75000"/>
                      <a:shade val="100000"/>
                      <a:satMod val="115000"/>
                    </a:srgbClr>
                  </a:gs>
                </a:gsLst>
                <a:lin ang="2700000" scaled="1"/>
                <a:tileRect/>
              </a:gradFill>
            </c:spPr>
            <c:extLst>
              <c:ext xmlns:c16="http://schemas.microsoft.com/office/drawing/2014/chart" uri="{C3380CC4-5D6E-409C-BE32-E72D297353CC}">
                <c16:uniqueId val="{00000003-9220-4C2C-8554-22810238D5DD}"/>
              </c:ext>
            </c:extLst>
          </c:dPt>
          <c:dPt>
            <c:idx val="2"/>
            <c:bubble3D val="0"/>
            <c:spPr>
              <a:gradFill flip="none" rotWithShape="1">
                <a:gsLst>
                  <a:gs pos="0">
                    <a:srgbClr val="64AB0D">
                      <a:shade val="30000"/>
                      <a:satMod val="115000"/>
                    </a:srgbClr>
                  </a:gs>
                  <a:gs pos="50000">
                    <a:srgbClr val="64AB0D">
                      <a:shade val="67500"/>
                      <a:satMod val="115000"/>
                    </a:srgbClr>
                  </a:gs>
                  <a:gs pos="100000">
                    <a:srgbClr val="64AB0D">
                      <a:shade val="100000"/>
                      <a:satMod val="115000"/>
                    </a:srgbClr>
                  </a:gs>
                </a:gsLst>
                <a:lin ang="2700000" scaled="1"/>
                <a:tileRect/>
              </a:gradFill>
            </c:spPr>
            <c:extLst>
              <c:ext xmlns:c16="http://schemas.microsoft.com/office/drawing/2014/chart" uri="{C3380CC4-5D6E-409C-BE32-E72D297353CC}">
                <c16:uniqueId val="{00000005-9220-4C2C-8554-22810238D5DD}"/>
              </c:ext>
            </c:extLst>
          </c:dPt>
          <c:dPt>
            <c:idx val="3"/>
            <c:bubble3D val="0"/>
            <c:spPr>
              <a:gradFill flip="none" rotWithShape="1">
                <a:gsLst>
                  <a:gs pos="0">
                    <a:srgbClr val="00B050">
                      <a:shade val="30000"/>
                      <a:satMod val="115000"/>
                    </a:srgbClr>
                  </a:gs>
                  <a:gs pos="50000">
                    <a:srgbClr val="00B050">
                      <a:shade val="67500"/>
                      <a:satMod val="115000"/>
                    </a:srgbClr>
                  </a:gs>
                  <a:gs pos="100000">
                    <a:srgbClr val="00B050">
                      <a:shade val="100000"/>
                      <a:satMod val="115000"/>
                    </a:srgbClr>
                  </a:gs>
                </a:gsLst>
                <a:lin ang="2700000" scaled="1"/>
                <a:tileRect/>
              </a:gradFill>
            </c:spPr>
            <c:extLst>
              <c:ext xmlns:c16="http://schemas.microsoft.com/office/drawing/2014/chart" uri="{C3380CC4-5D6E-409C-BE32-E72D297353CC}">
                <c16:uniqueId val="{00000007-9220-4C2C-8554-22810238D5DD}"/>
              </c:ext>
            </c:extLst>
          </c:dPt>
          <c:dPt>
            <c:idx val="4"/>
            <c:bubble3D val="0"/>
            <c:spPr>
              <a:noFill/>
            </c:spPr>
            <c:extLst>
              <c:ext xmlns:c16="http://schemas.microsoft.com/office/drawing/2014/chart" uri="{C3380CC4-5D6E-409C-BE32-E72D297353CC}">
                <c16:uniqueId val="{00000009-9220-4C2C-8554-22810238D5DD}"/>
              </c:ext>
            </c:extLst>
          </c:dPt>
          <c:val>
            <c:numRef>
              <c:f>'Leçon 9'!$N$78:$N$82</c:f>
              <c:numCache>
                <c:formatCode>General</c:formatCode>
                <c:ptCount val="5"/>
                <c:pt idx="0">
                  <c:v>10</c:v>
                </c:pt>
                <c:pt idx="1">
                  <c:v>10</c:v>
                </c:pt>
                <c:pt idx="2">
                  <c:v>10</c:v>
                </c:pt>
                <c:pt idx="3">
                  <c:v>10</c:v>
                </c:pt>
                <c:pt idx="4">
                  <c:v>40</c:v>
                </c:pt>
              </c:numCache>
            </c:numRef>
          </c:val>
          <c:extLst>
            <c:ext xmlns:c16="http://schemas.microsoft.com/office/drawing/2014/chart" uri="{C3380CC4-5D6E-409C-BE32-E72D297353CC}">
              <c16:uniqueId val="{0000000A-9220-4C2C-8554-22810238D5DD}"/>
            </c:ext>
          </c:extLst>
        </c:ser>
        <c:dLbls>
          <c:showLegendKey val="0"/>
          <c:showVal val="0"/>
          <c:showCatName val="0"/>
          <c:showSerName val="0"/>
          <c:showPercent val="0"/>
          <c:showBubbleSize val="0"/>
          <c:showLeaderLines val="1"/>
        </c:dLbls>
        <c:firstSliceAng val="270"/>
        <c:holeSize val="50"/>
      </c:doughnutChart>
      <c:pieChart>
        <c:varyColors val="1"/>
        <c:ser>
          <c:idx val="1"/>
          <c:order val="1"/>
          <c:spPr>
            <a:noFill/>
          </c:spPr>
          <c:dPt>
            <c:idx val="1"/>
            <c:bubble3D val="0"/>
            <c:spPr>
              <a:solidFill>
                <a:schemeClr val="tx1"/>
              </a:solidFill>
            </c:spPr>
            <c:extLst>
              <c:ext xmlns:c16="http://schemas.microsoft.com/office/drawing/2014/chart" uri="{C3380CC4-5D6E-409C-BE32-E72D297353CC}">
                <c16:uniqueId val="{0000000C-9220-4C2C-8554-22810238D5DD}"/>
              </c:ext>
            </c:extLst>
          </c:dPt>
          <c:val>
            <c:numRef>
              <c:f>'Leçon 9'!$O$78:$O$80</c:f>
              <c:numCache>
                <c:formatCode>General</c:formatCode>
                <c:ptCount val="3"/>
                <c:pt idx="0">
                  <c:v>0</c:v>
                </c:pt>
                <c:pt idx="1">
                  <c:v>2</c:v>
                </c:pt>
                <c:pt idx="2">
                  <c:v>78</c:v>
                </c:pt>
              </c:numCache>
            </c:numRef>
          </c:val>
          <c:extLst>
            <c:ext xmlns:c16="http://schemas.microsoft.com/office/drawing/2014/chart" uri="{C3380CC4-5D6E-409C-BE32-E72D297353CC}">
              <c16:uniqueId val="{0000000D-9220-4C2C-8554-22810238D5DD}"/>
            </c:ext>
          </c:extLst>
        </c:ser>
        <c:dLbls>
          <c:showLegendKey val="0"/>
          <c:showVal val="0"/>
          <c:showCatName val="0"/>
          <c:showSerName val="0"/>
          <c:showPercent val="0"/>
          <c:showBubbleSize val="0"/>
          <c:showLeaderLines val="1"/>
        </c:dLbls>
        <c:firstSliceAng val="270"/>
      </c:pieChart>
    </c:plotArea>
    <c:plotVisOnly val="0"/>
    <c:dispBlanksAs val="gap"/>
    <c:showDLblsOverMax val="0"/>
  </c:chart>
  <c:spPr>
    <a:noFill/>
    <a:ln>
      <a:noFill/>
    </a:ln>
  </c:spPr>
  <c:printSettings>
    <c:headerFooter/>
    <c:pageMargins b="0.750000000000003" l="0.70000000000000062" r="0.70000000000000062" t="0.750000000000003" header="0.30000000000000032" footer="0.30000000000000032"/>
    <c:pageSetup/>
  </c:printSettings>
</c:chartSpace>
</file>

<file path=xl/charts/chart3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3187714043526789E-2"/>
          <c:y val="2.160694885387645E-3"/>
          <c:w val="0.97578810865280474"/>
          <c:h val="0.99783930511461238"/>
        </c:manualLayout>
      </c:layout>
      <c:doughnutChart>
        <c:varyColors val="1"/>
        <c:ser>
          <c:idx val="0"/>
          <c:order val="0"/>
          <c:tx>
            <c:v>Camembert</c:v>
          </c:tx>
          <c:dPt>
            <c:idx val="0"/>
            <c:bubble3D val="0"/>
            <c:spPr>
              <a:gradFill flip="none" rotWithShape="1">
                <a:gsLst>
                  <a:gs pos="0">
                    <a:srgbClr val="C00000">
                      <a:shade val="30000"/>
                      <a:satMod val="115000"/>
                    </a:srgbClr>
                  </a:gs>
                  <a:gs pos="50000">
                    <a:srgbClr val="C00000">
                      <a:shade val="67500"/>
                      <a:satMod val="115000"/>
                    </a:srgbClr>
                  </a:gs>
                  <a:gs pos="100000">
                    <a:srgbClr val="C00000">
                      <a:shade val="100000"/>
                      <a:satMod val="115000"/>
                    </a:srgbClr>
                  </a:gs>
                </a:gsLst>
                <a:lin ang="2700000" scaled="1"/>
                <a:tileRect/>
              </a:gradFill>
            </c:spPr>
            <c:extLst>
              <c:ext xmlns:c16="http://schemas.microsoft.com/office/drawing/2014/chart" uri="{C3380CC4-5D6E-409C-BE32-E72D297353CC}">
                <c16:uniqueId val="{00000001-D284-437E-B375-C5F8DA6535E3}"/>
              </c:ext>
            </c:extLst>
          </c:dPt>
          <c:dPt>
            <c:idx val="1"/>
            <c:bubble3D val="0"/>
            <c:spPr>
              <a:gradFill flip="none" rotWithShape="1">
                <a:gsLst>
                  <a:gs pos="0">
                    <a:srgbClr val="F79646">
                      <a:lumMod val="75000"/>
                      <a:shade val="30000"/>
                      <a:satMod val="115000"/>
                    </a:srgbClr>
                  </a:gs>
                  <a:gs pos="50000">
                    <a:srgbClr val="F79646">
                      <a:lumMod val="75000"/>
                      <a:shade val="67500"/>
                      <a:satMod val="115000"/>
                    </a:srgbClr>
                  </a:gs>
                  <a:gs pos="100000">
                    <a:srgbClr val="F79646">
                      <a:lumMod val="75000"/>
                      <a:shade val="100000"/>
                      <a:satMod val="115000"/>
                    </a:srgbClr>
                  </a:gs>
                </a:gsLst>
                <a:lin ang="2700000" scaled="1"/>
                <a:tileRect/>
              </a:gradFill>
            </c:spPr>
            <c:extLst>
              <c:ext xmlns:c16="http://schemas.microsoft.com/office/drawing/2014/chart" uri="{C3380CC4-5D6E-409C-BE32-E72D297353CC}">
                <c16:uniqueId val="{00000003-D284-437E-B375-C5F8DA6535E3}"/>
              </c:ext>
            </c:extLst>
          </c:dPt>
          <c:dPt>
            <c:idx val="2"/>
            <c:bubble3D val="0"/>
            <c:spPr>
              <a:gradFill flip="none" rotWithShape="1">
                <a:gsLst>
                  <a:gs pos="0">
                    <a:srgbClr val="64AB0D">
                      <a:shade val="30000"/>
                      <a:satMod val="115000"/>
                    </a:srgbClr>
                  </a:gs>
                  <a:gs pos="50000">
                    <a:srgbClr val="64AB0D">
                      <a:shade val="67500"/>
                      <a:satMod val="115000"/>
                    </a:srgbClr>
                  </a:gs>
                  <a:gs pos="100000">
                    <a:srgbClr val="64AB0D">
                      <a:shade val="100000"/>
                      <a:satMod val="115000"/>
                    </a:srgbClr>
                  </a:gs>
                </a:gsLst>
                <a:lin ang="2700000" scaled="1"/>
                <a:tileRect/>
              </a:gradFill>
            </c:spPr>
            <c:extLst>
              <c:ext xmlns:c16="http://schemas.microsoft.com/office/drawing/2014/chart" uri="{C3380CC4-5D6E-409C-BE32-E72D297353CC}">
                <c16:uniqueId val="{00000005-D284-437E-B375-C5F8DA6535E3}"/>
              </c:ext>
            </c:extLst>
          </c:dPt>
          <c:dPt>
            <c:idx val="3"/>
            <c:bubble3D val="0"/>
            <c:spPr>
              <a:gradFill flip="none" rotWithShape="1">
                <a:gsLst>
                  <a:gs pos="0">
                    <a:srgbClr val="00B050">
                      <a:shade val="30000"/>
                      <a:satMod val="115000"/>
                    </a:srgbClr>
                  </a:gs>
                  <a:gs pos="50000">
                    <a:srgbClr val="00B050">
                      <a:shade val="67500"/>
                      <a:satMod val="115000"/>
                    </a:srgbClr>
                  </a:gs>
                  <a:gs pos="100000">
                    <a:srgbClr val="00B050">
                      <a:shade val="100000"/>
                      <a:satMod val="115000"/>
                    </a:srgbClr>
                  </a:gs>
                </a:gsLst>
                <a:lin ang="2700000" scaled="1"/>
                <a:tileRect/>
              </a:gradFill>
            </c:spPr>
            <c:extLst>
              <c:ext xmlns:c16="http://schemas.microsoft.com/office/drawing/2014/chart" uri="{C3380CC4-5D6E-409C-BE32-E72D297353CC}">
                <c16:uniqueId val="{00000007-D284-437E-B375-C5F8DA6535E3}"/>
              </c:ext>
            </c:extLst>
          </c:dPt>
          <c:dPt>
            <c:idx val="4"/>
            <c:bubble3D val="0"/>
            <c:spPr>
              <a:noFill/>
            </c:spPr>
            <c:extLst>
              <c:ext xmlns:c16="http://schemas.microsoft.com/office/drawing/2014/chart" uri="{C3380CC4-5D6E-409C-BE32-E72D297353CC}">
                <c16:uniqueId val="{00000009-D284-437E-B375-C5F8DA6535E3}"/>
              </c:ext>
            </c:extLst>
          </c:dPt>
          <c:val>
            <c:numRef>
              <c:f>'Leçon 9'!$N$83:$N$87</c:f>
              <c:numCache>
                <c:formatCode>General</c:formatCode>
                <c:ptCount val="5"/>
                <c:pt idx="0">
                  <c:v>10</c:v>
                </c:pt>
                <c:pt idx="1">
                  <c:v>10</c:v>
                </c:pt>
                <c:pt idx="2">
                  <c:v>10</c:v>
                </c:pt>
                <c:pt idx="3">
                  <c:v>10</c:v>
                </c:pt>
                <c:pt idx="4">
                  <c:v>40</c:v>
                </c:pt>
              </c:numCache>
            </c:numRef>
          </c:val>
          <c:extLst>
            <c:ext xmlns:c16="http://schemas.microsoft.com/office/drawing/2014/chart" uri="{C3380CC4-5D6E-409C-BE32-E72D297353CC}">
              <c16:uniqueId val="{0000000A-D284-437E-B375-C5F8DA6535E3}"/>
            </c:ext>
          </c:extLst>
        </c:ser>
        <c:dLbls>
          <c:showLegendKey val="0"/>
          <c:showVal val="0"/>
          <c:showCatName val="0"/>
          <c:showSerName val="0"/>
          <c:showPercent val="0"/>
          <c:showBubbleSize val="0"/>
          <c:showLeaderLines val="1"/>
        </c:dLbls>
        <c:firstSliceAng val="270"/>
        <c:holeSize val="50"/>
      </c:doughnutChart>
      <c:pieChart>
        <c:varyColors val="1"/>
        <c:ser>
          <c:idx val="1"/>
          <c:order val="1"/>
          <c:spPr>
            <a:noFill/>
          </c:spPr>
          <c:dPt>
            <c:idx val="1"/>
            <c:bubble3D val="0"/>
            <c:spPr>
              <a:solidFill>
                <a:schemeClr val="tx1"/>
              </a:solidFill>
            </c:spPr>
            <c:extLst>
              <c:ext xmlns:c16="http://schemas.microsoft.com/office/drawing/2014/chart" uri="{C3380CC4-5D6E-409C-BE32-E72D297353CC}">
                <c16:uniqueId val="{0000000C-D284-437E-B375-C5F8DA6535E3}"/>
              </c:ext>
            </c:extLst>
          </c:dPt>
          <c:val>
            <c:numRef>
              <c:f>'Leçon 9'!$O$83:$O$85</c:f>
              <c:numCache>
                <c:formatCode>General</c:formatCode>
                <c:ptCount val="3"/>
                <c:pt idx="0">
                  <c:v>0</c:v>
                </c:pt>
                <c:pt idx="1">
                  <c:v>2</c:v>
                </c:pt>
                <c:pt idx="2">
                  <c:v>78</c:v>
                </c:pt>
              </c:numCache>
            </c:numRef>
          </c:val>
          <c:extLst>
            <c:ext xmlns:c16="http://schemas.microsoft.com/office/drawing/2014/chart" uri="{C3380CC4-5D6E-409C-BE32-E72D297353CC}">
              <c16:uniqueId val="{0000000D-D284-437E-B375-C5F8DA6535E3}"/>
            </c:ext>
          </c:extLst>
        </c:ser>
        <c:dLbls>
          <c:showLegendKey val="0"/>
          <c:showVal val="0"/>
          <c:showCatName val="0"/>
          <c:showSerName val="0"/>
          <c:showPercent val="0"/>
          <c:showBubbleSize val="0"/>
          <c:showLeaderLines val="1"/>
        </c:dLbls>
        <c:firstSliceAng val="270"/>
      </c:pieChart>
    </c:plotArea>
    <c:plotVisOnly val="0"/>
    <c:dispBlanksAs val="gap"/>
    <c:showDLblsOverMax val="0"/>
  </c:chart>
  <c:spPr>
    <a:noFill/>
    <a:ln>
      <a:noFill/>
    </a:ln>
  </c:spPr>
  <c:printSettings>
    <c:headerFooter/>
    <c:pageMargins b="0.750000000000003" l="0.70000000000000062" r="0.70000000000000062" t="0.750000000000003" header="0.30000000000000032" footer="0.30000000000000032"/>
    <c:pageSetup/>
  </c:printSettings>
</c:chartSpace>
</file>

<file path=xl/charts/chart3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3187714043526789E-2"/>
          <c:y val="2.160694885387645E-3"/>
          <c:w val="0.97578810865280474"/>
          <c:h val="0.99783930511461238"/>
        </c:manualLayout>
      </c:layout>
      <c:doughnutChart>
        <c:varyColors val="1"/>
        <c:ser>
          <c:idx val="0"/>
          <c:order val="0"/>
          <c:tx>
            <c:v>Camembert</c:v>
          </c:tx>
          <c:dPt>
            <c:idx val="0"/>
            <c:bubble3D val="0"/>
            <c:spPr>
              <a:gradFill flip="none" rotWithShape="1">
                <a:gsLst>
                  <a:gs pos="0">
                    <a:srgbClr val="C00000">
                      <a:shade val="30000"/>
                      <a:satMod val="115000"/>
                    </a:srgbClr>
                  </a:gs>
                  <a:gs pos="50000">
                    <a:srgbClr val="C00000">
                      <a:shade val="67500"/>
                      <a:satMod val="115000"/>
                    </a:srgbClr>
                  </a:gs>
                  <a:gs pos="100000">
                    <a:srgbClr val="C00000">
                      <a:shade val="100000"/>
                      <a:satMod val="115000"/>
                    </a:srgbClr>
                  </a:gs>
                </a:gsLst>
                <a:lin ang="2700000" scaled="1"/>
                <a:tileRect/>
              </a:gradFill>
            </c:spPr>
            <c:extLst>
              <c:ext xmlns:c16="http://schemas.microsoft.com/office/drawing/2014/chart" uri="{C3380CC4-5D6E-409C-BE32-E72D297353CC}">
                <c16:uniqueId val="{00000001-9182-4C69-A534-6A69FE79856B}"/>
              </c:ext>
            </c:extLst>
          </c:dPt>
          <c:dPt>
            <c:idx val="1"/>
            <c:bubble3D val="0"/>
            <c:spPr>
              <a:gradFill flip="none" rotWithShape="1">
                <a:gsLst>
                  <a:gs pos="0">
                    <a:srgbClr val="F79646">
                      <a:lumMod val="75000"/>
                      <a:shade val="30000"/>
                      <a:satMod val="115000"/>
                    </a:srgbClr>
                  </a:gs>
                  <a:gs pos="50000">
                    <a:srgbClr val="F79646">
                      <a:lumMod val="75000"/>
                      <a:shade val="67500"/>
                      <a:satMod val="115000"/>
                    </a:srgbClr>
                  </a:gs>
                  <a:gs pos="100000">
                    <a:srgbClr val="F79646">
                      <a:lumMod val="75000"/>
                      <a:shade val="100000"/>
                      <a:satMod val="115000"/>
                    </a:srgbClr>
                  </a:gs>
                </a:gsLst>
                <a:lin ang="2700000" scaled="1"/>
                <a:tileRect/>
              </a:gradFill>
            </c:spPr>
            <c:extLst>
              <c:ext xmlns:c16="http://schemas.microsoft.com/office/drawing/2014/chart" uri="{C3380CC4-5D6E-409C-BE32-E72D297353CC}">
                <c16:uniqueId val="{00000003-9182-4C69-A534-6A69FE79856B}"/>
              </c:ext>
            </c:extLst>
          </c:dPt>
          <c:dPt>
            <c:idx val="2"/>
            <c:bubble3D val="0"/>
            <c:spPr>
              <a:gradFill flip="none" rotWithShape="1">
                <a:gsLst>
                  <a:gs pos="0">
                    <a:srgbClr val="64AB0D">
                      <a:shade val="30000"/>
                      <a:satMod val="115000"/>
                    </a:srgbClr>
                  </a:gs>
                  <a:gs pos="50000">
                    <a:srgbClr val="64AB0D">
                      <a:shade val="67500"/>
                      <a:satMod val="115000"/>
                    </a:srgbClr>
                  </a:gs>
                  <a:gs pos="100000">
                    <a:srgbClr val="64AB0D">
                      <a:shade val="100000"/>
                      <a:satMod val="115000"/>
                    </a:srgbClr>
                  </a:gs>
                </a:gsLst>
                <a:lin ang="2700000" scaled="1"/>
                <a:tileRect/>
              </a:gradFill>
            </c:spPr>
            <c:extLst>
              <c:ext xmlns:c16="http://schemas.microsoft.com/office/drawing/2014/chart" uri="{C3380CC4-5D6E-409C-BE32-E72D297353CC}">
                <c16:uniqueId val="{00000005-9182-4C69-A534-6A69FE79856B}"/>
              </c:ext>
            </c:extLst>
          </c:dPt>
          <c:dPt>
            <c:idx val="3"/>
            <c:bubble3D val="0"/>
            <c:spPr>
              <a:gradFill flip="none" rotWithShape="1">
                <a:gsLst>
                  <a:gs pos="0">
                    <a:srgbClr val="00B050">
                      <a:shade val="30000"/>
                      <a:satMod val="115000"/>
                    </a:srgbClr>
                  </a:gs>
                  <a:gs pos="50000">
                    <a:srgbClr val="00B050">
                      <a:shade val="67500"/>
                      <a:satMod val="115000"/>
                    </a:srgbClr>
                  </a:gs>
                  <a:gs pos="100000">
                    <a:srgbClr val="00B050">
                      <a:shade val="100000"/>
                      <a:satMod val="115000"/>
                    </a:srgbClr>
                  </a:gs>
                </a:gsLst>
                <a:lin ang="2700000" scaled="1"/>
                <a:tileRect/>
              </a:gradFill>
            </c:spPr>
            <c:extLst>
              <c:ext xmlns:c16="http://schemas.microsoft.com/office/drawing/2014/chart" uri="{C3380CC4-5D6E-409C-BE32-E72D297353CC}">
                <c16:uniqueId val="{00000007-9182-4C69-A534-6A69FE79856B}"/>
              </c:ext>
            </c:extLst>
          </c:dPt>
          <c:dPt>
            <c:idx val="4"/>
            <c:bubble3D val="0"/>
            <c:spPr>
              <a:noFill/>
            </c:spPr>
            <c:extLst>
              <c:ext xmlns:c16="http://schemas.microsoft.com/office/drawing/2014/chart" uri="{C3380CC4-5D6E-409C-BE32-E72D297353CC}">
                <c16:uniqueId val="{00000009-9182-4C69-A534-6A69FE79856B}"/>
              </c:ext>
            </c:extLst>
          </c:dPt>
          <c:val>
            <c:numRef>
              <c:f>'Leçon 9'!$N$88:$N$92</c:f>
              <c:numCache>
                <c:formatCode>General</c:formatCode>
                <c:ptCount val="5"/>
                <c:pt idx="0">
                  <c:v>10</c:v>
                </c:pt>
                <c:pt idx="1">
                  <c:v>10</c:v>
                </c:pt>
                <c:pt idx="2">
                  <c:v>10</c:v>
                </c:pt>
                <c:pt idx="3">
                  <c:v>10</c:v>
                </c:pt>
                <c:pt idx="4">
                  <c:v>40</c:v>
                </c:pt>
              </c:numCache>
            </c:numRef>
          </c:val>
          <c:extLst>
            <c:ext xmlns:c16="http://schemas.microsoft.com/office/drawing/2014/chart" uri="{C3380CC4-5D6E-409C-BE32-E72D297353CC}">
              <c16:uniqueId val="{0000000A-9182-4C69-A534-6A69FE79856B}"/>
            </c:ext>
          </c:extLst>
        </c:ser>
        <c:dLbls>
          <c:showLegendKey val="0"/>
          <c:showVal val="0"/>
          <c:showCatName val="0"/>
          <c:showSerName val="0"/>
          <c:showPercent val="0"/>
          <c:showBubbleSize val="0"/>
          <c:showLeaderLines val="1"/>
        </c:dLbls>
        <c:firstSliceAng val="270"/>
        <c:holeSize val="50"/>
      </c:doughnutChart>
      <c:pieChart>
        <c:varyColors val="1"/>
        <c:ser>
          <c:idx val="1"/>
          <c:order val="1"/>
          <c:spPr>
            <a:noFill/>
          </c:spPr>
          <c:dPt>
            <c:idx val="1"/>
            <c:bubble3D val="0"/>
            <c:spPr>
              <a:solidFill>
                <a:schemeClr val="tx1"/>
              </a:solidFill>
            </c:spPr>
            <c:extLst>
              <c:ext xmlns:c16="http://schemas.microsoft.com/office/drawing/2014/chart" uri="{C3380CC4-5D6E-409C-BE32-E72D297353CC}">
                <c16:uniqueId val="{0000000C-9182-4C69-A534-6A69FE79856B}"/>
              </c:ext>
            </c:extLst>
          </c:dPt>
          <c:val>
            <c:numRef>
              <c:f>'Leçon 9'!$O$88:$O$90</c:f>
              <c:numCache>
                <c:formatCode>General</c:formatCode>
                <c:ptCount val="3"/>
                <c:pt idx="0">
                  <c:v>0</c:v>
                </c:pt>
                <c:pt idx="1">
                  <c:v>2</c:v>
                </c:pt>
                <c:pt idx="2">
                  <c:v>78</c:v>
                </c:pt>
              </c:numCache>
            </c:numRef>
          </c:val>
          <c:extLst>
            <c:ext xmlns:c16="http://schemas.microsoft.com/office/drawing/2014/chart" uri="{C3380CC4-5D6E-409C-BE32-E72D297353CC}">
              <c16:uniqueId val="{0000000D-9182-4C69-A534-6A69FE79856B}"/>
            </c:ext>
          </c:extLst>
        </c:ser>
        <c:dLbls>
          <c:showLegendKey val="0"/>
          <c:showVal val="0"/>
          <c:showCatName val="0"/>
          <c:showSerName val="0"/>
          <c:showPercent val="0"/>
          <c:showBubbleSize val="0"/>
          <c:showLeaderLines val="1"/>
        </c:dLbls>
        <c:firstSliceAng val="270"/>
      </c:pieChart>
    </c:plotArea>
    <c:plotVisOnly val="0"/>
    <c:dispBlanksAs val="gap"/>
    <c:showDLblsOverMax val="0"/>
  </c:chart>
  <c:spPr>
    <a:noFill/>
    <a:ln>
      <a:noFill/>
    </a:ln>
  </c:spPr>
  <c:printSettings>
    <c:headerFooter/>
    <c:pageMargins b="0.750000000000003" l="0.70000000000000062" r="0.70000000000000062" t="0.750000000000003" header="0.30000000000000032" footer="0.30000000000000032"/>
    <c:pageSetup/>
  </c:printSettings>
</c:chartSpace>
</file>

<file path=xl/charts/chart3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3187714043526789E-2"/>
          <c:y val="2.160694885387645E-3"/>
          <c:w val="0.97578810865280474"/>
          <c:h val="0.99783930511461238"/>
        </c:manualLayout>
      </c:layout>
      <c:doughnutChart>
        <c:varyColors val="1"/>
        <c:ser>
          <c:idx val="0"/>
          <c:order val="0"/>
          <c:tx>
            <c:v>Camembert</c:v>
          </c:tx>
          <c:dPt>
            <c:idx val="0"/>
            <c:bubble3D val="0"/>
            <c:spPr>
              <a:gradFill flip="none" rotWithShape="1">
                <a:gsLst>
                  <a:gs pos="0">
                    <a:srgbClr val="C00000">
                      <a:shade val="30000"/>
                      <a:satMod val="115000"/>
                    </a:srgbClr>
                  </a:gs>
                  <a:gs pos="50000">
                    <a:srgbClr val="C00000">
                      <a:shade val="67500"/>
                      <a:satMod val="115000"/>
                    </a:srgbClr>
                  </a:gs>
                  <a:gs pos="100000">
                    <a:srgbClr val="C00000">
                      <a:shade val="100000"/>
                      <a:satMod val="115000"/>
                    </a:srgbClr>
                  </a:gs>
                </a:gsLst>
                <a:lin ang="2700000" scaled="1"/>
                <a:tileRect/>
              </a:gradFill>
            </c:spPr>
            <c:extLst>
              <c:ext xmlns:c16="http://schemas.microsoft.com/office/drawing/2014/chart" uri="{C3380CC4-5D6E-409C-BE32-E72D297353CC}">
                <c16:uniqueId val="{00000001-918D-4B00-97A5-F69117F13A53}"/>
              </c:ext>
            </c:extLst>
          </c:dPt>
          <c:dPt>
            <c:idx val="1"/>
            <c:bubble3D val="0"/>
            <c:spPr>
              <a:gradFill flip="none" rotWithShape="1">
                <a:gsLst>
                  <a:gs pos="0">
                    <a:srgbClr val="F79646">
                      <a:lumMod val="75000"/>
                      <a:shade val="30000"/>
                      <a:satMod val="115000"/>
                    </a:srgbClr>
                  </a:gs>
                  <a:gs pos="50000">
                    <a:srgbClr val="F79646">
                      <a:lumMod val="75000"/>
                      <a:shade val="67500"/>
                      <a:satMod val="115000"/>
                    </a:srgbClr>
                  </a:gs>
                  <a:gs pos="100000">
                    <a:srgbClr val="F79646">
                      <a:lumMod val="75000"/>
                      <a:shade val="100000"/>
                      <a:satMod val="115000"/>
                    </a:srgbClr>
                  </a:gs>
                </a:gsLst>
                <a:lin ang="2700000" scaled="1"/>
                <a:tileRect/>
              </a:gradFill>
            </c:spPr>
            <c:extLst>
              <c:ext xmlns:c16="http://schemas.microsoft.com/office/drawing/2014/chart" uri="{C3380CC4-5D6E-409C-BE32-E72D297353CC}">
                <c16:uniqueId val="{00000003-918D-4B00-97A5-F69117F13A53}"/>
              </c:ext>
            </c:extLst>
          </c:dPt>
          <c:dPt>
            <c:idx val="2"/>
            <c:bubble3D val="0"/>
            <c:spPr>
              <a:gradFill flip="none" rotWithShape="1">
                <a:gsLst>
                  <a:gs pos="0">
                    <a:srgbClr val="64AB0D">
                      <a:shade val="30000"/>
                      <a:satMod val="115000"/>
                    </a:srgbClr>
                  </a:gs>
                  <a:gs pos="50000">
                    <a:srgbClr val="64AB0D">
                      <a:shade val="67500"/>
                      <a:satMod val="115000"/>
                    </a:srgbClr>
                  </a:gs>
                  <a:gs pos="100000">
                    <a:srgbClr val="64AB0D">
                      <a:shade val="100000"/>
                      <a:satMod val="115000"/>
                    </a:srgbClr>
                  </a:gs>
                </a:gsLst>
                <a:lin ang="2700000" scaled="1"/>
                <a:tileRect/>
              </a:gradFill>
            </c:spPr>
            <c:extLst>
              <c:ext xmlns:c16="http://schemas.microsoft.com/office/drawing/2014/chart" uri="{C3380CC4-5D6E-409C-BE32-E72D297353CC}">
                <c16:uniqueId val="{00000005-918D-4B00-97A5-F69117F13A53}"/>
              </c:ext>
            </c:extLst>
          </c:dPt>
          <c:dPt>
            <c:idx val="3"/>
            <c:bubble3D val="0"/>
            <c:spPr>
              <a:gradFill flip="none" rotWithShape="1">
                <a:gsLst>
                  <a:gs pos="0">
                    <a:srgbClr val="00B050">
                      <a:shade val="30000"/>
                      <a:satMod val="115000"/>
                    </a:srgbClr>
                  </a:gs>
                  <a:gs pos="50000">
                    <a:srgbClr val="00B050">
                      <a:shade val="67500"/>
                      <a:satMod val="115000"/>
                    </a:srgbClr>
                  </a:gs>
                  <a:gs pos="100000">
                    <a:srgbClr val="00B050">
                      <a:shade val="100000"/>
                      <a:satMod val="115000"/>
                    </a:srgbClr>
                  </a:gs>
                </a:gsLst>
                <a:lin ang="2700000" scaled="1"/>
                <a:tileRect/>
              </a:gradFill>
            </c:spPr>
            <c:extLst>
              <c:ext xmlns:c16="http://schemas.microsoft.com/office/drawing/2014/chart" uri="{C3380CC4-5D6E-409C-BE32-E72D297353CC}">
                <c16:uniqueId val="{00000007-918D-4B00-97A5-F69117F13A53}"/>
              </c:ext>
            </c:extLst>
          </c:dPt>
          <c:dPt>
            <c:idx val="4"/>
            <c:bubble3D val="0"/>
            <c:spPr>
              <a:noFill/>
            </c:spPr>
            <c:extLst>
              <c:ext xmlns:c16="http://schemas.microsoft.com/office/drawing/2014/chart" uri="{C3380CC4-5D6E-409C-BE32-E72D297353CC}">
                <c16:uniqueId val="{00000009-918D-4B00-97A5-F69117F13A53}"/>
              </c:ext>
            </c:extLst>
          </c:dPt>
          <c:val>
            <c:numRef>
              <c:f>'Leçon 9'!$N$93:$N$97</c:f>
              <c:numCache>
                <c:formatCode>General</c:formatCode>
                <c:ptCount val="5"/>
                <c:pt idx="0">
                  <c:v>10</c:v>
                </c:pt>
                <c:pt idx="1">
                  <c:v>10</c:v>
                </c:pt>
                <c:pt idx="2">
                  <c:v>10</c:v>
                </c:pt>
                <c:pt idx="3">
                  <c:v>10</c:v>
                </c:pt>
                <c:pt idx="4">
                  <c:v>40</c:v>
                </c:pt>
              </c:numCache>
            </c:numRef>
          </c:val>
          <c:extLst>
            <c:ext xmlns:c16="http://schemas.microsoft.com/office/drawing/2014/chart" uri="{C3380CC4-5D6E-409C-BE32-E72D297353CC}">
              <c16:uniqueId val="{0000000A-918D-4B00-97A5-F69117F13A53}"/>
            </c:ext>
          </c:extLst>
        </c:ser>
        <c:dLbls>
          <c:showLegendKey val="0"/>
          <c:showVal val="0"/>
          <c:showCatName val="0"/>
          <c:showSerName val="0"/>
          <c:showPercent val="0"/>
          <c:showBubbleSize val="0"/>
          <c:showLeaderLines val="1"/>
        </c:dLbls>
        <c:firstSliceAng val="270"/>
        <c:holeSize val="50"/>
      </c:doughnutChart>
      <c:pieChart>
        <c:varyColors val="1"/>
        <c:ser>
          <c:idx val="1"/>
          <c:order val="1"/>
          <c:spPr>
            <a:noFill/>
          </c:spPr>
          <c:dPt>
            <c:idx val="1"/>
            <c:bubble3D val="0"/>
            <c:spPr>
              <a:solidFill>
                <a:schemeClr val="tx1"/>
              </a:solidFill>
            </c:spPr>
            <c:extLst>
              <c:ext xmlns:c16="http://schemas.microsoft.com/office/drawing/2014/chart" uri="{C3380CC4-5D6E-409C-BE32-E72D297353CC}">
                <c16:uniqueId val="{0000000C-918D-4B00-97A5-F69117F13A53}"/>
              </c:ext>
            </c:extLst>
          </c:dPt>
          <c:val>
            <c:numRef>
              <c:f>'Leçon 9'!$O$93:$O$95</c:f>
              <c:numCache>
                <c:formatCode>General</c:formatCode>
                <c:ptCount val="3"/>
                <c:pt idx="0">
                  <c:v>0</c:v>
                </c:pt>
                <c:pt idx="1">
                  <c:v>2</c:v>
                </c:pt>
                <c:pt idx="2">
                  <c:v>78</c:v>
                </c:pt>
              </c:numCache>
            </c:numRef>
          </c:val>
          <c:extLst>
            <c:ext xmlns:c16="http://schemas.microsoft.com/office/drawing/2014/chart" uri="{C3380CC4-5D6E-409C-BE32-E72D297353CC}">
              <c16:uniqueId val="{0000000D-918D-4B00-97A5-F69117F13A53}"/>
            </c:ext>
          </c:extLst>
        </c:ser>
        <c:dLbls>
          <c:showLegendKey val="0"/>
          <c:showVal val="0"/>
          <c:showCatName val="0"/>
          <c:showSerName val="0"/>
          <c:showPercent val="0"/>
          <c:showBubbleSize val="0"/>
          <c:showLeaderLines val="1"/>
        </c:dLbls>
        <c:firstSliceAng val="270"/>
      </c:pieChart>
    </c:plotArea>
    <c:plotVisOnly val="0"/>
    <c:dispBlanksAs val="gap"/>
    <c:showDLblsOverMax val="0"/>
  </c:chart>
  <c:spPr>
    <a:noFill/>
    <a:ln>
      <a:noFill/>
    </a:ln>
  </c:spPr>
  <c:printSettings>
    <c:headerFooter/>
    <c:pageMargins b="0.750000000000003" l="0.70000000000000062" r="0.70000000000000062" t="0.750000000000003" header="0.30000000000000032" footer="0.30000000000000032"/>
    <c:pageSetup/>
  </c:printSettings>
</c:chartSpace>
</file>

<file path=xl/charts/chart3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3187714043526789E-2"/>
          <c:y val="2.160694885387645E-3"/>
          <c:w val="0.97578810865280474"/>
          <c:h val="0.99783930511461238"/>
        </c:manualLayout>
      </c:layout>
      <c:doughnutChart>
        <c:varyColors val="1"/>
        <c:ser>
          <c:idx val="0"/>
          <c:order val="0"/>
          <c:tx>
            <c:v>Camembert</c:v>
          </c:tx>
          <c:dPt>
            <c:idx val="0"/>
            <c:bubble3D val="0"/>
            <c:spPr>
              <a:gradFill flip="none" rotWithShape="1">
                <a:gsLst>
                  <a:gs pos="0">
                    <a:srgbClr val="C00000">
                      <a:shade val="30000"/>
                      <a:satMod val="115000"/>
                    </a:srgbClr>
                  </a:gs>
                  <a:gs pos="50000">
                    <a:srgbClr val="C00000">
                      <a:shade val="67500"/>
                      <a:satMod val="115000"/>
                    </a:srgbClr>
                  </a:gs>
                  <a:gs pos="100000">
                    <a:srgbClr val="C00000">
                      <a:shade val="100000"/>
                      <a:satMod val="115000"/>
                    </a:srgbClr>
                  </a:gs>
                </a:gsLst>
                <a:lin ang="2700000" scaled="1"/>
                <a:tileRect/>
              </a:gradFill>
            </c:spPr>
            <c:extLst>
              <c:ext xmlns:c16="http://schemas.microsoft.com/office/drawing/2014/chart" uri="{C3380CC4-5D6E-409C-BE32-E72D297353CC}">
                <c16:uniqueId val="{00000001-BC38-4536-891C-E2DB66B0FC42}"/>
              </c:ext>
            </c:extLst>
          </c:dPt>
          <c:dPt>
            <c:idx val="1"/>
            <c:bubble3D val="0"/>
            <c:spPr>
              <a:gradFill flip="none" rotWithShape="1">
                <a:gsLst>
                  <a:gs pos="0">
                    <a:srgbClr val="F79646">
                      <a:lumMod val="75000"/>
                      <a:shade val="30000"/>
                      <a:satMod val="115000"/>
                    </a:srgbClr>
                  </a:gs>
                  <a:gs pos="50000">
                    <a:srgbClr val="F79646">
                      <a:lumMod val="75000"/>
                      <a:shade val="67500"/>
                      <a:satMod val="115000"/>
                    </a:srgbClr>
                  </a:gs>
                  <a:gs pos="100000">
                    <a:srgbClr val="F79646">
                      <a:lumMod val="75000"/>
                      <a:shade val="100000"/>
                      <a:satMod val="115000"/>
                    </a:srgbClr>
                  </a:gs>
                </a:gsLst>
                <a:lin ang="2700000" scaled="1"/>
                <a:tileRect/>
              </a:gradFill>
            </c:spPr>
            <c:extLst>
              <c:ext xmlns:c16="http://schemas.microsoft.com/office/drawing/2014/chart" uri="{C3380CC4-5D6E-409C-BE32-E72D297353CC}">
                <c16:uniqueId val="{00000003-BC38-4536-891C-E2DB66B0FC42}"/>
              </c:ext>
            </c:extLst>
          </c:dPt>
          <c:dPt>
            <c:idx val="2"/>
            <c:bubble3D val="0"/>
            <c:spPr>
              <a:gradFill flip="none" rotWithShape="1">
                <a:gsLst>
                  <a:gs pos="0">
                    <a:srgbClr val="64AB0D">
                      <a:shade val="30000"/>
                      <a:satMod val="115000"/>
                    </a:srgbClr>
                  </a:gs>
                  <a:gs pos="50000">
                    <a:srgbClr val="64AB0D">
                      <a:shade val="67500"/>
                      <a:satMod val="115000"/>
                    </a:srgbClr>
                  </a:gs>
                  <a:gs pos="100000">
                    <a:srgbClr val="64AB0D">
                      <a:shade val="100000"/>
                      <a:satMod val="115000"/>
                    </a:srgbClr>
                  </a:gs>
                </a:gsLst>
                <a:lin ang="2700000" scaled="1"/>
                <a:tileRect/>
              </a:gradFill>
            </c:spPr>
            <c:extLst>
              <c:ext xmlns:c16="http://schemas.microsoft.com/office/drawing/2014/chart" uri="{C3380CC4-5D6E-409C-BE32-E72D297353CC}">
                <c16:uniqueId val="{00000005-BC38-4536-891C-E2DB66B0FC42}"/>
              </c:ext>
            </c:extLst>
          </c:dPt>
          <c:dPt>
            <c:idx val="3"/>
            <c:bubble3D val="0"/>
            <c:spPr>
              <a:gradFill flip="none" rotWithShape="1">
                <a:gsLst>
                  <a:gs pos="0">
                    <a:srgbClr val="00B050">
                      <a:shade val="30000"/>
                      <a:satMod val="115000"/>
                    </a:srgbClr>
                  </a:gs>
                  <a:gs pos="50000">
                    <a:srgbClr val="00B050">
                      <a:shade val="67500"/>
                      <a:satMod val="115000"/>
                    </a:srgbClr>
                  </a:gs>
                  <a:gs pos="100000">
                    <a:srgbClr val="00B050">
                      <a:shade val="100000"/>
                      <a:satMod val="115000"/>
                    </a:srgbClr>
                  </a:gs>
                </a:gsLst>
                <a:lin ang="2700000" scaled="1"/>
                <a:tileRect/>
              </a:gradFill>
            </c:spPr>
            <c:extLst>
              <c:ext xmlns:c16="http://schemas.microsoft.com/office/drawing/2014/chart" uri="{C3380CC4-5D6E-409C-BE32-E72D297353CC}">
                <c16:uniqueId val="{00000007-BC38-4536-891C-E2DB66B0FC42}"/>
              </c:ext>
            </c:extLst>
          </c:dPt>
          <c:dPt>
            <c:idx val="4"/>
            <c:bubble3D val="0"/>
            <c:spPr>
              <a:noFill/>
            </c:spPr>
            <c:extLst>
              <c:ext xmlns:c16="http://schemas.microsoft.com/office/drawing/2014/chart" uri="{C3380CC4-5D6E-409C-BE32-E72D297353CC}">
                <c16:uniqueId val="{00000009-BC38-4536-891C-E2DB66B0FC42}"/>
              </c:ext>
            </c:extLst>
          </c:dPt>
          <c:val>
            <c:numRef>
              <c:f>'Leçon 9'!$N$98:$N$102</c:f>
              <c:numCache>
                <c:formatCode>General</c:formatCode>
                <c:ptCount val="5"/>
                <c:pt idx="0">
                  <c:v>10</c:v>
                </c:pt>
                <c:pt idx="1">
                  <c:v>10</c:v>
                </c:pt>
                <c:pt idx="2">
                  <c:v>10</c:v>
                </c:pt>
                <c:pt idx="3">
                  <c:v>10</c:v>
                </c:pt>
                <c:pt idx="4">
                  <c:v>40</c:v>
                </c:pt>
              </c:numCache>
            </c:numRef>
          </c:val>
          <c:extLst>
            <c:ext xmlns:c16="http://schemas.microsoft.com/office/drawing/2014/chart" uri="{C3380CC4-5D6E-409C-BE32-E72D297353CC}">
              <c16:uniqueId val="{0000000A-BC38-4536-891C-E2DB66B0FC42}"/>
            </c:ext>
          </c:extLst>
        </c:ser>
        <c:dLbls>
          <c:showLegendKey val="0"/>
          <c:showVal val="0"/>
          <c:showCatName val="0"/>
          <c:showSerName val="0"/>
          <c:showPercent val="0"/>
          <c:showBubbleSize val="0"/>
          <c:showLeaderLines val="1"/>
        </c:dLbls>
        <c:firstSliceAng val="270"/>
        <c:holeSize val="50"/>
      </c:doughnutChart>
      <c:pieChart>
        <c:varyColors val="1"/>
        <c:ser>
          <c:idx val="1"/>
          <c:order val="1"/>
          <c:spPr>
            <a:noFill/>
          </c:spPr>
          <c:dPt>
            <c:idx val="1"/>
            <c:bubble3D val="0"/>
            <c:spPr>
              <a:solidFill>
                <a:schemeClr val="tx1"/>
              </a:solidFill>
            </c:spPr>
            <c:extLst>
              <c:ext xmlns:c16="http://schemas.microsoft.com/office/drawing/2014/chart" uri="{C3380CC4-5D6E-409C-BE32-E72D297353CC}">
                <c16:uniqueId val="{0000000C-BC38-4536-891C-E2DB66B0FC42}"/>
              </c:ext>
            </c:extLst>
          </c:dPt>
          <c:val>
            <c:numRef>
              <c:f>'Leçon 9'!$O$98:$O$100</c:f>
              <c:numCache>
                <c:formatCode>General</c:formatCode>
                <c:ptCount val="3"/>
                <c:pt idx="0">
                  <c:v>0</c:v>
                </c:pt>
                <c:pt idx="1">
                  <c:v>2</c:v>
                </c:pt>
                <c:pt idx="2">
                  <c:v>78</c:v>
                </c:pt>
              </c:numCache>
            </c:numRef>
          </c:val>
          <c:extLst>
            <c:ext xmlns:c16="http://schemas.microsoft.com/office/drawing/2014/chart" uri="{C3380CC4-5D6E-409C-BE32-E72D297353CC}">
              <c16:uniqueId val="{0000000D-BC38-4536-891C-E2DB66B0FC42}"/>
            </c:ext>
          </c:extLst>
        </c:ser>
        <c:dLbls>
          <c:showLegendKey val="0"/>
          <c:showVal val="0"/>
          <c:showCatName val="0"/>
          <c:showSerName val="0"/>
          <c:showPercent val="0"/>
          <c:showBubbleSize val="0"/>
          <c:showLeaderLines val="1"/>
        </c:dLbls>
        <c:firstSliceAng val="270"/>
      </c:pieChart>
    </c:plotArea>
    <c:plotVisOnly val="0"/>
    <c:dispBlanksAs val="gap"/>
    <c:showDLblsOverMax val="0"/>
  </c:chart>
  <c:spPr>
    <a:noFill/>
    <a:ln>
      <a:noFill/>
    </a:ln>
  </c:spPr>
  <c:printSettings>
    <c:headerFooter/>
    <c:pageMargins b="0.750000000000003" l="0.70000000000000062" r="0.70000000000000062" t="0.750000000000003" header="0.30000000000000032" footer="0.30000000000000032"/>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3187714043526789E-2"/>
          <c:y val="2.160694885387645E-3"/>
          <c:w val="0.97578810865280474"/>
          <c:h val="0.99783930511461238"/>
        </c:manualLayout>
      </c:layout>
      <c:doughnutChart>
        <c:varyColors val="1"/>
        <c:ser>
          <c:idx val="0"/>
          <c:order val="0"/>
          <c:tx>
            <c:v>Camembert</c:v>
          </c:tx>
          <c:dPt>
            <c:idx val="0"/>
            <c:bubble3D val="0"/>
            <c:spPr>
              <a:gradFill flip="none" rotWithShape="1">
                <a:gsLst>
                  <a:gs pos="0">
                    <a:srgbClr val="C00000">
                      <a:shade val="30000"/>
                      <a:satMod val="115000"/>
                    </a:srgbClr>
                  </a:gs>
                  <a:gs pos="50000">
                    <a:srgbClr val="C00000">
                      <a:shade val="67500"/>
                      <a:satMod val="115000"/>
                    </a:srgbClr>
                  </a:gs>
                  <a:gs pos="100000">
                    <a:srgbClr val="C00000">
                      <a:shade val="100000"/>
                      <a:satMod val="115000"/>
                    </a:srgbClr>
                  </a:gs>
                </a:gsLst>
                <a:lin ang="2700000" scaled="1"/>
                <a:tileRect/>
              </a:gradFill>
            </c:spPr>
            <c:extLst>
              <c:ext xmlns:c16="http://schemas.microsoft.com/office/drawing/2014/chart" uri="{C3380CC4-5D6E-409C-BE32-E72D297353CC}">
                <c16:uniqueId val="{00000001-70B3-4D55-B6F7-393B93582907}"/>
              </c:ext>
            </c:extLst>
          </c:dPt>
          <c:dPt>
            <c:idx val="1"/>
            <c:bubble3D val="0"/>
            <c:spPr>
              <a:gradFill flip="none" rotWithShape="1">
                <a:gsLst>
                  <a:gs pos="0">
                    <a:srgbClr val="F79646">
                      <a:lumMod val="75000"/>
                      <a:shade val="30000"/>
                      <a:satMod val="115000"/>
                    </a:srgbClr>
                  </a:gs>
                  <a:gs pos="50000">
                    <a:srgbClr val="F79646">
                      <a:lumMod val="75000"/>
                      <a:shade val="67500"/>
                      <a:satMod val="115000"/>
                    </a:srgbClr>
                  </a:gs>
                  <a:gs pos="100000">
                    <a:srgbClr val="F79646">
                      <a:lumMod val="75000"/>
                      <a:shade val="100000"/>
                      <a:satMod val="115000"/>
                    </a:srgbClr>
                  </a:gs>
                </a:gsLst>
                <a:lin ang="2700000" scaled="1"/>
                <a:tileRect/>
              </a:gradFill>
            </c:spPr>
            <c:extLst>
              <c:ext xmlns:c16="http://schemas.microsoft.com/office/drawing/2014/chart" uri="{C3380CC4-5D6E-409C-BE32-E72D297353CC}">
                <c16:uniqueId val="{00000003-70B3-4D55-B6F7-393B93582907}"/>
              </c:ext>
            </c:extLst>
          </c:dPt>
          <c:dPt>
            <c:idx val="2"/>
            <c:bubble3D val="0"/>
            <c:spPr>
              <a:gradFill flip="none" rotWithShape="1">
                <a:gsLst>
                  <a:gs pos="0">
                    <a:srgbClr val="64AB0D">
                      <a:shade val="30000"/>
                      <a:satMod val="115000"/>
                    </a:srgbClr>
                  </a:gs>
                  <a:gs pos="50000">
                    <a:srgbClr val="64AB0D">
                      <a:shade val="67500"/>
                      <a:satMod val="115000"/>
                    </a:srgbClr>
                  </a:gs>
                  <a:gs pos="100000">
                    <a:srgbClr val="64AB0D">
                      <a:shade val="100000"/>
                      <a:satMod val="115000"/>
                    </a:srgbClr>
                  </a:gs>
                </a:gsLst>
                <a:lin ang="2700000" scaled="1"/>
                <a:tileRect/>
              </a:gradFill>
            </c:spPr>
            <c:extLst>
              <c:ext xmlns:c16="http://schemas.microsoft.com/office/drawing/2014/chart" uri="{C3380CC4-5D6E-409C-BE32-E72D297353CC}">
                <c16:uniqueId val="{00000005-70B3-4D55-B6F7-393B93582907}"/>
              </c:ext>
            </c:extLst>
          </c:dPt>
          <c:dPt>
            <c:idx val="3"/>
            <c:bubble3D val="0"/>
            <c:spPr>
              <a:gradFill flip="none" rotWithShape="1">
                <a:gsLst>
                  <a:gs pos="0">
                    <a:srgbClr val="00B050">
                      <a:shade val="30000"/>
                      <a:satMod val="115000"/>
                    </a:srgbClr>
                  </a:gs>
                  <a:gs pos="50000">
                    <a:srgbClr val="00B050">
                      <a:shade val="67500"/>
                      <a:satMod val="115000"/>
                    </a:srgbClr>
                  </a:gs>
                  <a:gs pos="100000">
                    <a:srgbClr val="00B050">
                      <a:shade val="100000"/>
                      <a:satMod val="115000"/>
                    </a:srgbClr>
                  </a:gs>
                </a:gsLst>
                <a:lin ang="2700000" scaled="1"/>
                <a:tileRect/>
              </a:gradFill>
            </c:spPr>
            <c:extLst>
              <c:ext xmlns:c16="http://schemas.microsoft.com/office/drawing/2014/chart" uri="{C3380CC4-5D6E-409C-BE32-E72D297353CC}">
                <c16:uniqueId val="{00000007-70B3-4D55-B6F7-393B93582907}"/>
              </c:ext>
            </c:extLst>
          </c:dPt>
          <c:dPt>
            <c:idx val="4"/>
            <c:bubble3D val="0"/>
            <c:spPr>
              <a:noFill/>
            </c:spPr>
            <c:extLst>
              <c:ext xmlns:c16="http://schemas.microsoft.com/office/drawing/2014/chart" uri="{C3380CC4-5D6E-409C-BE32-E72D297353CC}">
                <c16:uniqueId val="{00000009-70B3-4D55-B6F7-393B93582907}"/>
              </c:ext>
            </c:extLst>
          </c:dPt>
          <c:val>
            <c:numRef>
              <c:f>'Leçon 1'!$N$143:$N$147</c:f>
              <c:numCache>
                <c:formatCode>General</c:formatCode>
                <c:ptCount val="5"/>
                <c:pt idx="0">
                  <c:v>10</c:v>
                </c:pt>
                <c:pt idx="1">
                  <c:v>10</c:v>
                </c:pt>
                <c:pt idx="2">
                  <c:v>10</c:v>
                </c:pt>
                <c:pt idx="3">
                  <c:v>10</c:v>
                </c:pt>
                <c:pt idx="4">
                  <c:v>40</c:v>
                </c:pt>
              </c:numCache>
            </c:numRef>
          </c:val>
          <c:extLst>
            <c:ext xmlns:c16="http://schemas.microsoft.com/office/drawing/2014/chart" uri="{C3380CC4-5D6E-409C-BE32-E72D297353CC}">
              <c16:uniqueId val="{0000000A-70B3-4D55-B6F7-393B93582907}"/>
            </c:ext>
          </c:extLst>
        </c:ser>
        <c:dLbls>
          <c:showLegendKey val="0"/>
          <c:showVal val="0"/>
          <c:showCatName val="0"/>
          <c:showSerName val="0"/>
          <c:showPercent val="0"/>
          <c:showBubbleSize val="0"/>
          <c:showLeaderLines val="1"/>
        </c:dLbls>
        <c:firstSliceAng val="270"/>
        <c:holeSize val="50"/>
      </c:doughnutChart>
      <c:pieChart>
        <c:varyColors val="1"/>
        <c:ser>
          <c:idx val="1"/>
          <c:order val="1"/>
          <c:spPr>
            <a:noFill/>
          </c:spPr>
          <c:dPt>
            <c:idx val="1"/>
            <c:bubble3D val="0"/>
            <c:spPr>
              <a:solidFill>
                <a:schemeClr val="tx1"/>
              </a:solidFill>
            </c:spPr>
            <c:extLst>
              <c:ext xmlns:c16="http://schemas.microsoft.com/office/drawing/2014/chart" uri="{C3380CC4-5D6E-409C-BE32-E72D297353CC}">
                <c16:uniqueId val="{0000000C-70B3-4D55-B6F7-393B93582907}"/>
              </c:ext>
            </c:extLst>
          </c:dPt>
          <c:val>
            <c:numRef>
              <c:f>'Leçon 1'!$O$143:$O$145</c:f>
              <c:numCache>
                <c:formatCode>General</c:formatCode>
                <c:ptCount val="3"/>
                <c:pt idx="0">
                  <c:v>0</c:v>
                </c:pt>
                <c:pt idx="1">
                  <c:v>2</c:v>
                </c:pt>
                <c:pt idx="2">
                  <c:v>78</c:v>
                </c:pt>
              </c:numCache>
            </c:numRef>
          </c:val>
          <c:extLst>
            <c:ext xmlns:c16="http://schemas.microsoft.com/office/drawing/2014/chart" uri="{C3380CC4-5D6E-409C-BE32-E72D297353CC}">
              <c16:uniqueId val="{0000000D-70B3-4D55-B6F7-393B93582907}"/>
            </c:ext>
          </c:extLst>
        </c:ser>
        <c:dLbls>
          <c:showLegendKey val="0"/>
          <c:showVal val="0"/>
          <c:showCatName val="0"/>
          <c:showSerName val="0"/>
          <c:showPercent val="0"/>
          <c:showBubbleSize val="0"/>
          <c:showLeaderLines val="1"/>
        </c:dLbls>
        <c:firstSliceAng val="270"/>
      </c:pieChart>
    </c:plotArea>
    <c:plotVisOnly val="0"/>
    <c:dispBlanksAs val="gap"/>
    <c:showDLblsOverMax val="0"/>
  </c:chart>
  <c:spPr>
    <a:noFill/>
    <a:ln>
      <a:noFill/>
    </a:ln>
  </c:spPr>
  <c:printSettings>
    <c:headerFooter/>
    <c:pageMargins b="0.750000000000003" l="0.70000000000000062" r="0.70000000000000062" t="0.750000000000003" header="0.30000000000000032" footer="0.30000000000000032"/>
    <c:pageSetup/>
  </c:printSettings>
</c:chartSpace>
</file>

<file path=xl/charts/chart3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3187714043526789E-2"/>
          <c:y val="2.160694885387645E-3"/>
          <c:w val="0.97578810865280474"/>
          <c:h val="0.99783930511461238"/>
        </c:manualLayout>
      </c:layout>
      <c:doughnutChart>
        <c:varyColors val="1"/>
        <c:ser>
          <c:idx val="0"/>
          <c:order val="0"/>
          <c:tx>
            <c:v>Camembert</c:v>
          </c:tx>
          <c:dPt>
            <c:idx val="0"/>
            <c:bubble3D val="0"/>
            <c:spPr>
              <a:gradFill flip="none" rotWithShape="1">
                <a:gsLst>
                  <a:gs pos="0">
                    <a:srgbClr val="C00000">
                      <a:shade val="30000"/>
                      <a:satMod val="115000"/>
                    </a:srgbClr>
                  </a:gs>
                  <a:gs pos="50000">
                    <a:srgbClr val="C00000">
                      <a:shade val="67500"/>
                      <a:satMod val="115000"/>
                    </a:srgbClr>
                  </a:gs>
                  <a:gs pos="100000">
                    <a:srgbClr val="C00000">
                      <a:shade val="100000"/>
                      <a:satMod val="115000"/>
                    </a:srgbClr>
                  </a:gs>
                </a:gsLst>
                <a:lin ang="2700000" scaled="1"/>
                <a:tileRect/>
              </a:gradFill>
            </c:spPr>
            <c:extLst>
              <c:ext xmlns:c16="http://schemas.microsoft.com/office/drawing/2014/chart" uri="{C3380CC4-5D6E-409C-BE32-E72D297353CC}">
                <c16:uniqueId val="{00000001-5283-4F94-9F22-1781C51AA9A4}"/>
              </c:ext>
            </c:extLst>
          </c:dPt>
          <c:dPt>
            <c:idx val="1"/>
            <c:bubble3D val="0"/>
            <c:spPr>
              <a:gradFill flip="none" rotWithShape="1">
                <a:gsLst>
                  <a:gs pos="0">
                    <a:srgbClr val="F79646">
                      <a:lumMod val="75000"/>
                      <a:shade val="30000"/>
                      <a:satMod val="115000"/>
                    </a:srgbClr>
                  </a:gs>
                  <a:gs pos="50000">
                    <a:srgbClr val="F79646">
                      <a:lumMod val="75000"/>
                      <a:shade val="67500"/>
                      <a:satMod val="115000"/>
                    </a:srgbClr>
                  </a:gs>
                  <a:gs pos="100000">
                    <a:srgbClr val="F79646">
                      <a:lumMod val="75000"/>
                      <a:shade val="100000"/>
                      <a:satMod val="115000"/>
                    </a:srgbClr>
                  </a:gs>
                </a:gsLst>
                <a:lin ang="2700000" scaled="1"/>
                <a:tileRect/>
              </a:gradFill>
            </c:spPr>
            <c:extLst>
              <c:ext xmlns:c16="http://schemas.microsoft.com/office/drawing/2014/chart" uri="{C3380CC4-5D6E-409C-BE32-E72D297353CC}">
                <c16:uniqueId val="{00000003-5283-4F94-9F22-1781C51AA9A4}"/>
              </c:ext>
            </c:extLst>
          </c:dPt>
          <c:dPt>
            <c:idx val="2"/>
            <c:bubble3D val="0"/>
            <c:spPr>
              <a:gradFill flip="none" rotWithShape="1">
                <a:gsLst>
                  <a:gs pos="0">
                    <a:srgbClr val="64AB0D">
                      <a:shade val="30000"/>
                      <a:satMod val="115000"/>
                    </a:srgbClr>
                  </a:gs>
                  <a:gs pos="50000">
                    <a:srgbClr val="64AB0D">
                      <a:shade val="67500"/>
                      <a:satMod val="115000"/>
                    </a:srgbClr>
                  </a:gs>
                  <a:gs pos="100000">
                    <a:srgbClr val="64AB0D">
                      <a:shade val="100000"/>
                      <a:satMod val="115000"/>
                    </a:srgbClr>
                  </a:gs>
                </a:gsLst>
                <a:lin ang="2700000" scaled="1"/>
                <a:tileRect/>
              </a:gradFill>
            </c:spPr>
            <c:extLst>
              <c:ext xmlns:c16="http://schemas.microsoft.com/office/drawing/2014/chart" uri="{C3380CC4-5D6E-409C-BE32-E72D297353CC}">
                <c16:uniqueId val="{00000005-5283-4F94-9F22-1781C51AA9A4}"/>
              </c:ext>
            </c:extLst>
          </c:dPt>
          <c:dPt>
            <c:idx val="3"/>
            <c:bubble3D val="0"/>
            <c:spPr>
              <a:gradFill flip="none" rotWithShape="1">
                <a:gsLst>
                  <a:gs pos="0">
                    <a:srgbClr val="00B050">
                      <a:shade val="30000"/>
                      <a:satMod val="115000"/>
                    </a:srgbClr>
                  </a:gs>
                  <a:gs pos="50000">
                    <a:srgbClr val="00B050">
                      <a:shade val="67500"/>
                      <a:satMod val="115000"/>
                    </a:srgbClr>
                  </a:gs>
                  <a:gs pos="100000">
                    <a:srgbClr val="00B050">
                      <a:shade val="100000"/>
                      <a:satMod val="115000"/>
                    </a:srgbClr>
                  </a:gs>
                </a:gsLst>
                <a:lin ang="2700000" scaled="1"/>
                <a:tileRect/>
              </a:gradFill>
            </c:spPr>
            <c:extLst>
              <c:ext xmlns:c16="http://schemas.microsoft.com/office/drawing/2014/chart" uri="{C3380CC4-5D6E-409C-BE32-E72D297353CC}">
                <c16:uniqueId val="{00000007-5283-4F94-9F22-1781C51AA9A4}"/>
              </c:ext>
            </c:extLst>
          </c:dPt>
          <c:dPt>
            <c:idx val="4"/>
            <c:bubble3D val="0"/>
            <c:spPr>
              <a:noFill/>
            </c:spPr>
            <c:extLst>
              <c:ext xmlns:c16="http://schemas.microsoft.com/office/drawing/2014/chart" uri="{C3380CC4-5D6E-409C-BE32-E72D297353CC}">
                <c16:uniqueId val="{00000009-5283-4F94-9F22-1781C51AA9A4}"/>
              </c:ext>
            </c:extLst>
          </c:dPt>
          <c:val>
            <c:numRef>
              <c:f>'Leçon 9'!$N$103:$N$107</c:f>
              <c:numCache>
                <c:formatCode>General</c:formatCode>
                <c:ptCount val="5"/>
                <c:pt idx="0">
                  <c:v>10</c:v>
                </c:pt>
                <c:pt idx="1">
                  <c:v>10</c:v>
                </c:pt>
                <c:pt idx="2">
                  <c:v>10</c:v>
                </c:pt>
                <c:pt idx="3">
                  <c:v>10</c:v>
                </c:pt>
                <c:pt idx="4">
                  <c:v>40</c:v>
                </c:pt>
              </c:numCache>
            </c:numRef>
          </c:val>
          <c:extLst>
            <c:ext xmlns:c16="http://schemas.microsoft.com/office/drawing/2014/chart" uri="{C3380CC4-5D6E-409C-BE32-E72D297353CC}">
              <c16:uniqueId val="{0000000A-5283-4F94-9F22-1781C51AA9A4}"/>
            </c:ext>
          </c:extLst>
        </c:ser>
        <c:dLbls>
          <c:showLegendKey val="0"/>
          <c:showVal val="0"/>
          <c:showCatName val="0"/>
          <c:showSerName val="0"/>
          <c:showPercent val="0"/>
          <c:showBubbleSize val="0"/>
          <c:showLeaderLines val="1"/>
        </c:dLbls>
        <c:firstSliceAng val="270"/>
        <c:holeSize val="50"/>
      </c:doughnutChart>
      <c:pieChart>
        <c:varyColors val="1"/>
        <c:ser>
          <c:idx val="1"/>
          <c:order val="1"/>
          <c:spPr>
            <a:noFill/>
          </c:spPr>
          <c:dPt>
            <c:idx val="1"/>
            <c:bubble3D val="0"/>
            <c:spPr>
              <a:solidFill>
                <a:schemeClr val="tx1"/>
              </a:solidFill>
            </c:spPr>
            <c:extLst>
              <c:ext xmlns:c16="http://schemas.microsoft.com/office/drawing/2014/chart" uri="{C3380CC4-5D6E-409C-BE32-E72D297353CC}">
                <c16:uniqueId val="{0000000C-5283-4F94-9F22-1781C51AA9A4}"/>
              </c:ext>
            </c:extLst>
          </c:dPt>
          <c:val>
            <c:numRef>
              <c:f>'Leçon 9'!$O$103:$O$105</c:f>
              <c:numCache>
                <c:formatCode>General</c:formatCode>
                <c:ptCount val="3"/>
                <c:pt idx="0">
                  <c:v>0</c:v>
                </c:pt>
                <c:pt idx="1">
                  <c:v>2</c:v>
                </c:pt>
                <c:pt idx="2">
                  <c:v>78</c:v>
                </c:pt>
              </c:numCache>
            </c:numRef>
          </c:val>
          <c:extLst>
            <c:ext xmlns:c16="http://schemas.microsoft.com/office/drawing/2014/chart" uri="{C3380CC4-5D6E-409C-BE32-E72D297353CC}">
              <c16:uniqueId val="{0000000D-5283-4F94-9F22-1781C51AA9A4}"/>
            </c:ext>
          </c:extLst>
        </c:ser>
        <c:dLbls>
          <c:showLegendKey val="0"/>
          <c:showVal val="0"/>
          <c:showCatName val="0"/>
          <c:showSerName val="0"/>
          <c:showPercent val="0"/>
          <c:showBubbleSize val="0"/>
          <c:showLeaderLines val="1"/>
        </c:dLbls>
        <c:firstSliceAng val="270"/>
      </c:pieChart>
    </c:plotArea>
    <c:plotVisOnly val="0"/>
    <c:dispBlanksAs val="gap"/>
    <c:showDLblsOverMax val="0"/>
  </c:chart>
  <c:spPr>
    <a:noFill/>
    <a:ln>
      <a:noFill/>
    </a:ln>
  </c:spPr>
  <c:printSettings>
    <c:headerFooter/>
    <c:pageMargins b="0.750000000000003" l="0.70000000000000062" r="0.70000000000000062" t="0.750000000000003" header="0.30000000000000032" footer="0.30000000000000032"/>
    <c:pageSetup/>
  </c:printSettings>
</c:chartSpace>
</file>

<file path=xl/charts/chart3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3187714043526789E-2"/>
          <c:y val="2.160694885387645E-3"/>
          <c:w val="0.97578810865280474"/>
          <c:h val="0.99783930511461238"/>
        </c:manualLayout>
      </c:layout>
      <c:doughnutChart>
        <c:varyColors val="1"/>
        <c:ser>
          <c:idx val="0"/>
          <c:order val="0"/>
          <c:tx>
            <c:v>Camembert</c:v>
          </c:tx>
          <c:dPt>
            <c:idx val="0"/>
            <c:bubble3D val="0"/>
            <c:spPr>
              <a:gradFill flip="none" rotWithShape="1">
                <a:gsLst>
                  <a:gs pos="0">
                    <a:srgbClr val="C00000">
                      <a:shade val="30000"/>
                      <a:satMod val="115000"/>
                    </a:srgbClr>
                  </a:gs>
                  <a:gs pos="50000">
                    <a:srgbClr val="C00000">
                      <a:shade val="67500"/>
                      <a:satMod val="115000"/>
                    </a:srgbClr>
                  </a:gs>
                  <a:gs pos="100000">
                    <a:srgbClr val="C00000">
                      <a:shade val="100000"/>
                      <a:satMod val="115000"/>
                    </a:srgbClr>
                  </a:gs>
                </a:gsLst>
                <a:lin ang="2700000" scaled="1"/>
                <a:tileRect/>
              </a:gradFill>
            </c:spPr>
            <c:extLst>
              <c:ext xmlns:c16="http://schemas.microsoft.com/office/drawing/2014/chart" uri="{C3380CC4-5D6E-409C-BE32-E72D297353CC}">
                <c16:uniqueId val="{00000001-B588-4961-BD45-43C1EEE12FE7}"/>
              </c:ext>
            </c:extLst>
          </c:dPt>
          <c:dPt>
            <c:idx val="1"/>
            <c:bubble3D val="0"/>
            <c:spPr>
              <a:gradFill flip="none" rotWithShape="1">
                <a:gsLst>
                  <a:gs pos="0">
                    <a:srgbClr val="F79646">
                      <a:lumMod val="75000"/>
                      <a:shade val="30000"/>
                      <a:satMod val="115000"/>
                    </a:srgbClr>
                  </a:gs>
                  <a:gs pos="50000">
                    <a:srgbClr val="F79646">
                      <a:lumMod val="75000"/>
                      <a:shade val="67500"/>
                      <a:satMod val="115000"/>
                    </a:srgbClr>
                  </a:gs>
                  <a:gs pos="100000">
                    <a:srgbClr val="F79646">
                      <a:lumMod val="75000"/>
                      <a:shade val="100000"/>
                      <a:satMod val="115000"/>
                    </a:srgbClr>
                  </a:gs>
                </a:gsLst>
                <a:lin ang="2700000" scaled="1"/>
                <a:tileRect/>
              </a:gradFill>
            </c:spPr>
            <c:extLst>
              <c:ext xmlns:c16="http://schemas.microsoft.com/office/drawing/2014/chart" uri="{C3380CC4-5D6E-409C-BE32-E72D297353CC}">
                <c16:uniqueId val="{00000003-B588-4961-BD45-43C1EEE12FE7}"/>
              </c:ext>
            </c:extLst>
          </c:dPt>
          <c:dPt>
            <c:idx val="2"/>
            <c:bubble3D val="0"/>
            <c:spPr>
              <a:gradFill flip="none" rotWithShape="1">
                <a:gsLst>
                  <a:gs pos="0">
                    <a:srgbClr val="64AB0D">
                      <a:shade val="30000"/>
                      <a:satMod val="115000"/>
                    </a:srgbClr>
                  </a:gs>
                  <a:gs pos="50000">
                    <a:srgbClr val="64AB0D">
                      <a:shade val="67500"/>
                      <a:satMod val="115000"/>
                    </a:srgbClr>
                  </a:gs>
                  <a:gs pos="100000">
                    <a:srgbClr val="64AB0D">
                      <a:shade val="100000"/>
                      <a:satMod val="115000"/>
                    </a:srgbClr>
                  </a:gs>
                </a:gsLst>
                <a:lin ang="2700000" scaled="1"/>
                <a:tileRect/>
              </a:gradFill>
            </c:spPr>
            <c:extLst>
              <c:ext xmlns:c16="http://schemas.microsoft.com/office/drawing/2014/chart" uri="{C3380CC4-5D6E-409C-BE32-E72D297353CC}">
                <c16:uniqueId val="{00000005-B588-4961-BD45-43C1EEE12FE7}"/>
              </c:ext>
            </c:extLst>
          </c:dPt>
          <c:dPt>
            <c:idx val="3"/>
            <c:bubble3D val="0"/>
            <c:spPr>
              <a:gradFill flip="none" rotWithShape="1">
                <a:gsLst>
                  <a:gs pos="0">
                    <a:srgbClr val="00B050">
                      <a:shade val="30000"/>
                      <a:satMod val="115000"/>
                    </a:srgbClr>
                  </a:gs>
                  <a:gs pos="50000">
                    <a:srgbClr val="00B050">
                      <a:shade val="67500"/>
                      <a:satMod val="115000"/>
                    </a:srgbClr>
                  </a:gs>
                  <a:gs pos="100000">
                    <a:srgbClr val="00B050">
                      <a:shade val="100000"/>
                      <a:satMod val="115000"/>
                    </a:srgbClr>
                  </a:gs>
                </a:gsLst>
                <a:lin ang="2700000" scaled="1"/>
                <a:tileRect/>
              </a:gradFill>
            </c:spPr>
            <c:extLst>
              <c:ext xmlns:c16="http://schemas.microsoft.com/office/drawing/2014/chart" uri="{C3380CC4-5D6E-409C-BE32-E72D297353CC}">
                <c16:uniqueId val="{00000007-B588-4961-BD45-43C1EEE12FE7}"/>
              </c:ext>
            </c:extLst>
          </c:dPt>
          <c:dPt>
            <c:idx val="4"/>
            <c:bubble3D val="0"/>
            <c:spPr>
              <a:noFill/>
            </c:spPr>
            <c:extLst>
              <c:ext xmlns:c16="http://schemas.microsoft.com/office/drawing/2014/chart" uri="{C3380CC4-5D6E-409C-BE32-E72D297353CC}">
                <c16:uniqueId val="{00000009-B588-4961-BD45-43C1EEE12FE7}"/>
              </c:ext>
            </c:extLst>
          </c:dPt>
          <c:val>
            <c:numRef>
              <c:f>'Leçon 9'!$N$108:$N$112</c:f>
              <c:numCache>
                <c:formatCode>General</c:formatCode>
                <c:ptCount val="5"/>
                <c:pt idx="0">
                  <c:v>10</c:v>
                </c:pt>
                <c:pt idx="1">
                  <c:v>10</c:v>
                </c:pt>
                <c:pt idx="2">
                  <c:v>10</c:v>
                </c:pt>
                <c:pt idx="3">
                  <c:v>10</c:v>
                </c:pt>
                <c:pt idx="4">
                  <c:v>40</c:v>
                </c:pt>
              </c:numCache>
            </c:numRef>
          </c:val>
          <c:extLst>
            <c:ext xmlns:c16="http://schemas.microsoft.com/office/drawing/2014/chart" uri="{C3380CC4-5D6E-409C-BE32-E72D297353CC}">
              <c16:uniqueId val="{0000000A-B588-4961-BD45-43C1EEE12FE7}"/>
            </c:ext>
          </c:extLst>
        </c:ser>
        <c:dLbls>
          <c:showLegendKey val="0"/>
          <c:showVal val="0"/>
          <c:showCatName val="0"/>
          <c:showSerName val="0"/>
          <c:showPercent val="0"/>
          <c:showBubbleSize val="0"/>
          <c:showLeaderLines val="1"/>
        </c:dLbls>
        <c:firstSliceAng val="270"/>
        <c:holeSize val="50"/>
      </c:doughnutChart>
      <c:pieChart>
        <c:varyColors val="1"/>
        <c:ser>
          <c:idx val="1"/>
          <c:order val="1"/>
          <c:spPr>
            <a:noFill/>
          </c:spPr>
          <c:dPt>
            <c:idx val="1"/>
            <c:bubble3D val="0"/>
            <c:spPr>
              <a:solidFill>
                <a:schemeClr val="tx1"/>
              </a:solidFill>
            </c:spPr>
            <c:extLst>
              <c:ext xmlns:c16="http://schemas.microsoft.com/office/drawing/2014/chart" uri="{C3380CC4-5D6E-409C-BE32-E72D297353CC}">
                <c16:uniqueId val="{0000000C-B588-4961-BD45-43C1EEE12FE7}"/>
              </c:ext>
            </c:extLst>
          </c:dPt>
          <c:val>
            <c:numRef>
              <c:f>'Leçon 9'!$O$108:$O$110</c:f>
              <c:numCache>
                <c:formatCode>General</c:formatCode>
                <c:ptCount val="3"/>
                <c:pt idx="0">
                  <c:v>0</c:v>
                </c:pt>
                <c:pt idx="1">
                  <c:v>2</c:v>
                </c:pt>
                <c:pt idx="2">
                  <c:v>78</c:v>
                </c:pt>
              </c:numCache>
            </c:numRef>
          </c:val>
          <c:extLst>
            <c:ext xmlns:c16="http://schemas.microsoft.com/office/drawing/2014/chart" uri="{C3380CC4-5D6E-409C-BE32-E72D297353CC}">
              <c16:uniqueId val="{0000000D-B588-4961-BD45-43C1EEE12FE7}"/>
            </c:ext>
          </c:extLst>
        </c:ser>
        <c:dLbls>
          <c:showLegendKey val="0"/>
          <c:showVal val="0"/>
          <c:showCatName val="0"/>
          <c:showSerName val="0"/>
          <c:showPercent val="0"/>
          <c:showBubbleSize val="0"/>
          <c:showLeaderLines val="1"/>
        </c:dLbls>
        <c:firstSliceAng val="270"/>
      </c:pieChart>
    </c:plotArea>
    <c:plotVisOnly val="0"/>
    <c:dispBlanksAs val="gap"/>
    <c:showDLblsOverMax val="0"/>
  </c:chart>
  <c:spPr>
    <a:noFill/>
    <a:ln>
      <a:noFill/>
    </a:ln>
  </c:spPr>
  <c:printSettings>
    <c:headerFooter/>
    <c:pageMargins b="0.750000000000003" l="0.70000000000000062" r="0.70000000000000062" t="0.750000000000003" header="0.30000000000000032" footer="0.30000000000000032"/>
    <c:pageSetup/>
  </c:printSettings>
</c:chartSpace>
</file>

<file path=xl/charts/chart3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3187714043526789E-2"/>
          <c:y val="2.160694885387645E-3"/>
          <c:w val="0.97578810865280474"/>
          <c:h val="0.99783930511461238"/>
        </c:manualLayout>
      </c:layout>
      <c:doughnutChart>
        <c:varyColors val="1"/>
        <c:ser>
          <c:idx val="0"/>
          <c:order val="0"/>
          <c:tx>
            <c:v>Camembert</c:v>
          </c:tx>
          <c:dPt>
            <c:idx val="0"/>
            <c:bubble3D val="0"/>
            <c:spPr>
              <a:gradFill flip="none" rotWithShape="1">
                <a:gsLst>
                  <a:gs pos="0">
                    <a:srgbClr val="C00000">
                      <a:shade val="30000"/>
                      <a:satMod val="115000"/>
                    </a:srgbClr>
                  </a:gs>
                  <a:gs pos="50000">
                    <a:srgbClr val="C00000">
                      <a:shade val="67500"/>
                      <a:satMod val="115000"/>
                    </a:srgbClr>
                  </a:gs>
                  <a:gs pos="100000">
                    <a:srgbClr val="C00000">
                      <a:shade val="100000"/>
                      <a:satMod val="115000"/>
                    </a:srgbClr>
                  </a:gs>
                </a:gsLst>
                <a:lin ang="2700000" scaled="1"/>
                <a:tileRect/>
              </a:gradFill>
            </c:spPr>
            <c:extLst>
              <c:ext xmlns:c16="http://schemas.microsoft.com/office/drawing/2014/chart" uri="{C3380CC4-5D6E-409C-BE32-E72D297353CC}">
                <c16:uniqueId val="{00000001-99F2-4531-B1B9-6003D5EC6162}"/>
              </c:ext>
            </c:extLst>
          </c:dPt>
          <c:dPt>
            <c:idx val="1"/>
            <c:bubble3D val="0"/>
            <c:spPr>
              <a:gradFill flip="none" rotWithShape="1">
                <a:gsLst>
                  <a:gs pos="0">
                    <a:srgbClr val="F79646">
                      <a:lumMod val="75000"/>
                      <a:shade val="30000"/>
                      <a:satMod val="115000"/>
                    </a:srgbClr>
                  </a:gs>
                  <a:gs pos="50000">
                    <a:srgbClr val="F79646">
                      <a:lumMod val="75000"/>
                      <a:shade val="67500"/>
                      <a:satMod val="115000"/>
                    </a:srgbClr>
                  </a:gs>
                  <a:gs pos="100000">
                    <a:srgbClr val="F79646">
                      <a:lumMod val="75000"/>
                      <a:shade val="100000"/>
                      <a:satMod val="115000"/>
                    </a:srgbClr>
                  </a:gs>
                </a:gsLst>
                <a:lin ang="2700000" scaled="1"/>
                <a:tileRect/>
              </a:gradFill>
            </c:spPr>
            <c:extLst>
              <c:ext xmlns:c16="http://schemas.microsoft.com/office/drawing/2014/chart" uri="{C3380CC4-5D6E-409C-BE32-E72D297353CC}">
                <c16:uniqueId val="{00000003-99F2-4531-B1B9-6003D5EC6162}"/>
              </c:ext>
            </c:extLst>
          </c:dPt>
          <c:dPt>
            <c:idx val="2"/>
            <c:bubble3D val="0"/>
            <c:spPr>
              <a:gradFill flip="none" rotWithShape="1">
                <a:gsLst>
                  <a:gs pos="0">
                    <a:srgbClr val="64AB0D">
                      <a:shade val="30000"/>
                      <a:satMod val="115000"/>
                    </a:srgbClr>
                  </a:gs>
                  <a:gs pos="50000">
                    <a:srgbClr val="64AB0D">
                      <a:shade val="67500"/>
                      <a:satMod val="115000"/>
                    </a:srgbClr>
                  </a:gs>
                  <a:gs pos="100000">
                    <a:srgbClr val="64AB0D">
                      <a:shade val="100000"/>
                      <a:satMod val="115000"/>
                    </a:srgbClr>
                  </a:gs>
                </a:gsLst>
                <a:lin ang="2700000" scaled="1"/>
                <a:tileRect/>
              </a:gradFill>
            </c:spPr>
            <c:extLst>
              <c:ext xmlns:c16="http://schemas.microsoft.com/office/drawing/2014/chart" uri="{C3380CC4-5D6E-409C-BE32-E72D297353CC}">
                <c16:uniqueId val="{00000005-99F2-4531-B1B9-6003D5EC6162}"/>
              </c:ext>
            </c:extLst>
          </c:dPt>
          <c:dPt>
            <c:idx val="3"/>
            <c:bubble3D val="0"/>
            <c:spPr>
              <a:gradFill flip="none" rotWithShape="1">
                <a:gsLst>
                  <a:gs pos="0">
                    <a:srgbClr val="00B050">
                      <a:shade val="30000"/>
                      <a:satMod val="115000"/>
                    </a:srgbClr>
                  </a:gs>
                  <a:gs pos="50000">
                    <a:srgbClr val="00B050">
                      <a:shade val="67500"/>
                      <a:satMod val="115000"/>
                    </a:srgbClr>
                  </a:gs>
                  <a:gs pos="100000">
                    <a:srgbClr val="00B050">
                      <a:shade val="100000"/>
                      <a:satMod val="115000"/>
                    </a:srgbClr>
                  </a:gs>
                </a:gsLst>
                <a:lin ang="2700000" scaled="1"/>
                <a:tileRect/>
              </a:gradFill>
            </c:spPr>
            <c:extLst>
              <c:ext xmlns:c16="http://schemas.microsoft.com/office/drawing/2014/chart" uri="{C3380CC4-5D6E-409C-BE32-E72D297353CC}">
                <c16:uniqueId val="{00000007-99F2-4531-B1B9-6003D5EC6162}"/>
              </c:ext>
            </c:extLst>
          </c:dPt>
          <c:dPt>
            <c:idx val="4"/>
            <c:bubble3D val="0"/>
            <c:spPr>
              <a:noFill/>
            </c:spPr>
            <c:extLst>
              <c:ext xmlns:c16="http://schemas.microsoft.com/office/drawing/2014/chart" uri="{C3380CC4-5D6E-409C-BE32-E72D297353CC}">
                <c16:uniqueId val="{00000009-99F2-4531-B1B9-6003D5EC6162}"/>
              </c:ext>
            </c:extLst>
          </c:dPt>
          <c:val>
            <c:numRef>
              <c:f>'Leçon 9'!$N$113:$N$117</c:f>
              <c:numCache>
                <c:formatCode>General</c:formatCode>
                <c:ptCount val="5"/>
                <c:pt idx="0">
                  <c:v>10</c:v>
                </c:pt>
                <c:pt idx="1">
                  <c:v>10</c:v>
                </c:pt>
                <c:pt idx="2">
                  <c:v>10</c:v>
                </c:pt>
                <c:pt idx="3">
                  <c:v>10</c:v>
                </c:pt>
                <c:pt idx="4">
                  <c:v>40</c:v>
                </c:pt>
              </c:numCache>
            </c:numRef>
          </c:val>
          <c:extLst>
            <c:ext xmlns:c16="http://schemas.microsoft.com/office/drawing/2014/chart" uri="{C3380CC4-5D6E-409C-BE32-E72D297353CC}">
              <c16:uniqueId val="{0000000A-99F2-4531-B1B9-6003D5EC6162}"/>
            </c:ext>
          </c:extLst>
        </c:ser>
        <c:dLbls>
          <c:showLegendKey val="0"/>
          <c:showVal val="0"/>
          <c:showCatName val="0"/>
          <c:showSerName val="0"/>
          <c:showPercent val="0"/>
          <c:showBubbleSize val="0"/>
          <c:showLeaderLines val="1"/>
        </c:dLbls>
        <c:firstSliceAng val="270"/>
        <c:holeSize val="50"/>
      </c:doughnutChart>
      <c:pieChart>
        <c:varyColors val="1"/>
        <c:ser>
          <c:idx val="1"/>
          <c:order val="1"/>
          <c:spPr>
            <a:noFill/>
          </c:spPr>
          <c:dPt>
            <c:idx val="1"/>
            <c:bubble3D val="0"/>
            <c:spPr>
              <a:solidFill>
                <a:schemeClr val="tx1"/>
              </a:solidFill>
            </c:spPr>
            <c:extLst>
              <c:ext xmlns:c16="http://schemas.microsoft.com/office/drawing/2014/chart" uri="{C3380CC4-5D6E-409C-BE32-E72D297353CC}">
                <c16:uniqueId val="{0000000C-99F2-4531-B1B9-6003D5EC6162}"/>
              </c:ext>
            </c:extLst>
          </c:dPt>
          <c:val>
            <c:numRef>
              <c:f>'Leçon 9'!$O$113:$O$115</c:f>
              <c:numCache>
                <c:formatCode>General</c:formatCode>
                <c:ptCount val="3"/>
                <c:pt idx="0">
                  <c:v>0</c:v>
                </c:pt>
                <c:pt idx="1">
                  <c:v>2</c:v>
                </c:pt>
                <c:pt idx="2">
                  <c:v>78</c:v>
                </c:pt>
              </c:numCache>
            </c:numRef>
          </c:val>
          <c:extLst>
            <c:ext xmlns:c16="http://schemas.microsoft.com/office/drawing/2014/chart" uri="{C3380CC4-5D6E-409C-BE32-E72D297353CC}">
              <c16:uniqueId val="{0000000D-99F2-4531-B1B9-6003D5EC6162}"/>
            </c:ext>
          </c:extLst>
        </c:ser>
        <c:dLbls>
          <c:showLegendKey val="0"/>
          <c:showVal val="0"/>
          <c:showCatName val="0"/>
          <c:showSerName val="0"/>
          <c:showPercent val="0"/>
          <c:showBubbleSize val="0"/>
          <c:showLeaderLines val="1"/>
        </c:dLbls>
        <c:firstSliceAng val="270"/>
      </c:pieChart>
    </c:plotArea>
    <c:plotVisOnly val="0"/>
    <c:dispBlanksAs val="gap"/>
    <c:showDLblsOverMax val="0"/>
  </c:chart>
  <c:spPr>
    <a:noFill/>
    <a:ln>
      <a:noFill/>
    </a:ln>
  </c:spPr>
  <c:printSettings>
    <c:headerFooter/>
    <c:pageMargins b="0.750000000000003" l="0.70000000000000062" r="0.70000000000000062" t="0.750000000000003" header="0.30000000000000032" footer="0.30000000000000032"/>
    <c:pageSetup/>
  </c:printSettings>
</c:chartSpace>
</file>

<file path=xl/charts/chart3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3187714043526789E-2"/>
          <c:y val="2.160694885387645E-3"/>
          <c:w val="0.97578810865280474"/>
          <c:h val="0.99783930511461238"/>
        </c:manualLayout>
      </c:layout>
      <c:doughnutChart>
        <c:varyColors val="1"/>
        <c:ser>
          <c:idx val="0"/>
          <c:order val="0"/>
          <c:tx>
            <c:v>Camembert</c:v>
          </c:tx>
          <c:dPt>
            <c:idx val="0"/>
            <c:bubble3D val="0"/>
            <c:spPr>
              <a:gradFill flip="none" rotWithShape="1">
                <a:gsLst>
                  <a:gs pos="0">
                    <a:srgbClr val="C00000">
                      <a:shade val="30000"/>
                      <a:satMod val="115000"/>
                    </a:srgbClr>
                  </a:gs>
                  <a:gs pos="50000">
                    <a:srgbClr val="C00000">
                      <a:shade val="67500"/>
                      <a:satMod val="115000"/>
                    </a:srgbClr>
                  </a:gs>
                  <a:gs pos="100000">
                    <a:srgbClr val="C00000">
                      <a:shade val="100000"/>
                      <a:satMod val="115000"/>
                    </a:srgbClr>
                  </a:gs>
                </a:gsLst>
                <a:lin ang="2700000" scaled="1"/>
                <a:tileRect/>
              </a:gradFill>
            </c:spPr>
            <c:extLst>
              <c:ext xmlns:c16="http://schemas.microsoft.com/office/drawing/2014/chart" uri="{C3380CC4-5D6E-409C-BE32-E72D297353CC}">
                <c16:uniqueId val="{00000001-E8C4-4D81-A1B5-AAD3FD8B2AF8}"/>
              </c:ext>
            </c:extLst>
          </c:dPt>
          <c:dPt>
            <c:idx val="1"/>
            <c:bubble3D val="0"/>
            <c:spPr>
              <a:gradFill flip="none" rotWithShape="1">
                <a:gsLst>
                  <a:gs pos="0">
                    <a:srgbClr val="F79646">
                      <a:lumMod val="75000"/>
                      <a:shade val="30000"/>
                      <a:satMod val="115000"/>
                    </a:srgbClr>
                  </a:gs>
                  <a:gs pos="50000">
                    <a:srgbClr val="F79646">
                      <a:lumMod val="75000"/>
                      <a:shade val="67500"/>
                      <a:satMod val="115000"/>
                    </a:srgbClr>
                  </a:gs>
                  <a:gs pos="100000">
                    <a:srgbClr val="F79646">
                      <a:lumMod val="75000"/>
                      <a:shade val="100000"/>
                      <a:satMod val="115000"/>
                    </a:srgbClr>
                  </a:gs>
                </a:gsLst>
                <a:lin ang="2700000" scaled="1"/>
                <a:tileRect/>
              </a:gradFill>
            </c:spPr>
            <c:extLst>
              <c:ext xmlns:c16="http://schemas.microsoft.com/office/drawing/2014/chart" uri="{C3380CC4-5D6E-409C-BE32-E72D297353CC}">
                <c16:uniqueId val="{00000003-E8C4-4D81-A1B5-AAD3FD8B2AF8}"/>
              </c:ext>
            </c:extLst>
          </c:dPt>
          <c:dPt>
            <c:idx val="2"/>
            <c:bubble3D val="0"/>
            <c:spPr>
              <a:gradFill flip="none" rotWithShape="1">
                <a:gsLst>
                  <a:gs pos="0">
                    <a:srgbClr val="64AB0D">
                      <a:shade val="30000"/>
                      <a:satMod val="115000"/>
                    </a:srgbClr>
                  </a:gs>
                  <a:gs pos="50000">
                    <a:srgbClr val="64AB0D">
                      <a:shade val="67500"/>
                      <a:satMod val="115000"/>
                    </a:srgbClr>
                  </a:gs>
                  <a:gs pos="100000">
                    <a:srgbClr val="64AB0D">
                      <a:shade val="100000"/>
                      <a:satMod val="115000"/>
                    </a:srgbClr>
                  </a:gs>
                </a:gsLst>
                <a:lin ang="2700000" scaled="1"/>
                <a:tileRect/>
              </a:gradFill>
            </c:spPr>
            <c:extLst>
              <c:ext xmlns:c16="http://schemas.microsoft.com/office/drawing/2014/chart" uri="{C3380CC4-5D6E-409C-BE32-E72D297353CC}">
                <c16:uniqueId val="{00000005-E8C4-4D81-A1B5-AAD3FD8B2AF8}"/>
              </c:ext>
            </c:extLst>
          </c:dPt>
          <c:dPt>
            <c:idx val="3"/>
            <c:bubble3D val="0"/>
            <c:spPr>
              <a:gradFill flip="none" rotWithShape="1">
                <a:gsLst>
                  <a:gs pos="0">
                    <a:srgbClr val="00B050">
                      <a:shade val="30000"/>
                      <a:satMod val="115000"/>
                    </a:srgbClr>
                  </a:gs>
                  <a:gs pos="50000">
                    <a:srgbClr val="00B050">
                      <a:shade val="67500"/>
                      <a:satMod val="115000"/>
                    </a:srgbClr>
                  </a:gs>
                  <a:gs pos="100000">
                    <a:srgbClr val="00B050">
                      <a:shade val="100000"/>
                      <a:satMod val="115000"/>
                    </a:srgbClr>
                  </a:gs>
                </a:gsLst>
                <a:lin ang="2700000" scaled="1"/>
                <a:tileRect/>
              </a:gradFill>
            </c:spPr>
            <c:extLst>
              <c:ext xmlns:c16="http://schemas.microsoft.com/office/drawing/2014/chart" uri="{C3380CC4-5D6E-409C-BE32-E72D297353CC}">
                <c16:uniqueId val="{00000007-E8C4-4D81-A1B5-AAD3FD8B2AF8}"/>
              </c:ext>
            </c:extLst>
          </c:dPt>
          <c:dPt>
            <c:idx val="4"/>
            <c:bubble3D val="0"/>
            <c:spPr>
              <a:noFill/>
            </c:spPr>
            <c:extLst>
              <c:ext xmlns:c16="http://schemas.microsoft.com/office/drawing/2014/chart" uri="{C3380CC4-5D6E-409C-BE32-E72D297353CC}">
                <c16:uniqueId val="{00000009-E8C4-4D81-A1B5-AAD3FD8B2AF8}"/>
              </c:ext>
            </c:extLst>
          </c:dPt>
          <c:val>
            <c:numRef>
              <c:f>'Leçon 9'!$N$118:$N$122</c:f>
              <c:numCache>
                <c:formatCode>General</c:formatCode>
                <c:ptCount val="5"/>
                <c:pt idx="0">
                  <c:v>10</c:v>
                </c:pt>
                <c:pt idx="1">
                  <c:v>10</c:v>
                </c:pt>
                <c:pt idx="2">
                  <c:v>10</c:v>
                </c:pt>
                <c:pt idx="3">
                  <c:v>10</c:v>
                </c:pt>
                <c:pt idx="4">
                  <c:v>40</c:v>
                </c:pt>
              </c:numCache>
            </c:numRef>
          </c:val>
          <c:extLst>
            <c:ext xmlns:c16="http://schemas.microsoft.com/office/drawing/2014/chart" uri="{C3380CC4-5D6E-409C-BE32-E72D297353CC}">
              <c16:uniqueId val="{0000000A-E8C4-4D81-A1B5-AAD3FD8B2AF8}"/>
            </c:ext>
          </c:extLst>
        </c:ser>
        <c:dLbls>
          <c:showLegendKey val="0"/>
          <c:showVal val="0"/>
          <c:showCatName val="0"/>
          <c:showSerName val="0"/>
          <c:showPercent val="0"/>
          <c:showBubbleSize val="0"/>
          <c:showLeaderLines val="1"/>
        </c:dLbls>
        <c:firstSliceAng val="270"/>
        <c:holeSize val="50"/>
      </c:doughnutChart>
      <c:pieChart>
        <c:varyColors val="1"/>
        <c:ser>
          <c:idx val="1"/>
          <c:order val="1"/>
          <c:spPr>
            <a:noFill/>
          </c:spPr>
          <c:dPt>
            <c:idx val="1"/>
            <c:bubble3D val="0"/>
            <c:spPr>
              <a:solidFill>
                <a:schemeClr val="tx1"/>
              </a:solidFill>
            </c:spPr>
            <c:extLst>
              <c:ext xmlns:c16="http://schemas.microsoft.com/office/drawing/2014/chart" uri="{C3380CC4-5D6E-409C-BE32-E72D297353CC}">
                <c16:uniqueId val="{0000000C-E8C4-4D81-A1B5-AAD3FD8B2AF8}"/>
              </c:ext>
            </c:extLst>
          </c:dPt>
          <c:val>
            <c:numRef>
              <c:f>'Leçon 9'!$O$118:$O$120</c:f>
              <c:numCache>
                <c:formatCode>General</c:formatCode>
                <c:ptCount val="3"/>
                <c:pt idx="0">
                  <c:v>0</c:v>
                </c:pt>
                <c:pt idx="1">
                  <c:v>2</c:v>
                </c:pt>
                <c:pt idx="2">
                  <c:v>78</c:v>
                </c:pt>
              </c:numCache>
            </c:numRef>
          </c:val>
          <c:extLst>
            <c:ext xmlns:c16="http://schemas.microsoft.com/office/drawing/2014/chart" uri="{C3380CC4-5D6E-409C-BE32-E72D297353CC}">
              <c16:uniqueId val="{0000000D-E8C4-4D81-A1B5-AAD3FD8B2AF8}"/>
            </c:ext>
          </c:extLst>
        </c:ser>
        <c:dLbls>
          <c:showLegendKey val="0"/>
          <c:showVal val="0"/>
          <c:showCatName val="0"/>
          <c:showSerName val="0"/>
          <c:showPercent val="0"/>
          <c:showBubbleSize val="0"/>
          <c:showLeaderLines val="1"/>
        </c:dLbls>
        <c:firstSliceAng val="270"/>
      </c:pieChart>
    </c:plotArea>
    <c:plotVisOnly val="0"/>
    <c:dispBlanksAs val="gap"/>
    <c:showDLblsOverMax val="0"/>
  </c:chart>
  <c:spPr>
    <a:noFill/>
    <a:ln>
      <a:noFill/>
    </a:ln>
  </c:spPr>
  <c:printSettings>
    <c:headerFooter/>
    <c:pageMargins b="0.750000000000003" l="0.70000000000000062" r="0.70000000000000062" t="0.750000000000003" header="0.30000000000000032" footer="0.30000000000000032"/>
    <c:pageSetup/>
  </c:printSettings>
</c:chartSpace>
</file>

<file path=xl/charts/chart3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3187714043526789E-2"/>
          <c:y val="2.160694885387645E-3"/>
          <c:w val="0.97578810865280474"/>
          <c:h val="0.99783930511461238"/>
        </c:manualLayout>
      </c:layout>
      <c:doughnutChart>
        <c:varyColors val="1"/>
        <c:ser>
          <c:idx val="0"/>
          <c:order val="0"/>
          <c:tx>
            <c:v>Camembert</c:v>
          </c:tx>
          <c:dPt>
            <c:idx val="0"/>
            <c:bubble3D val="0"/>
            <c:spPr>
              <a:gradFill flip="none" rotWithShape="1">
                <a:gsLst>
                  <a:gs pos="0">
                    <a:srgbClr val="C00000">
                      <a:shade val="30000"/>
                      <a:satMod val="115000"/>
                    </a:srgbClr>
                  </a:gs>
                  <a:gs pos="50000">
                    <a:srgbClr val="C00000">
                      <a:shade val="67500"/>
                      <a:satMod val="115000"/>
                    </a:srgbClr>
                  </a:gs>
                  <a:gs pos="100000">
                    <a:srgbClr val="C00000">
                      <a:shade val="100000"/>
                      <a:satMod val="115000"/>
                    </a:srgbClr>
                  </a:gs>
                </a:gsLst>
                <a:lin ang="2700000" scaled="1"/>
                <a:tileRect/>
              </a:gradFill>
            </c:spPr>
            <c:extLst>
              <c:ext xmlns:c16="http://schemas.microsoft.com/office/drawing/2014/chart" uri="{C3380CC4-5D6E-409C-BE32-E72D297353CC}">
                <c16:uniqueId val="{00000001-FAD9-4388-AFA7-E5CA983FC1D1}"/>
              </c:ext>
            </c:extLst>
          </c:dPt>
          <c:dPt>
            <c:idx val="1"/>
            <c:bubble3D val="0"/>
            <c:spPr>
              <a:gradFill flip="none" rotWithShape="1">
                <a:gsLst>
                  <a:gs pos="0">
                    <a:srgbClr val="F79646">
                      <a:lumMod val="75000"/>
                      <a:shade val="30000"/>
                      <a:satMod val="115000"/>
                    </a:srgbClr>
                  </a:gs>
                  <a:gs pos="50000">
                    <a:srgbClr val="F79646">
                      <a:lumMod val="75000"/>
                      <a:shade val="67500"/>
                      <a:satMod val="115000"/>
                    </a:srgbClr>
                  </a:gs>
                  <a:gs pos="100000">
                    <a:srgbClr val="F79646">
                      <a:lumMod val="75000"/>
                      <a:shade val="100000"/>
                      <a:satMod val="115000"/>
                    </a:srgbClr>
                  </a:gs>
                </a:gsLst>
                <a:lin ang="2700000" scaled="1"/>
                <a:tileRect/>
              </a:gradFill>
            </c:spPr>
            <c:extLst>
              <c:ext xmlns:c16="http://schemas.microsoft.com/office/drawing/2014/chart" uri="{C3380CC4-5D6E-409C-BE32-E72D297353CC}">
                <c16:uniqueId val="{00000003-FAD9-4388-AFA7-E5CA983FC1D1}"/>
              </c:ext>
            </c:extLst>
          </c:dPt>
          <c:dPt>
            <c:idx val="2"/>
            <c:bubble3D val="0"/>
            <c:spPr>
              <a:gradFill flip="none" rotWithShape="1">
                <a:gsLst>
                  <a:gs pos="0">
                    <a:srgbClr val="64AB0D">
                      <a:shade val="30000"/>
                      <a:satMod val="115000"/>
                    </a:srgbClr>
                  </a:gs>
                  <a:gs pos="50000">
                    <a:srgbClr val="64AB0D">
                      <a:shade val="67500"/>
                      <a:satMod val="115000"/>
                    </a:srgbClr>
                  </a:gs>
                  <a:gs pos="100000">
                    <a:srgbClr val="64AB0D">
                      <a:shade val="100000"/>
                      <a:satMod val="115000"/>
                    </a:srgbClr>
                  </a:gs>
                </a:gsLst>
                <a:lin ang="2700000" scaled="1"/>
                <a:tileRect/>
              </a:gradFill>
            </c:spPr>
            <c:extLst>
              <c:ext xmlns:c16="http://schemas.microsoft.com/office/drawing/2014/chart" uri="{C3380CC4-5D6E-409C-BE32-E72D297353CC}">
                <c16:uniqueId val="{00000005-FAD9-4388-AFA7-E5CA983FC1D1}"/>
              </c:ext>
            </c:extLst>
          </c:dPt>
          <c:dPt>
            <c:idx val="3"/>
            <c:bubble3D val="0"/>
            <c:spPr>
              <a:gradFill flip="none" rotWithShape="1">
                <a:gsLst>
                  <a:gs pos="0">
                    <a:srgbClr val="00B050">
                      <a:shade val="30000"/>
                      <a:satMod val="115000"/>
                    </a:srgbClr>
                  </a:gs>
                  <a:gs pos="50000">
                    <a:srgbClr val="00B050">
                      <a:shade val="67500"/>
                      <a:satMod val="115000"/>
                    </a:srgbClr>
                  </a:gs>
                  <a:gs pos="100000">
                    <a:srgbClr val="00B050">
                      <a:shade val="100000"/>
                      <a:satMod val="115000"/>
                    </a:srgbClr>
                  </a:gs>
                </a:gsLst>
                <a:lin ang="2700000" scaled="1"/>
                <a:tileRect/>
              </a:gradFill>
            </c:spPr>
            <c:extLst>
              <c:ext xmlns:c16="http://schemas.microsoft.com/office/drawing/2014/chart" uri="{C3380CC4-5D6E-409C-BE32-E72D297353CC}">
                <c16:uniqueId val="{00000007-FAD9-4388-AFA7-E5CA983FC1D1}"/>
              </c:ext>
            </c:extLst>
          </c:dPt>
          <c:dPt>
            <c:idx val="4"/>
            <c:bubble3D val="0"/>
            <c:spPr>
              <a:noFill/>
            </c:spPr>
            <c:extLst>
              <c:ext xmlns:c16="http://schemas.microsoft.com/office/drawing/2014/chart" uri="{C3380CC4-5D6E-409C-BE32-E72D297353CC}">
                <c16:uniqueId val="{00000009-FAD9-4388-AFA7-E5CA983FC1D1}"/>
              </c:ext>
            </c:extLst>
          </c:dPt>
          <c:val>
            <c:numRef>
              <c:f>'Leçon 9'!$N$123:$N$127</c:f>
              <c:numCache>
                <c:formatCode>General</c:formatCode>
                <c:ptCount val="5"/>
                <c:pt idx="0">
                  <c:v>10</c:v>
                </c:pt>
                <c:pt idx="1">
                  <c:v>10</c:v>
                </c:pt>
                <c:pt idx="2">
                  <c:v>10</c:v>
                </c:pt>
                <c:pt idx="3">
                  <c:v>10</c:v>
                </c:pt>
                <c:pt idx="4">
                  <c:v>40</c:v>
                </c:pt>
              </c:numCache>
            </c:numRef>
          </c:val>
          <c:extLst>
            <c:ext xmlns:c16="http://schemas.microsoft.com/office/drawing/2014/chart" uri="{C3380CC4-5D6E-409C-BE32-E72D297353CC}">
              <c16:uniqueId val="{0000000A-FAD9-4388-AFA7-E5CA983FC1D1}"/>
            </c:ext>
          </c:extLst>
        </c:ser>
        <c:dLbls>
          <c:showLegendKey val="0"/>
          <c:showVal val="0"/>
          <c:showCatName val="0"/>
          <c:showSerName val="0"/>
          <c:showPercent val="0"/>
          <c:showBubbleSize val="0"/>
          <c:showLeaderLines val="1"/>
        </c:dLbls>
        <c:firstSliceAng val="270"/>
        <c:holeSize val="50"/>
      </c:doughnutChart>
      <c:pieChart>
        <c:varyColors val="1"/>
        <c:ser>
          <c:idx val="1"/>
          <c:order val="1"/>
          <c:spPr>
            <a:noFill/>
          </c:spPr>
          <c:dPt>
            <c:idx val="1"/>
            <c:bubble3D val="0"/>
            <c:spPr>
              <a:solidFill>
                <a:schemeClr val="tx1"/>
              </a:solidFill>
            </c:spPr>
            <c:extLst>
              <c:ext xmlns:c16="http://schemas.microsoft.com/office/drawing/2014/chart" uri="{C3380CC4-5D6E-409C-BE32-E72D297353CC}">
                <c16:uniqueId val="{0000000C-FAD9-4388-AFA7-E5CA983FC1D1}"/>
              </c:ext>
            </c:extLst>
          </c:dPt>
          <c:val>
            <c:numRef>
              <c:f>'Leçon 9'!$O$123:$O$125</c:f>
              <c:numCache>
                <c:formatCode>General</c:formatCode>
                <c:ptCount val="3"/>
                <c:pt idx="0">
                  <c:v>0</c:v>
                </c:pt>
                <c:pt idx="1">
                  <c:v>2</c:v>
                </c:pt>
                <c:pt idx="2">
                  <c:v>78</c:v>
                </c:pt>
              </c:numCache>
            </c:numRef>
          </c:val>
          <c:extLst>
            <c:ext xmlns:c16="http://schemas.microsoft.com/office/drawing/2014/chart" uri="{C3380CC4-5D6E-409C-BE32-E72D297353CC}">
              <c16:uniqueId val="{0000000D-FAD9-4388-AFA7-E5CA983FC1D1}"/>
            </c:ext>
          </c:extLst>
        </c:ser>
        <c:dLbls>
          <c:showLegendKey val="0"/>
          <c:showVal val="0"/>
          <c:showCatName val="0"/>
          <c:showSerName val="0"/>
          <c:showPercent val="0"/>
          <c:showBubbleSize val="0"/>
          <c:showLeaderLines val="1"/>
        </c:dLbls>
        <c:firstSliceAng val="270"/>
      </c:pieChart>
    </c:plotArea>
    <c:plotVisOnly val="0"/>
    <c:dispBlanksAs val="gap"/>
    <c:showDLblsOverMax val="0"/>
  </c:chart>
  <c:spPr>
    <a:noFill/>
    <a:ln>
      <a:noFill/>
    </a:ln>
  </c:spPr>
  <c:printSettings>
    <c:headerFooter/>
    <c:pageMargins b="0.750000000000003" l="0.70000000000000062" r="0.70000000000000062" t="0.750000000000003" header="0.30000000000000032" footer="0.30000000000000032"/>
    <c:pageSetup/>
  </c:printSettings>
</c:chartSpace>
</file>

<file path=xl/charts/chart3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3187714043526789E-2"/>
          <c:y val="2.160694885387645E-3"/>
          <c:w val="0.97578810865280474"/>
          <c:h val="0.99783930511461238"/>
        </c:manualLayout>
      </c:layout>
      <c:doughnutChart>
        <c:varyColors val="1"/>
        <c:ser>
          <c:idx val="0"/>
          <c:order val="0"/>
          <c:tx>
            <c:v>Camembert</c:v>
          </c:tx>
          <c:dPt>
            <c:idx val="0"/>
            <c:bubble3D val="0"/>
            <c:spPr>
              <a:gradFill flip="none" rotWithShape="1">
                <a:gsLst>
                  <a:gs pos="0">
                    <a:srgbClr val="C00000">
                      <a:shade val="30000"/>
                      <a:satMod val="115000"/>
                    </a:srgbClr>
                  </a:gs>
                  <a:gs pos="50000">
                    <a:srgbClr val="C00000">
                      <a:shade val="67500"/>
                      <a:satMod val="115000"/>
                    </a:srgbClr>
                  </a:gs>
                  <a:gs pos="100000">
                    <a:srgbClr val="C00000">
                      <a:shade val="100000"/>
                      <a:satMod val="115000"/>
                    </a:srgbClr>
                  </a:gs>
                </a:gsLst>
                <a:lin ang="2700000" scaled="1"/>
                <a:tileRect/>
              </a:gradFill>
            </c:spPr>
            <c:extLst>
              <c:ext xmlns:c16="http://schemas.microsoft.com/office/drawing/2014/chart" uri="{C3380CC4-5D6E-409C-BE32-E72D297353CC}">
                <c16:uniqueId val="{00000001-1416-4199-B6B7-09A6820C49D1}"/>
              </c:ext>
            </c:extLst>
          </c:dPt>
          <c:dPt>
            <c:idx val="1"/>
            <c:bubble3D val="0"/>
            <c:spPr>
              <a:gradFill flip="none" rotWithShape="1">
                <a:gsLst>
                  <a:gs pos="0">
                    <a:srgbClr val="F79646">
                      <a:lumMod val="75000"/>
                      <a:shade val="30000"/>
                      <a:satMod val="115000"/>
                    </a:srgbClr>
                  </a:gs>
                  <a:gs pos="50000">
                    <a:srgbClr val="F79646">
                      <a:lumMod val="75000"/>
                      <a:shade val="67500"/>
                      <a:satMod val="115000"/>
                    </a:srgbClr>
                  </a:gs>
                  <a:gs pos="100000">
                    <a:srgbClr val="F79646">
                      <a:lumMod val="75000"/>
                      <a:shade val="100000"/>
                      <a:satMod val="115000"/>
                    </a:srgbClr>
                  </a:gs>
                </a:gsLst>
                <a:lin ang="2700000" scaled="1"/>
                <a:tileRect/>
              </a:gradFill>
            </c:spPr>
            <c:extLst>
              <c:ext xmlns:c16="http://schemas.microsoft.com/office/drawing/2014/chart" uri="{C3380CC4-5D6E-409C-BE32-E72D297353CC}">
                <c16:uniqueId val="{00000003-1416-4199-B6B7-09A6820C49D1}"/>
              </c:ext>
            </c:extLst>
          </c:dPt>
          <c:dPt>
            <c:idx val="2"/>
            <c:bubble3D val="0"/>
            <c:spPr>
              <a:gradFill flip="none" rotWithShape="1">
                <a:gsLst>
                  <a:gs pos="0">
                    <a:srgbClr val="64AB0D">
                      <a:shade val="30000"/>
                      <a:satMod val="115000"/>
                    </a:srgbClr>
                  </a:gs>
                  <a:gs pos="50000">
                    <a:srgbClr val="64AB0D">
                      <a:shade val="67500"/>
                      <a:satMod val="115000"/>
                    </a:srgbClr>
                  </a:gs>
                  <a:gs pos="100000">
                    <a:srgbClr val="64AB0D">
                      <a:shade val="100000"/>
                      <a:satMod val="115000"/>
                    </a:srgbClr>
                  </a:gs>
                </a:gsLst>
                <a:lin ang="2700000" scaled="1"/>
                <a:tileRect/>
              </a:gradFill>
            </c:spPr>
            <c:extLst>
              <c:ext xmlns:c16="http://schemas.microsoft.com/office/drawing/2014/chart" uri="{C3380CC4-5D6E-409C-BE32-E72D297353CC}">
                <c16:uniqueId val="{00000005-1416-4199-B6B7-09A6820C49D1}"/>
              </c:ext>
            </c:extLst>
          </c:dPt>
          <c:dPt>
            <c:idx val="3"/>
            <c:bubble3D val="0"/>
            <c:spPr>
              <a:gradFill flip="none" rotWithShape="1">
                <a:gsLst>
                  <a:gs pos="0">
                    <a:srgbClr val="00B050">
                      <a:shade val="30000"/>
                      <a:satMod val="115000"/>
                    </a:srgbClr>
                  </a:gs>
                  <a:gs pos="50000">
                    <a:srgbClr val="00B050">
                      <a:shade val="67500"/>
                      <a:satMod val="115000"/>
                    </a:srgbClr>
                  </a:gs>
                  <a:gs pos="100000">
                    <a:srgbClr val="00B050">
                      <a:shade val="100000"/>
                      <a:satMod val="115000"/>
                    </a:srgbClr>
                  </a:gs>
                </a:gsLst>
                <a:lin ang="2700000" scaled="1"/>
                <a:tileRect/>
              </a:gradFill>
            </c:spPr>
            <c:extLst>
              <c:ext xmlns:c16="http://schemas.microsoft.com/office/drawing/2014/chart" uri="{C3380CC4-5D6E-409C-BE32-E72D297353CC}">
                <c16:uniqueId val="{00000007-1416-4199-B6B7-09A6820C49D1}"/>
              </c:ext>
            </c:extLst>
          </c:dPt>
          <c:dPt>
            <c:idx val="4"/>
            <c:bubble3D val="0"/>
            <c:spPr>
              <a:noFill/>
            </c:spPr>
            <c:extLst>
              <c:ext xmlns:c16="http://schemas.microsoft.com/office/drawing/2014/chart" uri="{C3380CC4-5D6E-409C-BE32-E72D297353CC}">
                <c16:uniqueId val="{00000009-1416-4199-B6B7-09A6820C49D1}"/>
              </c:ext>
            </c:extLst>
          </c:dPt>
          <c:val>
            <c:numRef>
              <c:f>'Leçon 9'!$N$128:$N$132</c:f>
              <c:numCache>
                <c:formatCode>General</c:formatCode>
                <c:ptCount val="5"/>
                <c:pt idx="0">
                  <c:v>10</c:v>
                </c:pt>
                <c:pt idx="1">
                  <c:v>10</c:v>
                </c:pt>
                <c:pt idx="2">
                  <c:v>10</c:v>
                </c:pt>
                <c:pt idx="3">
                  <c:v>10</c:v>
                </c:pt>
                <c:pt idx="4">
                  <c:v>40</c:v>
                </c:pt>
              </c:numCache>
            </c:numRef>
          </c:val>
          <c:extLst>
            <c:ext xmlns:c16="http://schemas.microsoft.com/office/drawing/2014/chart" uri="{C3380CC4-5D6E-409C-BE32-E72D297353CC}">
              <c16:uniqueId val="{0000000A-1416-4199-B6B7-09A6820C49D1}"/>
            </c:ext>
          </c:extLst>
        </c:ser>
        <c:dLbls>
          <c:showLegendKey val="0"/>
          <c:showVal val="0"/>
          <c:showCatName val="0"/>
          <c:showSerName val="0"/>
          <c:showPercent val="0"/>
          <c:showBubbleSize val="0"/>
          <c:showLeaderLines val="1"/>
        </c:dLbls>
        <c:firstSliceAng val="270"/>
        <c:holeSize val="50"/>
      </c:doughnutChart>
      <c:pieChart>
        <c:varyColors val="1"/>
        <c:ser>
          <c:idx val="1"/>
          <c:order val="1"/>
          <c:spPr>
            <a:noFill/>
          </c:spPr>
          <c:dPt>
            <c:idx val="1"/>
            <c:bubble3D val="0"/>
            <c:spPr>
              <a:solidFill>
                <a:schemeClr val="tx1"/>
              </a:solidFill>
            </c:spPr>
            <c:extLst>
              <c:ext xmlns:c16="http://schemas.microsoft.com/office/drawing/2014/chart" uri="{C3380CC4-5D6E-409C-BE32-E72D297353CC}">
                <c16:uniqueId val="{0000000C-1416-4199-B6B7-09A6820C49D1}"/>
              </c:ext>
            </c:extLst>
          </c:dPt>
          <c:val>
            <c:numRef>
              <c:f>'Leçon 9'!$O$128:$O$130</c:f>
              <c:numCache>
                <c:formatCode>General</c:formatCode>
                <c:ptCount val="3"/>
                <c:pt idx="0">
                  <c:v>0</c:v>
                </c:pt>
                <c:pt idx="1">
                  <c:v>2</c:v>
                </c:pt>
                <c:pt idx="2">
                  <c:v>78</c:v>
                </c:pt>
              </c:numCache>
            </c:numRef>
          </c:val>
          <c:extLst>
            <c:ext xmlns:c16="http://schemas.microsoft.com/office/drawing/2014/chart" uri="{C3380CC4-5D6E-409C-BE32-E72D297353CC}">
              <c16:uniqueId val="{0000000D-1416-4199-B6B7-09A6820C49D1}"/>
            </c:ext>
          </c:extLst>
        </c:ser>
        <c:dLbls>
          <c:showLegendKey val="0"/>
          <c:showVal val="0"/>
          <c:showCatName val="0"/>
          <c:showSerName val="0"/>
          <c:showPercent val="0"/>
          <c:showBubbleSize val="0"/>
          <c:showLeaderLines val="1"/>
        </c:dLbls>
        <c:firstSliceAng val="270"/>
      </c:pieChart>
    </c:plotArea>
    <c:plotVisOnly val="0"/>
    <c:dispBlanksAs val="gap"/>
    <c:showDLblsOverMax val="0"/>
  </c:chart>
  <c:spPr>
    <a:noFill/>
    <a:ln>
      <a:noFill/>
    </a:ln>
  </c:spPr>
  <c:printSettings>
    <c:headerFooter/>
    <c:pageMargins b="0.750000000000003" l="0.70000000000000062" r="0.70000000000000062" t="0.750000000000003" header="0.30000000000000032" footer="0.30000000000000032"/>
    <c:pageSetup/>
  </c:printSettings>
</c:chartSpace>
</file>

<file path=xl/charts/chart3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3187714043526789E-2"/>
          <c:y val="2.160694885387645E-3"/>
          <c:w val="0.97578810865280474"/>
          <c:h val="0.99783930511461238"/>
        </c:manualLayout>
      </c:layout>
      <c:doughnutChart>
        <c:varyColors val="1"/>
        <c:ser>
          <c:idx val="0"/>
          <c:order val="0"/>
          <c:tx>
            <c:v>Camembert</c:v>
          </c:tx>
          <c:dPt>
            <c:idx val="0"/>
            <c:bubble3D val="0"/>
            <c:spPr>
              <a:gradFill flip="none" rotWithShape="1">
                <a:gsLst>
                  <a:gs pos="0">
                    <a:srgbClr val="C00000">
                      <a:shade val="30000"/>
                      <a:satMod val="115000"/>
                    </a:srgbClr>
                  </a:gs>
                  <a:gs pos="50000">
                    <a:srgbClr val="C00000">
                      <a:shade val="67500"/>
                      <a:satMod val="115000"/>
                    </a:srgbClr>
                  </a:gs>
                  <a:gs pos="100000">
                    <a:srgbClr val="C00000">
                      <a:shade val="100000"/>
                      <a:satMod val="115000"/>
                    </a:srgbClr>
                  </a:gs>
                </a:gsLst>
                <a:lin ang="2700000" scaled="1"/>
                <a:tileRect/>
              </a:gradFill>
            </c:spPr>
            <c:extLst>
              <c:ext xmlns:c16="http://schemas.microsoft.com/office/drawing/2014/chart" uri="{C3380CC4-5D6E-409C-BE32-E72D297353CC}">
                <c16:uniqueId val="{00000001-72E7-4125-B178-AF31BC6A054A}"/>
              </c:ext>
            </c:extLst>
          </c:dPt>
          <c:dPt>
            <c:idx val="1"/>
            <c:bubble3D val="0"/>
            <c:spPr>
              <a:gradFill flip="none" rotWithShape="1">
                <a:gsLst>
                  <a:gs pos="0">
                    <a:srgbClr val="F79646">
                      <a:lumMod val="75000"/>
                      <a:shade val="30000"/>
                      <a:satMod val="115000"/>
                    </a:srgbClr>
                  </a:gs>
                  <a:gs pos="50000">
                    <a:srgbClr val="F79646">
                      <a:lumMod val="75000"/>
                      <a:shade val="67500"/>
                      <a:satMod val="115000"/>
                    </a:srgbClr>
                  </a:gs>
                  <a:gs pos="100000">
                    <a:srgbClr val="F79646">
                      <a:lumMod val="75000"/>
                      <a:shade val="100000"/>
                      <a:satMod val="115000"/>
                    </a:srgbClr>
                  </a:gs>
                </a:gsLst>
                <a:lin ang="2700000" scaled="1"/>
                <a:tileRect/>
              </a:gradFill>
            </c:spPr>
            <c:extLst>
              <c:ext xmlns:c16="http://schemas.microsoft.com/office/drawing/2014/chart" uri="{C3380CC4-5D6E-409C-BE32-E72D297353CC}">
                <c16:uniqueId val="{00000003-72E7-4125-B178-AF31BC6A054A}"/>
              </c:ext>
            </c:extLst>
          </c:dPt>
          <c:dPt>
            <c:idx val="2"/>
            <c:bubble3D val="0"/>
            <c:spPr>
              <a:gradFill flip="none" rotWithShape="1">
                <a:gsLst>
                  <a:gs pos="0">
                    <a:srgbClr val="64AB0D">
                      <a:shade val="30000"/>
                      <a:satMod val="115000"/>
                    </a:srgbClr>
                  </a:gs>
                  <a:gs pos="50000">
                    <a:srgbClr val="64AB0D">
                      <a:shade val="67500"/>
                      <a:satMod val="115000"/>
                    </a:srgbClr>
                  </a:gs>
                  <a:gs pos="100000">
                    <a:srgbClr val="64AB0D">
                      <a:shade val="100000"/>
                      <a:satMod val="115000"/>
                    </a:srgbClr>
                  </a:gs>
                </a:gsLst>
                <a:lin ang="2700000" scaled="1"/>
                <a:tileRect/>
              </a:gradFill>
            </c:spPr>
            <c:extLst>
              <c:ext xmlns:c16="http://schemas.microsoft.com/office/drawing/2014/chart" uri="{C3380CC4-5D6E-409C-BE32-E72D297353CC}">
                <c16:uniqueId val="{00000005-72E7-4125-B178-AF31BC6A054A}"/>
              </c:ext>
            </c:extLst>
          </c:dPt>
          <c:dPt>
            <c:idx val="3"/>
            <c:bubble3D val="0"/>
            <c:spPr>
              <a:gradFill flip="none" rotWithShape="1">
                <a:gsLst>
                  <a:gs pos="0">
                    <a:srgbClr val="00B050">
                      <a:shade val="30000"/>
                      <a:satMod val="115000"/>
                    </a:srgbClr>
                  </a:gs>
                  <a:gs pos="50000">
                    <a:srgbClr val="00B050">
                      <a:shade val="67500"/>
                      <a:satMod val="115000"/>
                    </a:srgbClr>
                  </a:gs>
                  <a:gs pos="100000">
                    <a:srgbClr val="00B050">
                      <a:shade val="100000"/>
                      <a:satMod val="115000"/>
                    </a:srgbClr>
                  </a:gs>
                </a:gsLst>
                <a:lin ang="2700000" scaled="1"/>
                <a:tileRect/>
              </a:gradFill>
            </c:spPr>
            <c:extLst>
              <c:ext xmlns:c16="http://schemas.microsoft.com/office/drawing/2014/chart" uri="{C3380CC4-5D6E-409C-BE32-E72D297353CC}">
                <c16:uniqueId val="{00000007-72E7-4125-B178-AF31BC6A054A}"/>
              </c:ext>
            </c:extLst>
          </c:dPt>
          <c:dPt>
            <c:idx val="4"/>
            <c:bubble3D val="0"/>
            <c:spPr>
              <a:noFill/>
            </c:spPr>
            <c:extLst>
              <c:ext xmlns:c16="http://schemas.microsoft.com/office/drawing/2014/chart" uri="{C3380CC4-5D6E-409C-BE32-E72D297353CC}">
                <c16:uniqueId val="{00000009-72E7-4125-B178-AF31BC6A054A}"/>
              </c:ext>
            </c:extLst>
          </c:dPt>
          <c:val>
            <c:numRef>
              <c:f>'Leçon 9'!$N$133:$N$137</c:f>
              <c:numCache>
                <c:formatCode>General</c:formatCode>
                <c:ptCount val="5"/>
                <c:pt idx="0">
                  <c:v>10</c:v>
                </c:pt>
                <c:pt idx="1">
                  <c:v>10</c:v>
                </c:pt>
                <c:pt idx="2">
                  <c:v>10</c:v>
                </c:pt>
                <c:pt idx="3">
                  <c:v>10</c:v>
                </c:pt>
                <c:pt idx="4">
                  <c:v>40</c:v>
                </c:pt>
              </c:numCache>
            </c:numRef>
          </c:val>
          <c:extLst>
            <c:ext xmlns:c16="http://schemas.microsoft.com/office/drawing/2014/chart" uri="{C3380CC4-5D6E-409C-BE32-E72D297353CC}">
              <c16:uniqueId val="{0000000A-72E7-4125-B178-AF31BC6A054A}"/>
            </c:ext>
          </c:extLst>
        </c:ser>
        <c:dLbls>
          <c:showLegendKey val="0"/>
          <c:showVal val="0"/>
          <c:showCatName val="0"/>
          <c:showSerName val="0"/>
          <c:showPercent val="0"/>
          <c:showBubbleSize val="0"/>
          <c:showLeaderLines val="1"/>
        </c:dLbls>
        <c:firstSliceAng val="270"/>
        <c:holeSize val="50"/>
      </c:doughnutChart>
      <c:pieChart>
        <c:varyColors val="1"/>
        <c:ser>
          <c:idx val="1"/>
          <c:order val="1"/>
          <c:spPr>
            <a:noFill/>
          </c:spPr>
          <c:dPt>
            <c:idx val="1"/>
            <c:bubble3D val="0"/>
            <c:spPr>
              <a:solidFill>
                <a:schemeClr val="tx1"/>
              </a:solidFill>
            </c:spPr>
            <c:extLst>
              <c:ext xmlns:c16="http://schemas.microsoft.com/office/drawing/2014/chart" uri="{C3380CC4-5D6E-409C-BE32-E72D297353CC}">
                <c16:uniqueId val="{0000000C-72E7-4125-B178-AF31BC6A054A}"/>
              </c:ext>
            </c:extLst>
          </c:dPt>
          <c:val>
            <c:numRef>
              <c:f>'Leçon 9'!$O$133:$O$135</c:f>
              <c:numCache>
                <c:formatCode>General</c:formatCode>
                <c:ptCount val="3"/>
                <c:pt idx="0">
                  <c:v>0</c:v>
                </c:pt>
                <c:pt idx="1">
                  <c:v>2</c:v>
                </c:pt>
                <c:pt idx="2">
                  <c:v>78</c:v>
                </c:pt>
              </c:numCache>
            </c:numRef>
          </c:val>
          <c:extLst>
            <c:ext xmlns:c16="http://schemas.microsoft.com/office/drawing/2014/chart" uri="{C3380CC4-5D6E-409C-BE32-E72D297353CC}">
              <c16:uniqueId val="{0000000D-72E7-4125-B178-AF31BC6A054A}"/>
            </c:ext>
          </c:extLst>
        </c:ser>
        <c:dLbls>
          <c:showLegendKey val="0"/>
          <c:showVal val="0"/>
          <c:showCatName val="0"/>
          <c:showSerName val="0"/>
          <c:showPercent val="0"/>
          <c:showBubbleSize val="0"/>
          <c:showLeaderLines val="1"/>
        </c:dLbls>
        <c:firstSliceAng val="270"/>
      </c:pieChart>
    </c:plotArea>
    <c:plotVisOnly val="0"/>
    <c:dispBlanksAs val="gap"/>
    <c:showDLblsOverMax val="0"/>
  </c:chart>
  <c:spPr>
    <a:noFill/>
    <a:ln>
      <a:noFill/>
    </a:ln>
  </c:spPr>
  <c:printSettings>
    <c:headerFooter/>
    <c:pageMargins b="0.750000000000003" l="0.70000000000000062" r="0.70000000000000062" t="0.750000000000003" header="0.30000000000000032" footer="0.30000000000000032"/>
    <c:pageSetup/>
  </c:printSettings>
</c:chartSpace>
</file>

<file path=xl/charts/chart3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3187714043526789E-2"/>
          <c:y val="2.160694885387645E-3"/>
          <c:w val="0.97578810865280474"/>
          <c:h val="0.99783930511461238"/>
        </c:manualLayout>
      </c:layout>
      <c:doughnutChart>
        <c:varyColors val="1"/>
        <c:ser>
          <c:idx val="0"/>
          <c:order val="0"/>
          <c:tx>
            <c:v>Camembert</c:v>
          </c:tx>
          <c:dPt>
            <c:idx val="0"/>
            <c:bubble3D val="0"/>
            <c:spPr>
              <a:gradFill flip="none" rotWithShape="1">
                <a:gsLst>
                  <a:gs pos="0">
                    <a:srgbClr val="C00000">
                      <a:shade val="30000"/>
                      <a:satMod val="115000"/>
                    </a:srgbClr>
                  </a:gs>
                  <a:gs pos="50000">
                    <a:srgbClr val="C00000">
                      <a:shade val="67500"/>
                      <a:satMod val="115000"/>
                    </a:srgbClr>
                  </a:gs>
                  <a:gs pos="100000">
                    <a:srgbClr val="C00000">
                      <a:shade val="100000"/>
                      <a:satMod val="115000"/>
                    </a:srgbClr>
                  </a:gs>
                </a:gsLst>
                <a:lin ang="2700000" scaled="1"/>
                <a:tileRect/>
              </a:gradFill>
            </c:spPr>
            <c:extLst>
              <c:ext xmlns:c16="http://schemas.microsoft.com/office/drawing/2014/chart" uri="{C3380CC4-5D6E-409C-BE32-E72D297353CC}">
                <c16:uniqueId val="{00000001-3B4E-4772-B6A2-5C45FCC6B5EA}"/>
              </c:ext>
            </c:extLst>
          </c:dPt>
          <c:dPt>
            <c:idx val="1"/>
            <c:bubble3D val="0"/>
            <c:spPr>
              <a:gradFill flip="none" rotWithShape="1">
                <a:gsLst>
                  <a:gs pos="0">
                    <a:srgbClr val="F79646">
                      <a:lumMod val="75000"/>
                      <a:shade val="30000"/>
                      <a:satMod val="115000"/>
                    </a:srgbClr>
                  </a:gs>
                  <a:gs pos="50000">
                    <a:srgbClr val="F79646">
                      <a:lumMod val="75000"/>
                      <a:shade val="67500"/>
                      <a:satMod val="115000"/>
                    </a:srgbClr>
                  </a:gs>
                  <a:gs pos="100000">
                    <a:srgbClr val="F79646">
                      <a:lumMod val="75000"/>
                      <a:shade val="100000"/>
                      <a:satMod val="115000"/>
                    </a:srgbClr>
                  </a:gs>
                </a:gsLst>
                <a:lin ang="2700000" scaled="1"/>
                <a:tileRect/>
              </a:gradFill>
            </c:spPr>
            <c:extLst>
              <c:ext xmlns:c16="http://schemas.microsoft.com/office/drawing/2014/chart" uri="{C3380CC4-5D6E-409C-BE32-E72D297353CC}">
                <c16:uniqueId val="{00000003-3B4E-4772-B6A2-5C45FCC6B5EA}"/>
              </c:ext>
            </c:extLst>
          </c:dPt>
          <c:dPt>
            <c:idx val="2"/>
            <c:bubble3D val="0"/>
            <c:spPr>
              <a:gradFill flip="none" rotWithShape="1">
                <a:gsLst>
                  <a:gs pos="0">
                    <a:srgbClr val="64AB0D">
                      <a:shade val="30000"/>
                      <a:satMod val="115000"/>
                    </a:srgbClr>
                  </a:gs>
                  <a:gs pos="50000">
                    <a:srgbClr val="64AB0D">
                      <a:shade val="67500"/>
                      <a:satMod val="115000"/>
                    </a:srgbClr>
                  </a:gs>
                  <a:gs pos="100000">
                    <a:srgbClr val="64AB0D">
                      <a:shade val="100000"/>
                      <a:satMod val="115000"/>
                    </a:srgbClr>
                  </a:gs>
                </a:gsLst>
                <a:lin ang="2700000" scaled="1"/>
                <a:tileRect/>
              </a:gradFill>
            </c:spPr>
            <c:extLst>
              <c:ext xmlns:c16="http://schemas.microsoft.com/office/drawing/2014/chart" uri="{C3380CC4-5D6E-409C-BE32-E72D297353CC}">
                <c16:uniqueId val="{00000005-3B4E-4772-B6A2-5C45FCC6B5EA}"/>
              </c:ext>
            </c:extLst>
          </c:dPt>
          <c:dPt>
            <c:idx val="3"/>
            <c:bubble3D val="0"/>
            <c:spPr>
              <a:gradFill flip="none" rotWithShape="1">
                <a:gsLst>
                  <a:gs pos="0">
                    <a:srgbClr val="00B050">
                      <a:shade val="30000"/>
                      <a:satMod val="115000"/>
                    </a:srgbClr>
                  </a:gs>
                  <a:gs pos="50000">
                    <a:srgbClr val="00B050">
                      <a:shade val="67500"/>
                      <a:satMod val="115000"/>
                    </a:srgbClr>
                  </a:gs>
                  <a:gs pos="100000">
                    <a:srgbClr val="00B050">
                      <a:shade val="100000"/>
                      <a:satMod val="115000"/>
                    </a:srgbClr>
                  </a:gs>
                </a:gsLst>
                <a:lin ang="2700000" scaled="1"/>
                <a:tileRect/>
              </a:gradFill>
            </c:spPr>
            <c:extLst>
              <c:ext xmlns:c16="http://schemas.microsoft.com/office/drawing/2014/chart" uri="{C3380CC4-5D6E-409C-BE32-E72D297353CC}">
                <c16:uniqueId val="{00000007-3B4E-4772-B6A2-5C45FCC6B5EA}"/>
              </c:ext>
            </c:extLst>
          </c:dPt>
          <c:dPt>
            <c:idx val="4"/>
            <c:bubble3D val="0"/>
            <c:spPr>
              <a:noFill/>
            </c:spPr>
            <c:extLst>
              <c:ext xmlns:c16="http://schemas.microsoft.com/office/drawing/2014/chart" uri="{C3380CC4-5D6E-409C-BE32-E72D297353CC}">
                <c16:uniqueId val="{00000009-3B4E-4772-B6A2-5C45FCC6B5EA}"/>
              </c:ext>
            </c:extLst>
          </c:dPt>
          <c:val>
            <c:numRef>
              <c:f>'Leçon 9'!$N$138:$N$142</c:f>
              <c:numCache>
                <c:formatCode>General</c:formatCode>
                <c:ptCount val="5"/>
                <c:pt idx="0">
                  <c:v>10</c:v>
                </c:pt>
                <c:pt idx="1">
                  <c:v>10</c:v>
                </c:pt>
                <c:pt idx="2">
                  <c:v>10</c:v>
                </c:pt>
                <c:pt idx="3">
                  <c:v>10</c:v>
                </c:pt>
                <c:pt idx="4">
                  <c:v>40</c:v>
                </c:pt>
              </c:numCache>
            </c:numRef>
          </c:val>
          <c:extLst>
            <c:ext xmlns:c16="http://schemas.microsoft.com/office/drawing/2014/chart" uri="{C3380CC4-5D6E-409C-BE32-E72D297353CC}">
              <c16:uniqueId val="{0000000A-3B4E-4772-B6A2-5C45FCC6B5EA}"/>
            </c:ext>
          </c:extLst>
        </c:ser>
        <c:dLbls>
          <c:showLegendKey val="0"/>
          <c:showVal val="0"/>
          <c:showCatName val="0"/>
          <c:showSerName val="0"/>
          <c:showPercent val="0"/>
          <c:showBubbleSize val="0"/>
          <c:showLeaderLines val="1"/>
        </c:dLbls>
        <c:firstSliceAng val="270"/>
        <c:holeSize val="50"/>
      </c:doughnutChart>
      <c:pieChart>
        <c:varyColors val="1"/>
        <c:ser>
          <c:idx val="1"/>
          <c:order val="1"/>
          <c:spPr>
            <a:noFill/>
          </c:spPr>
          <c:dPt>
            <c:idx val="1"/>
            <c:bubble3D val="0"/>
            <c:spPr>
              <a:solidFill>
                <a:schemeClr val="tx1"/>
              </a:solidFill>
            </c:spPr>
            <c:extLst>
              <c:ext xmlns:c16="http://schemas.microsoft.com/office/drawing/2014/chart" uri="{C3380CC4-5D6E-409C-BE32-E72D297353CC}">
                <c16:uniqueId val="{0000000C-3B4E-4772-B6A2-5C45FCC6B5EA}"/>
              </c:ext>
            </c:extLst>
          </c:dPt>
          <c:val>
            <c:numRef>
              <c:f>'Leçon 9'!$O$138:$O$140</c:f>
              <c:numCache>
                <c:formatCode>General</c:formatCode>
                <c:ptCount val="3"/>
                <c:pt idx="0">
                  <c:v>0</c:v>
                </c:pt>
                <c:pt idx="1">
                  <c:v>2</c:v>
                </c:pt>
                <c:pt idx="2">
                  <c:v>78</c:v>
                </c:pt>
              </c:numCache>
            </c:numRef>
          </c:val>
          <c:extLst>
            <c:ext xmlns:c16="http://schemas.microsoft.com/office/drawing/2014/chart" uri="{C3380CC4-5D6E-409C-BE32-E72D297353CC}">
              <c16:uniqueId val="{0000000D-3B4E-4772-B6A2-5C45FCC6B5EA}"/>
            </c:ext>
          </c:extLst>
        </c:ser>
        <c:dLbls>
          <c:showLegendKey val="0"/>
          <c:showVal val="0"/>
          <c:showCatName val="0"/>
          <c:showSerName val="0"/>
          <c:showPercent val="0"/>
          <c:showBubbleSize val="0"/>
          <c:showLeaderLines val="1"/>
        </c:dLbls>
        <c:firstSliceAng val="270"/>
      </c:pieChart>
    </c:plotArea>
    <c:plotVisOnly val="0"/>
    <c:dispBlanksAs val="gap"/>
    <c:showDLblsOverMax val="0"/>
  </c:chart>
  <c:spPr>
    <a:noFill/>
    <a:ln>
      <a:noFill/>
    </a:ln>
  </c:spPr>
  <c:printSettings>
    <c:headerFooter/>
    <c:pageMargins b="0.750000000000003" l="0.70000000000000062" r="0.70000000000000062" t="0.750000000000003" header="0.30000000000000032" footer="0.30000000000000032"/>
    <c:pageSetup/>
  </c:printSettings>
</c:chartSpace>
</file>

<file path=xl/charts/chart3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3187714043526789E-2"/>
          <c:y val="2.160694885387645E-3"/>
          <c:w val="0.97578810865280474"/>
          <c:h val="0.99783930511461238"/>
        </c:manualLayout>
      </c:layout>
      <c:doughnutChart>
        <c:varyColors val="1"/>
        <c:ser>
          <c:idx val="0"/>
          <c:order val="0"/>
          <c:tx>
            <c:v>Camembert</c:v>
          </c:tx>
          <c:dPt>
            <c:idx val="0"/>
            <c:bubble3D val="0"/>
            <c:spPr>
              <a:gradFill flip="none" rotWithShape="1">
                <a:gsLst>
                  <a:gs pos="0">
                    <a:srgbClr val="C00000">
                      <a:shade val="30000"/>
                      <a:satMod val="115000"/>
                    </a:srgbClr>
                  </a:gs>
                  <a:gs pos="50000">
                    <a:srgbClr val="C00000">
                      <a:shade val="67500"/>
                      <a:satMod val="115000"/>
                    </a:srgbClr>
                  </a:gs>
                  <a:gs pos="100000">
                    <a:srgbClr val="C00000">
                      <a:shade val="100000"/>
                      <a:satMod val="115000"/>
                    </a:srgbClr>
                  </a:gs>
                </a:gsLst>
                <a:lin ang="2700000" scaled="1"/>
                <a:tileRect/>
              </a:gradFill>
            </c:spPr>
            <c:extLst>
              <c:ext xmlns:c16="http://schemas.microsoft.com/office/drawing/2014/chart" uri="{C3380CC4-5D6E-409C-BE32-E72D297353CC}">
                <c16:uniqueId val="{00000001-36EE-4086-BF67-629F94CFCD16}"/>
              </c:ext>
            </c:extLst>
          </c:dPt>
          <c:dPt>
            <c:idx val="1"/>
            <c:bubble3D val="0"/>
            <c:spPr>
              <a:gradFill flip="none" rotWithShape="1">
                <a:gsLst>
                  <a:gs pos="0">
                    <a:srgbClr val="F79646">
                      <a:lumMod val="75000"/>
                      <a:shade val="30000"/>
                      <a:satMod val="115000"/>
                    </a:srgbClr>
                  </a:gs>
                  <a:gs pos="50000">
                    <a:srgbClr val="F79646">
                      <a:lumMod val="75000"/>
                      <a:shade val="67500"/>
                      <a:satMod val="115000"/>
                    </a:srgbClr>
                  </a:gs>
                  <a:gs pos="100000">
                    <a:srgbClr val="F79646">
                      <a:lumMod val="75000"/>
                      <a:shade val="100000"/>
                      <a:satMod val="115000"/>
                    </a:srgbClr>
                  </a:gs>
                </a:gsLst>
                <a:lin ang="2700000" scaled="1"/>
                <a:tileRect/>
              </a:gradFill>
            </c:spPr>
            <c:extLst>
              <c:ext xmlns:c16="http://schemas.microsoft.com/office/drawing/2014/chart" uri="{C3380CC4-5D6E-409C-BE32-E72D297353CC}">
                <c16:uniqueId val="{00000003-36EE-4086-BF67-629F94CFCD16}"/>
              </c:ext>
            </c:extLst>
          </c:dPt>
          <c:dPt>
            <c:idx val="2"/>
            <c:bubble3D val="0"/>
            <c:spPr>
              <a:gradFill flip="none" rotWithShape="1">
                <a:gsLst>
                  <a:gs pos="0">
                    <a:srgbClr val="64AB0D">
                      <a:shade val="30000"/>
                      <a:satMod val="115000"/>
                    </a:srgbClr>
                  </a:gs>
                  <a:gs pos="50000">
                    <a:srgbClr val="64AB0D">
                      <a:shade val="67500"/>
                      <a:satMod val="115000"/>
                    </a:srgbClr>
                  </a:gs>
                  <a:gs pos="100000">
                    <a:srgbClr val="64AB0D">
                      <a:shade val="100000"/>
                      <a:satMod val="115000"/>
                    </a:srgbClr>
                  </a:gs>
                </a:gsLst>
                <a:lin ang="2700000" scaled="1"/>
                <a:tileRect/>
              </a:gradFill>
            </c:spPr>
            <c:extLst>
              <c:ext xmlns:c16="http://schemas.microsoft.com/office/drawing/2014/chart" uri="{C3380CC4-5D6E-409C-BE32-E72D297353CC}">
                <c16:uniqueId val="{00000005-36EE-4086-BF67-629F94CFCD16}"/>
              </c:ext>
            </c:extLst>
          </c:dPt>
          <c:dPt>
            <c:idx val="3"/>
            <c:bubble3D val="0"/>
            <c:spPr>
              <a:gradFill flip="none" rotWithShape="1">
                <a:gsLst>
                  <a:gs pos="0">
                    <a:srgbClr val="00B050">
                      <a:shade val="30000"/>
                      <a:satMod val="115000"/>
                    </a:srgbClr>
                  </a:gs>
                  <a:gs pos="50000">
                    <a:srgbClr val="00B050">
                      <a:shade val="67500"/>
                      <a:satMod val="115000"/>
                    </a:srgbClr>
                  </a:gs>
                  <a:gs pos="100000">
                    <a:srgbClr val="00B050">
                      <a:shade val="100000"/>
                      <a:satMod val="115000"/>
                    </a:srgbClr>
                  </a:gs>
                </a:gsLst>
                <a:lin ang="2700000" scaled="1"/>
                <a:tileRect/>
              </a:gradFill>
            </c:spPr>
            <c:extLst>
              <c:ext xmlns:c16="http://schemas.microsoft.com/office/drawing/2014/chart" uri="{C3380CC4-5D6E-409C-BE32-E72D297353CC}">
                <c16:uniqueId val="{00000007-36EE-4086-BF67-629F94CFCD16}"/>
              </c:ext>
            </c:extLst>
          </c:dPt>
          <c:dPt>
            <c:idx val="4"/>
            <c:bubble3D val="0"/>
            <c:spPr>
              <a:noFill/>
            </c:spPr>
            <c:extLst>
              <c:ext xmlns:c16="http://schemas.microsoft.com/office/drawing/2014/chart" uri="{C3380CC4-5D6E-409C-BE32-E72D297353CC}">
                <c16:uniqueId val="{00000009-36EE-4086-BF67-629F94CFCD16}"/>
              </c:ext>
            </c:extLst>
          </c:dPt>
          <c:val>
            <c:numRef>
              <c:f>'Leçon 9'!$N$143:$N$147</c:f>
              <c:numCache>
                <c:formatCode>General</c:formatCode>
                <c:ptCount val="5"/>
                <c:pt idx="0">
                  <c:v>10</c:v>
                </c:pt>
                <c:pt idx="1">
                  <c:v>10</c:v>
                </c:pt>
                <c:pt idx="2">
                  <c:v>10</c:v>
                </c:pt>
                <c:pt idx="3">
                  <c:v>10</c:v>
                </c:pt>
                <c:pt idx="4">
                  <c:v>40</c:v>
                </c:pt>
              </c:numCache>
            </c:numRef>
          </c:val>
          <c:extLst>
            <c:ext xmlns:c16="http://schemas.microsoft.com/office/drawing/2014/chart" uri="{C3380CC4-5D6E-409C-BE32-E72D297353CC}">
              <c16:uniqueId val="{0000000A-36EE-4086-BF67-629F94CFCD16}"/>
            </c:ext>
          </c:extLst>
        </c:ser>
        <c:dLbls>
          <c:showLegendKey val="0"/>
          <c:showVal val="0"/>
          <c:showCatName val="0"/>
          <c:showSerName val="0"/>
          <c:showPercent val="0"/>
          <c:showBubbleSize val="0"/>
          <c:showLeaderLines val="1"/>
        </c:dLbls>
        <c:firstSliceAng val="270"/>
        <c:holeSize val="50"/>
      </c:doughnutChart>
      <c:pieChart>
        <c:varyColors val="1"/>
        <c:ser>
          <c:idx val="1"/>
          <c:order val="1"/>
          <c:spPr>
            <a:noFill/>
          </c:spPr>
          <c:dPt>
            <c:idx val="1"/>
            <c:bubble3D val="0"/>
            <c:spPr>
              <a:solidFill>
                <a:schemeClr val="tx1"/>
              </a:solidFill>
            </c:spPr>
            <c:extLst>
              <c:ext xmlns:c16="http://schemas.microsoft.com/office/drawing/2014/chart" uri="{C3380CC4-5D6E-409C-BE32-E72D297353CC}">
                <c16:uniqueId val="{0000000C-36EE-4086-BF67-629F94CFCD16}"/>
              </c:ext>
            </c:extLst>
          </c:dPt>
          <c:val>
            <c:numRef>
              <c:f>'Leçon 9'!$O$143:$O$145</c:f>
              <c:numCache>
                <c:formatCode>General</c:formatCode>
                <c:ptCount val="3"/>
                <c:pt idx="0">
                  <c:v>0</c:v>
                </c:pt>
                <c:pt idx="1">
                  <c:v>2</c:v>
                </c:pt>
                <c:pt idx="2">
                  <c:v>78</c:v>
                </c:pt>
              </c:numCache>
            </c:numRef>
          </c:val>
          <c:extLst>
            <c:ext xmlns:c16="http://schemas.microsoft.com/office/drawing/2014/chart" uri="{C3380CC4-5D6E-409C-BE32-E72D297353CC}">
              <c16:uniqueId val="{0000000D-36EE-4086-BF67-629F94CFCD16}"/>
            </c:ext>
          </c:extLst>
        </c:ser>
        <c:dLbls>
          <c:showLegendKey val="0"/>
          <c:showVal val="0"/>
          <c:showCatName val="0"/>
          <c:showSerName val="0"/>
          <c:showPercent val="0"/>
          <c:showBubbleSize val="0"/>
          <c:showLeaderLines val="1"/>
        </c:dLbls>
        <c:firstSliceAng val="270"/>
      </c:pieChart>
    </c:plotArea>
    <c:plotVisOnly val="0"/>
    <c:dispBlanksAs val="gap"/>
    <c:showDLblsOverMax val="0"/>
  </c:chart>
  <c:spPr>
    <a:noFill/>
    <a:ln>
      <a:noFill/>
    </a:ln>
  </c:spPr>
  <c:printSettings>
    <c:headerFooter/>
    <c:pageMargins b="0.750000000000003" l="0.70000000000000062" r="0.70000000000000062" t="0.750000000000003" header="0.30000000000000032" footer="0.30000000000000032"/>
    <c:pageSetup/>
  </c:printSettings>
</c:chartSpace>
</file>

<file path=xl/charts/chart3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3187714043526789E-2"/>
          <c:y val="2.160694885387645E-3"/>
          <c:w val="0.97578810865280474"/>
          <c:h val="0.99783930511461238"/>
        </c:manualLayout>
      </c:layout>
      <c:doughnutChart>
        <c:varyColors val="1"/>
        <c:ser>
          <c:idx val="0"/>
          <c:order val="0"/>
          <c:tx>
            <c:v>Camembert</c:v>
          </c:tx>
          <c:dPt>
            <c:idx val="0"/>
            <c:bubble3D val="0"/>
            <c:spPr>
              <a:gradFill flip="none" rotWithShape="1">
                <a:gsLst>
                  <a:gs pos="0">
                    <a:srgbClr val="C00000">
                      <a:shade val="30000"/>
                      <a:satMod val="115000"/>
                    </a:srgbClr>
                  </a:gs>
                  <a:gs pos="50000">
                    <a:srgbClr val="C00000">
                      <a:shade val="67500"/>
                      <a:satMod val="115000"/>
                    </a:srgbClr>
                  </a:gs>
                  <a:gs pos="100000">
                    <a:srgbClr val="C00000">
                      <a:shade val="100000"/>
                      <a:satMod val="115000"/>
                    </a:srgbClr>
                  </a:gs>
                </a:gsLst>
                <a:lin ang="2700000" scaled="1"/>
                <a:tileRect/>
              </a:gradFill>
            </c:spPr>
            <c:extLst>
              <c:ext xmlns:c16="http://schemas.microsoft.com/office/drawing/2014/chart" uri="{C3380CC4-5D6E-409C-BE32-E72D297353CC}">
                <c16:uniqueId val="{00000001-2CF2-45EB-B8DA-F28F3E2AB174}"/>
              </c:ext>
            </c:extLst>
          </c:dPt>
          <c:dPt>
            <c:idx val="1"/>
            <c:bubble3D val="0"/>
            <c:spPr>
              <a:gradFill flip="none" rotWithShape="1">
                <a:gsLst>
                  <a:gs pos="0">
                    <a:srgbClr val="F79646">
                      <a:lumMod val="75000"/>
                      <a:shade val="30000"/>
                      <a:satMod val="115000"/>
                    </a:srgbClr>
                  </a:gs>
                  <a:gs pos="50000">
                    <a:srgbClr val="F79646">
                      <a:lumMod val="75000"/>
                      <a:shade val="67500"/>
                      <a:satMod val="115000"/>
                    </a:srgbClr>
                  </a:gs>
                  <a:gs pos="100000">
                    <a:srgbClr val="F79646">
                      <a:lumMod val="75000"/>
                      <a:shade val="100000"/>
                      <a:satMod val="115000"/>
                    </a:srgbClr>
                  </a:gs>
                </a:gsLst>
                <a:lin ang="2700000" scaled="1"/>
                <a:tileRect/>
              </a:gradFill>
            </c:spPr>
            <c:extLst>
              <c:ext xmlns:c16="http://schemas.microsoft.com/office/drawing/2014/chart" uri="{C3380CC4-5D6E-409C-BE32-E72D297353CC}">
                <c16:uniqueId val="{00000003-2CF2-45EB-B8DA-F28F3E2AB174}"/>
              </c:ext>
            </c:extLst>
          </c:dPt>
          <c:dPt>
            <c:idx val="2"/>
            <c:bubble3D val="0"/>
            <c:spPr>
              <a:gradFill flip="none" rotWithShape="1">
                <a:gsLst>
                  <a:gs pos="0">
                    <a:srgbClr val="64AB0D">
                      <a:shade val="30000"/>
                      <a:satMod val="115000"/>
                    </a:srgbClr>
                  </a:gs>
                  <a:gs pos="50000">
                    <a:srgbClr val="64AB0D">
                      <a:shade val="67500"/>
                      <a:satMod val="115000"/>
                    </a:srgbClr>
                  </a:gs>
                  <a:gs pos="100000">
                    <a:srgbClr val="64AB0D">
                      <a:shade val="100000"/>
                      <a:satMod val="115000"/>
                    </a:srgbClr>
                  </a:gs>
                </a:gsLst>
                <a:lin ang="2700000" scaled="1"/>
                <a:tileRect/>
              </a:gradFill>
            </c:spPr>
            <c:extLst>
              <c:ext xmlns:c16="http://schemas.microsoft.com/office/drawing/2014/chart" uri="{C3380CC4-5D6E-409C-BE32-E72D297353CC}">
                <c16:uniqueId val="{00000005-2CF2-45EB-B8DA-F28F3E2AB174}"/>
              </c:ext>
            </c:extLst>
          </c:dPt>
          <c:dPt>
            <c:idx val="3"/>
            <c:bubble3D val="0"/>
            <c:spPr>
              <a:gradFill flip="none" rotWithShape="1">
                <a:gsLst>
                  <a:gs pos="0">
                    <a:srgbClr val="00B050">
                      <a:shade val="30000"/>
                      <a:satMod val="115000"/>
                    </a:srgbClr>
                  </a:gs>
                  <a:gs pos="50000">
                    <a:srgbClr val="00B050">
                      <a:shade val="67500"/>
                      <a:satMod val="115000"/>
                    </a:srgbClr>
                  </a:gs>
                  <a:gs pos="100000">
                    <a:srgbClr val="00B050">
                      <a:shade val="100000"/>
                      <a:satMod val="115000"/>
                    </a:srgbClr>
                  </a:gs>
                </a:gsLst>
                <a:lin ang="2700000" scaled="1"/>
                <a:tileRect/>
              </a:gradFill>
            </c:spPr>
            <c:extLst>
              <c:ext xmlns:c16="http://schemas.microsoft.com/office/drawing/2014/chart" uri="{C3380CC4-5D6E-409C-BE32-E72D297353CC}">
                <c16:uniqueId val="{00000007-2CF2-45EB-B8DA-F28F3E2AB174}"/>
              </c:ext>
            </c:extLst>
          </c:dPt>
          <c:dPt>
            <c:idx val="4"/>
            <c:bubble3D val="0"/>
            <c:spPr>
              <a:noFill/>
            </c:spPr>
            <c:extLst>
              <c:ext xmlns:c16="http://schemas.microsoft.com/office/drawing/2014/chart" uri="{C3380CC4-5D6E-409C-BE32-E72D297353CC}">
                <c16:uniqueId val="{00000009-2CF2-45EB-B8DA-F28F3E2AB174}"/>
              </c:ext>
            </c:extLst>
          </c:dPt>
          <c:val>
            <c:numRef>
              <c:f>'Leçon 9'!$N$148:$N$152</c:f>
              <c:numCache>
                <c:formatCode>General</c:formatCode>
                <c:ptCount val="5"/>
                <c:pt idx="0">
                  <c:v>10</c:v>
                </c:pt>
                <c:pt idx="1">
                  <c:v>10</c:v>
                </c:pt>
                <c:pt idx="2">
                  <c:v>10</c:v>
                </c:pt>
                <c:pt idx="3">
                  <c:v>10</c:v>
                </c:pt>
                <c:pt idx="4">
                  <c:v>40</c:v>
                </c:pt>
              </c:numCache>
            </c:numRef>
          </c:val>
          <c:extLst>
            <c:ext xmlns:c16="http://schemas.microsoft.com/office/drawing/2014/chart" uri="{C3380CC4-5D6E-409C-BE32-E72D297353CC}">
              <c16:uniqueId val="{0000000A-2CF2-45EB-B8DA-F28F3E2AB174}"/>
            </c:ext>
          </c:extLst>
        </c:ser>
        <c:dLbls>
          <c:showLegendKey val="0"/>
          <c:showVal val="0"/>
          <c:showCatName val="0"/>
          <c:showSerName val="0"/>
          <c:showPercent val="0"/>
          <c:showBubbleSize val="0"/>
          <c:showLeaderLines val="1"/>
        </c:dLbls>
        <c:firstSliceAng val="270"/>
        <c:holeSize val="50"/>
      </c:doughnutChart>
      <c:pieChart>
        <c:varyColors val="1"/>
        <c:ser>
          <c:idx val="1"/>
          <c:order val="1"/>
          <c:spPr>
            <a:noFill/>
          </c:spPr>
          <c:dPt>
            <c:idx val="1"/>
            <c:bubble3D val="0"/>
            <c:spPr>
              <a:solidFill>
                <a:schemeClr val="tx1"/>
              </a:solidFill>
            </c:spPr>
            <c:extLst>
              <c:ext xmlns:c16="http://schemas.microsoft.com/office/drawing/2014/chart" uri="{C3380CC4-5D6E-409C-BE32-E72D297353CC}">
                <c16:uniqueId val="{0000000C-2CF2-45EB-B8DA-F28F3E2AB174}"/>
              </c:ext>
            </c:extLst>
          </c:dPt>
          <c:val>
            <c:numRef>
              <c:f>'Leçon 9'!$O$148:$O$150</c:f>
              <c:numCache>
                <c:formatCode>General</c:formatCode>
                <c:ptCount val="3"/>
                <c:pt idx="0">
                  <c:v>0</c:v>
                </c:pt>
                <c:pt idx="1">
                  <c:v>2</c:v>
                </c:pt>
                <c:pt idx="2">
                  <c:v>78</c:v>
                </c:pt>
              </c:numCache>
            </c:numRef>
          </c:val>
          <c:extLst>
            <c:ext xmlns:c16="http://schemas.microsoft.com/office/drawing/2014/chart" uri="{C3380CC4-5D6E-409C-BE32-E72D297353CC}">
              <c16:uniqueId val="{0000000D-2CF2-45EB-B8DA-F28F3E2AB174}"/>
            </c:ext>
          </c:extLst>
        </c:ser>
        <c:dLbls>
          <c:showLegendKey val="0"/>
          <c:showVal val="0"/>
          <c:showCatName val="0"/>
          <c:showSerName val="0"/>
          <c:showPercent val="0"/>
          <c:showBubbleSize val="0"/>
          <c:showLeaderLines val="1"/>
        </c:dLbls>
        <c:firstSliceAng val="270"/>
      </c:pieChart>
    </c:plotArea>
    <c:plotVisOnly val="0"/>
    <c:dispBlanksAs val="gap"/>
    <c:showDLblsOverMax val="0"/>
  </c:chart>
  <c:spPr>
    <a:noFill/>
    <a:ln>
      <a:noFill/>
    </a:ln>
  </c:spPr>
  <c:printSettings>
    <c:headerFooter/>
    <c:pageMargins b="0.750000000000003" l="0.70000000000000062" r="0.70000000000000062" t="0.750000000000003" header="0.30000000000000032" footer="0.30000000000000032"/>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3187714043526789E-2"/>
          <c:y val="2.160694885387645E-3"/>
          <c:w val="0.97578810865280474"/>
          <c:h val="0.99783930511461238"/>
        </c:manualLayout>
      </c:layout>
      <c:doughnutChart>
        <c:varyColors val="1"/>
        <c:ser>
          <c:idx val="0"/>
          <c:order val="0"/>
          <c:tx>
            <c:v>Camembert</c:v>
          </c:tx>
          <c:dPt>
            <c:idx val="0"/>
            <c:bubble3D val="0"/>
            <c:spPr>
              <a:gradFill flip="none" rotWithShape="1">
                <a:gsLst>
                  <a:gs pos="0">
                    <a:srgbClr val="C00000">
                      <a:shade val="30000"/>
                      <a:satMod val="115000"/>
                    </a:srgbClr>
                  </a:gs>
                  <a:gs pos="50000">
                    <a:srgbClr val="C00000">
                      <a:shade val="67500"/>
                      <a:satMod val="115000"/>
                    </a:srgbClr>
                  </a:gs>
                  <a:gs pos="100000">
                    <a:srgbClr val="C00000">
                      <a:shade val="100000"/>
                      <a:satMod val="115000"/>
                    </a:srgbClr>
                  </a:gs>
                </a:gsLst>
                <a:lin ang="2700000" scaled="1"/>
                <a:tileRect/>
              </a:gradFill>
            </c:spPr>
            <c:extLst>
              <c:ext xmlns:c16="http://schemas.microsoft.com/office/drawing/2014/chart" uri="{C3380CC4-5D6E-409C-BE32-E72D297353CC}">
                <c16:uniqueId val="{00000001-9F95-441C-916F-AF08BCB4AA4B}"/>
              </c:ext>
            </c:extLst>
          </c:dPt>
          <c:dPt>
            <c:idx val="1"/>
            <c:bubble3D val="0"/>
            <c:spPr>
              <a:gradFill flip="none" rotWithShape="1">
                <a:gsLst>
                  <a:gs pos="0">
                    <a:srgbClr val="F79646">
                      <a:lumMod val="75000"/>
                      <a:shade val="30000"/>
                      <a:satMod val="115000"/>
                    </a:srgbClr>
                  </a:gs>
                  <a:gs pos="50000">
                    <a:srgbClr val="F79646">
                      <a:lumMod val="75000"/>
                      <a:shade val="67500"/>
                      <a:satMod val="115000"/>
                    </a:srgbClr>
                  </a:gs>
                  <a:gs pos="100000">
                    <a:srgbClr val="F79646">
                      <a:lumMod val="75000"/>
                      <a:shade val="100000"/>
                      <a:satMod val="115000"/>
                    </a:srgbClr>
                  </a:gs>
                </a:gsLst>
                <a:lin ang="2700000" scaled="1"/>
                <a:tileRect/>
              </a:gradFill>
            </c:spPr>
            <c:extLst>
              <c:ext xmlns:c16="http://schemas.microsoft.com/office/drawing/2014/chart" uri="{C3380CC4-5D6E-409C-BE32-E72D297353CC}">
                <c16:uniqueId val="{00000003-9F95-441C-916F-AF08BCB4AA4B}"/>
              </c:ext>
            </c:extLst>
          </c:dPt>
          <c:dPt>
            <c:idx val="2"/>
            <c:bubble3D val="0"/>
            <c:spPr>
              <a:gradFill flip="none" rotWithShape="1">
                <a:gsLst>
                  <a:gs pos="0">
                    <a:srgbClr val="64AB0D">
                      <a:shade val="30000"/>
                      <a:satMod val="115000"/>
                    </a:srgbClr>
                  </a:gs>
                  <a:gs pos="50000">
                    <a:srgbClr val="64AB0D">
                      <a:shade val="67500"/>
                      <a:satMod val="115000"/>
                    </a:srgbClr>
                  </a:gs>
                  <a:gs pos="100000">
                    <a:srgbClr val="64AB0D">
                      <a:shade val="100000"/>
                      <a:satMod val="115000"/>
                    </a:srgbClr>
                  </a:gs>
                </a:gsLst>
                <a:lin ang="2700000" scaled="1"/>
                <a:tileRect/>
              </a:gradFill>
            </c:spPr>
            <c:extLst>
              <c:ext xmlns:c16="http://schemas.microsoft.com/office/drawing/2014/chart" uri="{C3380CC4-5D6E-409C-BE32-E72D297353CC}">
                <c16:uniqueId val="{00000005-9F95-441C-916F-AF08BCB4AA4B}"/>
              </c:ext>
            </c:extLst>
          </c:dPt>
          <c:dPt>
            <c:idx val="3"/>
            <c:bubble3D val="0"/>
            <c:spPr>
              <a:gradFill flip="none" rotWithShape="1">
                <a:gsLst>
                  <a:gs pos="0">
                    <a:srgbClr val="00B050">
                      <a:shade val="30000"/>
                      <a:satMod val="115000"/>
                    </a:srgbClr>
                  </a:gs>
                  <a:gs pos="50000">
                    <a:srgbClr val="00B050">
                      <a:shade val="67500"/>
                      <a:satMod val="115000"/>
                    </a:srgbClr>
                  </a:gs>
                  <a:gs pos="100000">
                    <a:srgbClr val="00B050">
                      <a:shade val="100000"/>
                      <a:satMod val="115000"/>
                    </a:srgbClr>
                  </a:gs>
                </a:gsLst>
                <a:lin ang="2700000" scaled="1"/>
                <a:tileRect/>
              </a:gradFill>
            </c:spPr>
            <c:extLst>
              <c:ext xmlns:c16="http://schemas.microsoft.com/office/drawing/2014/chart" uri="{C3380CC4-5D6E-409C-BE32-E72D297353CC}">
                <c16:uniqueId val="{00000007-9F95-441C-916F-AF08BCB4AA4B}"/>
              </c:ext>
            </c:extLst>
          </c:dPt>
          <c:dPt>
            <c:idx val="4"/>
            <c:bubble3D val="0"/>
            <c:spPr>
              <a:noFill/>
            </c:spPr>
            <c:extLst>
              <c:ext xmlns:c16="http://schemas.microsoft.com/office/drawing/2014/chart" uri="{C3380CC4-5D6E-409C-BE32-E72D297353CC}">
                <c16:uniqueId val="{00000009-9F95-441C-916F-AF08BCB4AA4B}"/>
              </c:ext>
            </c:extLst>
          </c:dPt>
          <c:val>
            <c:numRef>
              <c:f>'Leçon 1'!$N$148:$N$152</c:f>
              <c:numCache>
                <c:formatCode>General</c:formatCode>
                <c:ptCount val="5"/>
                <c:pt idx="0">
                  <c:v>10</c:v>
                </c:pt>
                <c:pt idx="1">
                  <c:v>10</c:v>
                </c:pt>
                <c:pt idx="2">
                  <c:v>10</c:v>
                </c:pt>
                <c:pt idx="3">
                  <c:v>10</c:v>
                </c:pt>
                <c:pt idx="4">
                  <c:v>40</c:v>
                </c:pt>
              </c:numCache>
            </c:numRef>
          </c:val>
          <c:extLst>
            <c:ext xmlns:c16="http://schemas.microsoft.com/office/drawing/2014/chart" uri="{C3380CC4-5D6E-409C-BE32-E72D297353CC}">
              <c16:uniqueId val="{0000000A-9F95-441C-916F-AF08BCB4AA4B}"/>
            </c:ext>
          </c:extLst>
        </c:ser>
        <c:dLbls>
          <c:showLegendKey val="0"/>
          <c:showVal val="0"/>
          <c:showCatName val="0"/>
          <c:showSerName val="0"/>
          <c:showPercent val="0"/>
          <c:showBubbleSize val="0"/>
          <c:showLeaderLines val="1"/>
        </c:dLbls>
        <c:firstSliceAng val="270"/>
        <c:holeSize val="50"/>
      </c:doughnutChart>
      <c:pieChart>
        <c:varyColors val="1"/>
        <c:ser>
          <c:idx val="1"/>
          <c:order val="1"/>
          <c:spPr>
            <a:noFill/>
          </c:spPr>
          <c:dPt>
            <c:idx val="1"/>
            <c:bubble3D val="0"/>
            <c:spPr>
              <a:solidFill>
                <a:schemeClr val="tx1"/>
              </a:solidFill>
            </c:spPr>
            <c:extLst>
              <c:ext xmlns:c16="http://schemas.microsoft.com/office/drawing/2014/chart" uri="{C3380CC4-5D6E-409C-BE32-E72D297353CC}">
                <c16:uniqueId val="{0000000C-9F95-441C-916F-AF08BCB4AA4B}"/>
              </c:ext>
            </c:extLst>
          </c:dPt>
          <c:val>
            <c:numRef>
              <c:f>'Leçon 1'!$O$148:$O$150</c:f>
              <c:numCache>
                <c:formatCode>General</c:formatCode>
                <c:ptCount val="3"/>
                <c:pt idx="0">
                  <c:v>0</c:v>
                </c:pt>
                <c:pt idx="1">
                  <c:v>2</c:v>
                </c:pt>
                <c:pt idx="2">
                  <c:v>78</c:v>
                </c:pt>
              </c:numCache>
            </c:numRef>
          </c:val>
          <c:extLst>
            <c:ext xmlns:c16="http://schemas.microsoft.com/office/drawing/2014/chart" uri="{C3380CC4-5D6E-409C-BE32-E72D297353CC}">
              <c16:uniqueId val="{0000000D-9F95-441C-916F-AF08BCB4AA4B}"/>
            </c:ext>
          </c:extLst>
        </c:ser>
        <c:dLbls>
          <c:showLegendKey val="0"/>
          <c:showVal val="0"/>
          <c:showCatName val="0"/>
          <c:showSerName val="0"/>
          <c:showPercent val="0"/>
          <c:showBubbleSize val="0"/>
          <c:showLeaderLines val="1"/>
        </c:dLbls>
        <c:firstSliceAng val="270"/>
      </c:pieChart>
    </c:plotArea>
    <c:plotVisOnly val="0"/>
    <c:dispBlanksAs val="gap"/>
    <c:showDLblsOverMax val="0"/>
  </c:chart>
  <c:spPr>
    <a:noFill/>
    <a:ln>
      <a:noFill/>
    </a:ln>
  </c:spPr>
  <c:printSettings>
    <c:headerFooter/>
    <c:pageMargins b="0.750000000000003" l="0.70000000000000062" r="0.70000000000000062" t="0.750000000000003" header="0.30000000000000032" footer="0.30000000000000032"/>
    <c:pageSetup/>
  </c:printSettings>
</c:chartSpace>
</file>

<file path=xl/charts/chart3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3187714043526789E-2"/>
          <c:y val="2.160694885387645E-3"/>
          <c:w val="0.97578810865280474"/>
          <c:h val="0.99783930511461238"/>
        </c:manualLayout>
      </c:layout>
      <c:doughnutChart>
        <c:varyColors val="1"/>
        <c:ser>
          <c:idx val="0"/>
          <c:order val="0"/>
          <c:tx>
            <c:v>Camembert</c:v>
          </c:tx>
          <c:dPt>
            <c:idx val="0"/>
            <c:bubble3D val="0"/>
            <c:spPr>
              <a:gradFill flip="none" rotWithShape="1">
                <a:gsLst>
                  <a:gs pos="0">
                    <a:srgbClr val="C00000">
                      <a:shade val="30000"/>
                      <a:satMod val="115000"/>
                    </a:srgbClr>
                  </a:gs>
                  <a:gs pos="50000">
                    <a:srgbClr val="C00000">
                      <a:shade val="67500"/>
                      <a:satMod val="115000"/>
                    </a:srgbClr>
                  </a:gs>
                  <a:gs pos="100000">
                    <a:srgbClr val="C00000">
                      <a:shade val="100000"/>
                      <a:satMod val="115000"/>
                    </a:srgbClr>
                  </a:gs>
                </a:gsLst>
                <a:lin ang="2700000" scaled="1"/>
                <a:tileRect/>
              </a:gradFill>
            </c:spPr>
            <c:extLst>
              <c:ext xmlns:c16="http://schemas.microsoft.com/office/drawing/2014/chart" uri="{C3380CC4-5D6E-409C-BE32-E72D297353CC}">
                <c16:uniqueId val="{00000001-4B6B-4924-9E7E-6E63FCF6E211}"/>
              </c:ext>
            </c:extLst>
          </c:dPt>
          <c:dPt>
            <c:idx val="1"/>
            <c:bubble3D val="0"/>
            <c:spPr>
              <a:gradFill flip="none" rotWithShape="1">
                <a:gsLst>
                  <a:gs pos="0">
                    <a:srgbClr val="F79646">
                      <a:lumMod val="75000"/>
                      <a:shade val="30000"/>
                      <a:satMod val="115000"/>
                    </a:srgbClr>
                  </a:gs>
                  <a:gs pos="50000">
                    <a:srgbClr val="F79646">
                      <a:lumMod val="75000"/>
                      <a:shade val="67500"/>
                      <a:satMod val="115000"/>
                    </a:srgbClr>
                  </a:gs>
                  <a:gs pos="100000">
                    <a:srgbClr val="F79646">
                      <a:lumMod val="75000"/>
                      <a:shade val="100000"/>
                      <a:satMod val="115000"/>
                    </a:srgbClr>
                  </a:gs>
                </a:gsLst>
                <a:lin ang="2700000" scaled="1"/>
                <a:tileRect/>
              </a:gradFill>
            </c:spPr>
            <c:extLst>
              <c:ext xmlns:c16="http://schemas.microsoft.com/office/drawing/2014/chart" uri="{C3380CC4-5D6E-409C-BE32-E72D297353CC}">
                <c16:uniqueId val="{00000003-4B6B-4924-9E7E-6E63FCF6E211}"/>
              </c:ext>
            </c:extLst>
          </c:dPt>
          <c:dPt>
            <c:idx val="2"/>
            <c:bubble3D val="0"/>
            <c:spPr>
              <a:gradFill flip="none" rotWithShape="1">
                <a:gsLst>
                  <a:gs pos="0">
                    <a:srgbClr val="64AB0D">
                      <a:shade val="30000"/>
                      <a:satMod val="115000"/>
                    </a:srgbClr>
                  </a:gs>
                  <a:gs pos="50000">
                    <a:srgbClr val="64AB0D">
                      <a:shade val="67500"/>
                      <a:satMod val="115000"/>
                    </a:srgbClr>
                  </a:gs>
                  <a:gs pos="100000">
                    <a:srgbClr val="64AB0D">
                      <a:shade val="100000"/>
                      <a:satMod val="115000"/>
                    </a:srgbClr>
                  </a:gs>
                </a:gsLst>
                <a:lin ang="2700000" scaled="1"/>
                <a:tileRect/>
              </a:gradFill>
            </c:spPr>
            <c:extLst>
              <c:ext xmlns:c16="http://schemas.microsoft.com/office/drawing/2014/chart" uri="{C3380CC4-5D6E-409C-BE32-E72D297353CC}">
                <c16:uniqueId val="{00000005-4B6B-4924-9E7E-6E63FCF6E211}"/>
              </c:ext>
            </c:extLst>
          </c:dPt>
          <c:dPt>
            <c:idx val="3"/>
            <c:bubble3D val="0"/>
            <c:spPr>
              <a:gradFill flip="none" rotWithShape="1">
                <a:gsLst>
                  <a:gs pos="0">
                    <a:srgbClr val="00B050">
                      <a:shade val="30000"/>
                      <a:satMod val="115000"/>
                    </a:srgbClr>
                  </a:gs>
                  <a:gs pos="50000">
                    <a:srgbClr val="00B050">
                      <a:shade val="67500"/>
                      <a:satMod val="115000"/>
                    </a:srgbClr>
                  </a:gs>
                  <a:gs pos="100000">
                    <a:srgbClr val="00B050">
                      <a:shade val="100000"/>
                      <a:satMod val="115000"/>
                    </a:srgbClr>
                  </a:gs>
                </a:gsLst>
                <a:lin ang="2700000" scaled="1"/>
                <a:tileRect/>
              </a:gradFill>
            </c:spPr>
            <c:extLst>
              <c:ext xmlns:c16="http://schemas.microsoft.com/office/drawing/2014/chart" uri="{C3380CC4-5D6E-409C-BE32-E72D297353CC}">
                <c16:uniqueId val="{00000007-4B6B-4924-9E7E-6E63FCF6E211}"/>
              </c:ext>
            </c:extLst>
          </c:dPt>
          <c:dPt>
            <c:idx val="4"/>
            <c:bubble3D val="0"/>
            <c:spPr>
              <a:noFill/>
            </c:spPr>
            <c:extLst>
              <c:ext xmlns:c16="http://schemas.microsoft.com/office/drawing/2014/chart" uri="{C3380CC4-5D6E-409C-BE32-E72D297353CC}">
                <c16:uniqueId val="{00000009-4B6B-4924-9E7E-6E63FCF6E211}"/>
              </c:ext>
            </c:extLst>
          </c:dPt>
          <c:val>
            <c:numRef>
              <c:f>'Leçon 9'!$N$153:$N$157</c:f>
              <c:numCache>
                <c:formatCode>General</c:formatCode>
                <c:ptCount val="5"/>
                <c:pt idx="0">
                  <c:v>10</c:v>
                </c:pt>
                <c:pt idx="1">
                  <c:v>10</c:v>
                </c:pt>
                <c:pt idx="2">
                  <c:v>10</c:v>
                </c:pt>
                <c:pt idx="3">
                  <c:v>10</c:v>
                </c:pt>
                <c:pt idx="4">
                  <c:v>40</c:v>
                </c:pt>
              </c:numCache>
            </c:numRef>
          </c:val>
          <c:extLst>
            <c:ext xmlns:c16="http://schemas.microsoft.com/office/drawing/2014/chart" uri="{C3380CC4-5D6E-409C-BE32-E72D297353CC}">
              <c16:uniqueId val="{0000000A-4B6B-4924-9E7E-6E63FCF6E211}"/>
            </c:ext>
          </c:extLst>
        </c:ser>
        <c:dLbls>
          <c:showLegendKey val="0"/>
          <c:showVal val="0"/>
          <c:showCatName val="0"/>
          <c:showSerName val="0"/>
          <c:showPercent val="0"/>
          <c:showBubbleSize val="0"/>
          <c:showLeaderLines val="1"/>
        </c:dLbls>
        <c:firstSliceAng val="270"/>
        <c:holeSize val="50"/>
      </c:doughnutChart>
      <c:pieChart>
        <c:varyColors val="1"/>
        <c:ser>
          <c:idx val="1"/>
          <c:order val="1"/>
          <c:spPr>
            <a:noFill/>
          </c:spPr>
          <c:dPt>
            <c:idx val="1"/>
            <c:bubble3D val="0"/>
            <c:spPr>
              <a:solidFill>
                <a:schemeClr val="tx1"/>
              </a:solidFill>
            </c:spPr>
            <c:extLst>
              <c:ext xmlns:c16="http://schemas.microsoft.com/office/drawing/2014/chart" uri="{C3380CC4-5D6E-409C-BE32-E72D297353CC}">
                <c16:uniqueId val="{0000000C-4B6B-4924-9E7E-6E63FCF6E211}"/>
              </c:ext>
            </c:extLst>
          </c:dPt>
          <c:val>
            <c:numRef>
              <c:f>'Leçon 9'!$O$153:$O$155</c:f>
              <c:numCache>
                <c:formatCode>General</c:formatCode>
                <c:ptCount val="3"/>
                <c:pt idx="0">
                  <c:v>0</c:v>
                </c:pt>
                <c:pt idx="1">
                  <c:v>2</c:v>
                </c:pt>
                <c:pt idx="2">
                  <c:v>78</c:v>
                </c:pt>
              </c:numCache>
            </c:numRef>
          </c:val>
          <c:extLst>
            <c:ext xmlns:c16="http://schemas.microsoft.com/office/drawing/2014/chart" uri="{C3380CC4-5D6E-409C-BE32-E72D297353CC}">
              <c16:uniqueId val="{0000000D-4B6B-4924-9E7E-6E63FCF6E211}"/>
            </c:ext>
          </c:extLst>
        </c:ser>
        <c:dLbls>
          <c:showLegendKey val="0"/>
          <c:showVal val="0"/>
          <c:showCatName val="0"/>
          <c:showSerName val="0"/>
          <c:showPercent val="0"/>
          <c:showBubbleSize val="0"/>
          <c:showLeaderLines val="1"/>
        </c:dLbls>
        <c:firstSliceAng val="270"/>
      </c:pieChart>
    </c:plotArea>
    <c:plotVisOnly val="0"/>
    <c:dispBlanksAs val="gap"/>
    <c:showDLblsOverMax val="0"/>
  </c:chart>
  <c:spPr>
    <a:noFill/>
    <a:ln>
      <a:noFill/>
    </a:ln>
  </c:spPr>
  <c:printSettings>
    <c:headerFooter/>
    <c:pageMargins b="0.750000000000003" l="0.70000000000000062" r="0.70000000000000062" t="0.750000000000003" header="0.30000000000000032" footer="0.30000000000000032"/>
    <c:pageSetup/>
  </c:printSettings>
</c:chartSpace>
</file>

<file path=xl/charts/chart3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3187714043526789E-2"/>
          <c:y val="2.160694885387645E-3"/>
          <c:w val="0.97578810865280474"/>
          <c:h val="0.99783930511461238"/>
        </c:manualLayout>
      </c:layout>
      <c:doughnutChart>
        <c:varyColors val="1"/>
        <c:ser>
          <c:idx val="0"/>
          <c:order val="0"/>
          <c:tx>
            <c:v>Camembert</c:v>
          </c:tx>
          <c:dPt>
            <c:idx val="0"/>
            <c:bubble3D val="0"/>
            <c:spPr>
              <a:gradFill flip="none" rotWithShape="1">
                <a:gsLst>
                  <a:gs pos="0">
                    <a:srgbClr val="C00000">
                      <a:shade val="30000"/>
                      <a:satMod val="115000"/>
                    </a:srgbClr>
                  </a:gs>
                  <a:gs pos="50000">
                    <a:srgbClr val="C00000">
                      <a:shade val="67500"/>
                      <a:satMod val="115000"/>
                    </a:srgbClr>
                  </a:gs>
                  <a:gs pos="100000">
                    <a:srgbClr val="C00000">
                      <a:shade val="100000"/>
                      <a:satMod val="115000"/>
                    </a:srgbClr>
                  </a:gs>
                </a:gsLst>
                <a:lin ang="2700000" scaled="1"/>
                <a:tileRect/>
              </a:gradFill>
            </c:spPr>
            <c:extLst>
              <c:ext xmlns:c16="http://schemas.microsoft.com/office/drawing/2014/chart" uri="{C3380CC4-5D6E-409C-BE32-E72D297353CC}">
                <c16:uniqueId val="{00000001-FC05-46BB-83EB-83C73926EB7E}"/>
              </c:ext>
            </c:extLst>
          </c:dPt>
          <c:dPt>
            <c:idx val="1"/>
            <c:bubble3D val="0"/>
            <c:spPr>
              <a:gradFill flip="none" rotWithShape="1">
                <a:gsLst>
                  <a:gs pos="0">
                    <a:srgbClr val="F79646">
                      <a:lumMod val="75000"/>
                      <a:shade val="30000"/>
                      <a:satMod val="115000"/>
                    </a:srgbClr>
                  </a:gs>
                  <a:gs pos="50000">
                    <a:srgbClr val="F79646">
                      <a:lumMod val="75000"/>
                      <a:shade val="67500"/>
                      <a:satMod val="115000"/>
                    </a:srgbClr>
                  </a:gs>
                  <a:gs pos="100000">
                    <a:srgbClr val="F79646">
                      <a:lumMod val="75000"/>
                      <a:shade val="100000"/>
                      <a:satMod val="115000"/>
                    </a:srgbClr>
                  </a:gs>
                </a:gsLst>
                <a:lin ang="2700000" scaled="1"/>
                <a:tileRect/>
              </a:gradFill>
            </c:spPr>
            <c:extLst>
              <c:ext xmlns:c16="http://schemas.microsoft.com/office/drawing/2014/chart" uri="{C3380CC4-5D6E-409C-BE32-E72D297353CC}">
                <c16:uniqueId val="{00000003-FC05-46BB-83EB-83C73926EB7E}"/>
              </c:ext>
            </c:extLst>
          </c:dPt>
          <c:dPt>
            <c:idx val="2"/>
            <c:bubble3D val="0"/>
            <c:spPr>
              <a:gradFill flip="none" rotWithShape="1">
                <a:gsLst>
                  <a:gs pos="0">
                    <a:srgbClr val="64AB0D">
                      <a:shade val="30000"/>
                      <a:satMod val="115000"/>
                    </a:srgbClr>
                  </a:gs>
                  <a:gs pos="50000">
                    <a:srgbClr val="64AB0D">
                      <a:shade val="67500"/>
                      <a:satMod val="115000"/>
                    </a:srgbClr>
                  </a:gs>
                  <a:gs pos="100000">
                    <a:srgbClr val="64AB0D">
                      <a:shade val="100000"/>
                      <a:satMod val="115000"/>
                    </a:srgbClr>
                  </a:gs>
                </a:gsLst>
                <a:lin ang="2700000" scaled="1"/>
                <a:tileRect/>
              </a:gradFill>
            </c:spPr>
            <c:extLst>
              <c:ext xmlns:c16="http://schemas.microsoft.com/office/drawing/2014/chart" uri="{C3380CC4-5D6E-409C-BE32-E72D297353CC}">
                <c16:uniqueId val="{00000005-FC05-46BB-83EB-83C73926EB7E}"/>
              </c:ext>
            </c:extLst>
          </c:dPt>
          <c:dPt>
            <c:idx val="3"/>
            <c:bubble3D val="0"/>
            <c:spPr>
              <a:gradFill flip="none" rotWithShape="1">
                <a:gsLst>
                  <a:gs pos="0">
                    <a:srgbClr val="00B050">
                      <a:shade val="30000"/>
                      <a:satMod val="115000"/>
                    </a:srgbClr>
                  </a:gs>
                  <a:gs pos="50000">
                    <a:srgbClr val="00B050">
                      <a:shade val="67500"/>
                      <a:satMod val="115000"/>
                    </a:srgbClr>
                  </a:gs>
                  <a:gs pos="100000">
                    <a:srgbClr val="00B050">
                      <a:shade val="100000"/>
                      <a:satMod val="115000"/>
                    </a:srgbClr>
                  </a:gs>
                </a:gsLst>
                <a:lin ang="2700000" scaled="1"/>
                <a:tileRect/>
              </a:gradFill>
            </c:spPr>
            <c:extLst>
              <c:ext xmlns:c16="http://schemas.microsoft.com/office/drawing/2014/chart" uri="{C3380CC4-5D6E-409C-BE32-E72D297353CC}">
                <c16:uniqueId val="{00000007-FC05-46BB-83EB-83C73926EB7E}"/>
              </c:ext>
            </c:extLst>
          </c:dPt>
          <c:dPt>
            <c:idx val="4"/>
            <c:bubble3D val="0"/>
            <c:spPr>
              <a:noFill/>
            </c:spPr>
            <c:extLst>
              <c:ext xmlns:c16="http://schemas.microsoft.com/office/drawing/2014/chart" uri="{C3380CC4-5D6E-409C-BE32-E72D297353CC}">
                <c16:uniqueId val="{00000009-FC05-46BB-83EB-83C73926EB7E}"/>
              </c:ext>
            </c:extLst>
          </c:dPt>
          <c:val>
            <c:numRef>
              <c:f>'Leçon 9'!$N$158:$N$162</c:f>
              <c:numCache>
                <c:formatCode>General</c:formatCode>
                <c:ptCount val="5"/>
                <c:pt idx="0">
                  <c:v>10</c:v>
                </c:pt>
                <c:pt idx="1">
                  <c:v>10</c:v>
                </c:pt>
                <c:pt idx="2">
                  <c:v>10</c:v>
                </c:pt>
                <c:pt idx="3">
                  <c:v>10</c:v>
                </c:pt>
                <c:pt idx="4">
                  <c:v>40</c:v>
                </c:pt>
              </c:numCache>
            </c:numRef>
          </c:val>
          <c:extLst>
            <c:ext xmlns:c16="http://schemas.microsoft.com/office/drawing/2014/chart" uri="{C3380CC4-5D6E-409C-BE32-E72D297353CC}">
              <c16:uniqueId val="{0000000A-FC05-46BB-83EB-83C73926EB7E}"/>
            </c:ext>
          </c:extLst>
        </c:ser>
        <c:dLbls>
          <c:showLegendKey val="0"/>
          <c:showVal val="0"/>
          <c:showCatName val="0"/>
          <c:showSerName val="0"/>
          <c:showPercent val="0"/>
          <c:showBubbleSize val="0"/>
          <c:showLeaderLines val="1"/>
        </c:dLbls>
        <c:firstSliceAng val="270"/>
        <c:holeSize val="50"/>
      </c:doughnutChart>
      <c:pieChart>
        <c:varyColors val="1"/>
        <c:ser>
          <c:idx val="1"/>
          <c:order val="1"/>
          <c:spPr>
            <a:noFill/>
          </c:spPr>
          <c:dPt>
            <c:idx val="1"/>
            <c:bubble3D val="0"/>
            <c:spPr>
              <a:solidFill>
                <a:schemeClr val="tx1"/>
              </a:solidFill>
            </c:spPr>
            <c:extLst>
              <c:ext xmlns:c16="http://schemas.microsoft.com/office/drawing/2014/chart" uri="{C3380CC4-5D6E-409C-BE32-E72D297353CC}">
                <c16:uniqueId val="{0000000C-FC05-46BB-83EB-83C73926EB7E}"/>
              </c:ext>
            </c:extLst>
          </c:dPt>
          <c:val>
            <c:numRef>
              <c:f>'Leçon 9'!$O$158:$O$160</c:f>
              <c:numCache>
                <c:formatCode>General</c:formatCode>
                <c:ptCount val="3"/>
                <c:pt idx="0">
                  <c:v>0</c:v>
                </c:pt>
                <c:pt idx="1">
                  <c:v>2</c:v>
                </c:pt>
                <c:pt idx="2">
                  <c:v>78</c:v>
                </c:pt>
              </c:numCache>
            </c:numRef>
          </c:val>
          <c:extLst>
            <c:ext xmlns:c16="http://schemas.microsoft.com/office/drawing/2014/chart" uri="{C3380CC4-5D6E-409C-BE32-E72D297353CC}">
              <c16:uniqueId val="{0000000D-FC05-46BB-83EB-83C73926EB7E}"/>
            </c:ext>
          </c:extLst>
        </c:ser>
        <c:dLbls>
          <c:showLegendKey val="0"/>
          <c:showVal val="0"/>
          <c:showCatName val="0"/>
          <c:showSerName val="0"/>
          <c:showPercent val="0"/>
          <c:showBubbleSize val="0"/>
          <c:showLeaderLines val="1"/>
        </c:dLbls>
        <c:firstSliceAng val="270"/>
      </c:pieChart>
    </c:plotArea>
    <c:plotVisOnly val="0"/>
    <c:dispBlanksAs val="gap"/>
    <c:showDLblsOverMax val="0"/>
  </c:chart>
  <c:spPr>
    <a:noFill/>
    <a:ln>
      <a:noFill/>
    </a:ln>
  </c:spPr>
  <c:printSettings>
    <c:headerFooter/>
    <c:pageMargins b="0.750000000000003" l="0.70000000000000062" r="0.70000000000000062" t="0.750000000000003" header="0.30000000000000032" footer="0.30000000000000032"/>
    <c:pageSetup/>
  </c:printSettings>
</c:chartSpace>
</file>

<file path=xl/charts/chart3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3187714043526789E-2"/>
          <c:y val="2.160694885387645E-3"/>
          <c:w val="0.97578810865280474"/>
          <c:h val="0.99783930511461238"/>
        </c:manualLayout>
      </c:layout>
      <c:doughnutChart>
        <c:varyColors val="1"/>
        <c:ser>
          <c:idx val="0"/>
          <c:order val="0"/>
          <c:tx>
            <c:v>Camembert</c:v>
          </c:tx>
          <c:dPt>
            <c:idx val="0"/>
            <c:bubble3D val="0"/>
            <c:spPr>
              <a:gradFill flip="none" rotWithShape="1">
                <a:gsLst>
                  <a:gs pos="0">
                    <a:srgbClr val="C00000">
                      <a:shade val="30000"/>
                      <a:satMod val="115000"/>
                    </a:srgbClr>
                  </a:gs>
                  <a:gs pos="50000">
                    <a:srgbClr val="C00000">
                      <a:shade val="67500"/>
                      <a:satMod val="115000"/>
                    </a:srgbClr>
                  </a:gs>
                  <a:gs pos="100000">
                    <a:srgbClr val="C00000">
                      <a:shade val="100000"/>
                      <a:satMod val="115000"/>
                    </a:srgbClr>
                  </a:gs>
                </a:gsLst>
                <a:lin ang="2700000" scaled="1"/>
                <a:tileRect/>
              </a:gradFill>
            </c:spPr>
            <c:extLst>
              <c:ext xmlns:c16="http://schemas.microsoft.com/office/drawing/2014/chart" uri="{C3380CC4-5D6E-409C-BE32-E72D297353CC}">
                <c16:uniqueId val="{00000001-8D3B-45A3-A5BC-EDEBA3E32B82}"/>
              </c:ext>
            </c:extLst>
          </c:dPt>
          <c:dPt>
            <c:idx val="1"/>
            <c:bubble3D val="0"/>
            <c:spPr>
              <a:gradFill flip="none" rotWithShape="1">
                <a:gsLst>
                  <a:gs pos="0">
                    <a:srgbClr val="F79646">
                      <a:lumMod val="75000"/>
                      <a:shade val="30000"/>
                      <a:satMod val="115000"/>
                    </a:srgbClr>
                  </a:gs>
                  <a:gs pos="50000">
                    <a:srgbClr val="F79646">
                      <a:lumMod val="75000"/>
                      <a:shade val="67500"/>
                      <a:satMod val="115000"/>
                    </a:srgbClr>
                  </a:gs>
                  <a:gs pos="100000">
                    <a:srgbClr val="F79646">
                      <a:lumMod val="75000"/>
                      <a:shade val="100000"/>
                      <a:satMod val="115000"/>
                    </a:srgbClr>
                  </a:gs>
                </a:gsLst>
                <a:lin ang="2700000" scaled="1"/>
                <a:tileRect/>
              </a:gradFill>
            </c:spPr>
            <c:extLst>
              <c:ext xmlns:c16="http://schemas.microsoft.com/office/drawing/2014/chart" uri="{C3380CC4-5D6E-409C-BE32-E72D297353CC}">
                <c16:uniqueId val="{00000003-8D3B-45A3-A5BC-EDEBA3E32B82}"/>
              </c:ext>
            </c:extLst>
          </c:dPt>
          <c:dPt>
            <c:idx val="2"/>
            <c:bubble3D val="0"/>
            <c:spPr>
              <a:gradFill flip="none" rotWithShape="1">
                <a:gsLst>
                  <a:gs pos="0">
                    <a:srgbClr val="64AB0D">
                      <a:shade val="30000"/>
                      <a:satMod val="115000"/>
                    </a:srgbClr>
                  </a:gs>
                  <a:gs pos="50000">
                    <a:srgbClr val="64AB0D">
                      <a:shade val="67500"/>
                      <a:satMod val="115000"/>
                    </a:srgbClr>
                  </a:gs>
                  <a:gs pos="100000">
                    <a:srgbClr val="64AB0D">
                      <a:shade val="100000"/>
                      <a:satMod val="115000"/>
                    </a:srgbClr>
                  </a:gs>
                </a:gsLst>
                <a:lin ang="2700000" scaled="1"/>
                <a:tileRect/>
              </a:gradFill>
            </c:spPr>
            <c:extLst>
              <c:ext xmlns:c16="http://schemas.microsoft.com/office/drawing/2014/chart" uri="{C3380CC4-5D6E-409C-BE32-E72D297353CC}">
                <c16:uniqueId val="{00000005-8D3B-45A3-A5BC-EDEBA3E32B82}"/>
              </c:ext>
            </c:extLst>
          </c:dPt>
          <c:dPt>
            <c:idx val="3"/>
            <c:bubble3D val="0"/>
            <c:spPr>
              <a:gradFill flip="none" rotWithShape="1">
                <a:gsLst>
                  <a:gs pos="0">
                    <a:srgbClr val="00B050">
                      <a:shade val="30000"/>
                      <a:satMod val="115000"/>
                    </a:srgbClr>
                  </a:gs>
                  <a:gs pos="50000">
                    <a:srgbClr val="00B050">
                      <a:shade val="67500"/>
                      <a:satMod val="115000"/>
                    </a:srgbClr>
                  </a:gs>
                  <a:gs pos="100000">
                    <a:srgbClr val="00B050">
                      <a:shade val="100000"/>
                      <a:satMod val="115000"/>
                    </a:srgbClr>
                  </a:gs>
                </a:gsLst>
                <a:lin ang="2700000" scaled="1"/>
                <a:tileRect/>
              </a:gradFill>
            </c:spPr>
            <c:extLst>
              <c:ext xmlns:c16="http://schemas.microsoft.com/office/drawing/2014/chart" uri="{C3380CC4-5D6E-409C-BE32-E72D297353CC}">
                <c16:uniqueId val="{00000007-8D3B-45A3-A5BC-EDEBA3E32B82}"/>
              </c:ext>
            </c:extLst>
          </c:dPt>
          <c:dPt>
            <c:idx val="4"/>
            <c:bubble3D val="0"/>
            <c:spPr>
              <a:noFill/>
            </c:spPr>
            <c:extLst>
              <c:ext xmlns:c16="http://schemas.microsoft.com/office/drawing/2014/chart" uri="{C3380CC4-5D6E-409C-BE32-E72D297353CC}">
                <c16:uniqueId val="{00000009-8D3B-45A3-A5BC-EDEBA3E32B82}"/>
              </c:ext>
            </c:extLst>
          </c:dPt>
          <c:val>
            <c:numRef>
              <c:f>'Leçon 9'!$N$163:$N$167</c:f>
              <c:numCache>
                <c:formatCode>General</c:formatCode>
                <c:ptCount val="5"/>
                <c:pt idx="0">
                  <c:v>10</c:v>
                </c:pt>
                <c:pt idx="1">
                  <c:v>10</c:v>
                </c:pt>
                <c:pt idx="2">
                  <c:v>10</c:v>
                </c:pt>
                <c:pt idx="3">
                  <c:v>10</c:v>
                </c:pt>
                <c:pt idx="4">
                  <c:v>40</c:v>
                </c:pt>
              </c:numCache>
            </c:numRef>
          </c:val>
          <c:extLst>
            <c:ext xmlns:c16="http://schemas.microsoft.com/office/drawing/2014/chart" uri="{C3380CC4-5D6E-409C-BE32-E72D297353CC}">
              <c16:uniqueId val="{0000000A-8D3B-45A3-A5BC-EDEBA3E32B82}"/>
            </c:ext>
          </c:extLst>
        </c:ser>
        <c:dLbls>
          <c:showLegendKey val="0"/>
          <c:showVal val="0"/>
          <c:showCatName val="0"/>
          <c:showSerName val="0"/>
          <c:showPercent val="0"/>
          <c:showBubbleSize val="0"/>
          <c:showLeaderLines val="1"/>
        </c:dLbls>
        <c:firstSliceAng val="270"/>
        <c:holeSize val="50"/>
      </c:doughnutChart>
      <c:pieChart>
        <c:varyColors val="1"/>
        <c:ser>
          <c:idx val="1"/>
          <c:order val="1"/>
          <c:spPr>
            <a:noFill/>
          </c:spPr>
          <c:dPt>
            <c:idx val="1"/>
            <c:bubble3D val="0"/>
            <c:spPr>
              <a:solidFill>
                <a:schemeClr val="tx1"/>
              </a:solidFill>
            </c:spPr>
            <c:extLst>
              <c:ext xmlns:c16="http://schemas.microsoft.com/office/drawing/2014/chart" uri="{C3380CC4-5D6E-409C-BE32-E72D297353CC}">
                <c16:uniqueId val="{0000000C-8D3B-45A3-A5BC-EDEBA3E32B82}"/>
              </c:ext>
            </c:extLst>
          </c:dPt>
          <c:val>
            <c:numRef>
              <c:f>'Leçon 9'!$O$163:$O$165</c:f>
              <c:numCache>
                <c:formatCode>General</c:formatCode>
                <c:ptCount val="3"/>
                <c:pt idx="0">
                  <c:v>0</c:v>
                </c:pt>
                <c:pt idx="1">
                  <c:v>2</c:v>
                </c:pt>
                <c:pt idx="2">
                  <c:v>78</c:v>
                </c:pt>
              </c:numCache>
            </c:numRef>
          </c:val>
          <c:extLst>
            <c:ext xmlns:c16="http://schemas.microsoft.com/office/drawing/2014/chart" uri="{C3380CC4-5D6E-409C-BE32-E72D297353CC}">
              <c16:uniqueId val="{0000000D-8D3B-45A3-A5BC-EDEBA3E32B82}"/>
            </c:ext>
          </c:extLst>
        </c:ser>
        <c:dLbls>
          <c:showLegendKey val="0"/>
          <c:showVal val="0"/>
          <c:showCatName val="0"/>
          <c:showSerName val="0"/>
          <c:showPercent val="0"/>
          <c:showBubbleSize val="0"/>
          <c:showLeaderLines val="1"/>
        </c:dLbls>
        <c:firstSliceAng val="270"/>
      </c:pieChart>
    </c:plotArea>
    <c:plotVisOnly val="0"/>
    <c:dispBlanksAs val="gap"/>
    <c:showDLblsOverMax val="0"/>
  </c:chart>
  <c:spPr>
    <a:noFill/>
    <a:ln>
      <a:noFill/>
    </a:ln>
  </c:spPr>
  <c:printSettings>
    <c:headerFooter/>
    <c:pageMargins b="0.750000000000003" l="0.70000000000000062" r="0.70000000000000062" t="0.750000000000003" header="0.30000000000000032" footer="0.30000000000000032"/>
    <c:pageSetup/>
  </c:printSettings>
</c:chartSpace>
</file>

<file path=xl/charts/chart3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3187714043526789E-2"/>
          <c:y val="2.160694885387645E-3"/>
          <c:w val="0.97578810865280474"/>
          <c:h val="0.99783930511461238"/>
        </c:manualLayout>
      </c:layout>
      <c:doughnutChart>
        <c:varyColors val="1"/>
        <c:ser>
          <c:idx val="0"/>
          <c:order val="0"/>
          <c:tx>
            <c:v>Camembert</c:v>
          </c:tx>
          <c:dPt>
            <c:idx val="0"/>
            <c:bubble3D val="0"/>
            <c:spPr>
              <a:gradFill flip="none" rotWithShape="1">
                <a:gsLst>
                  <a:gs pos="0">
                    <a:srgbClr val="C00000">
                      <a:shade val="30000"/>
                      <a:satMod val="115000"/>
                    </a:srgbClr>
                  </a:gs>
                  <a:gs pos="50000">
                    <a:srgbClr val="C00000">
                      <a:shade val="67500"/>
                      <a:satMod val="115000"/>
                    </a:srgbClr>
                  </a:gs>
                  <a:gs pos="100000">
                    <a:srgbClr val="C00000">
                      <a:shade val="100000"/>
                      <a:satMod val="115000"/>
                    </a:srgbClr>
                  </a:gs>
                </a:gsLst>
                <a:lin ang="2700000" scaled="1"/>
                <a:tileRect/>
              </a:gradFill>
            </c:spPr>
            <c:extLst>
              <c:ext xmlns:c16="http://schemas.microsoft.com/office/drawing/2014/chart" uri="{C3380CC4-5D6E-409C-BE32-E72D297353CC}">
                <c16:uniqueId val="{00000001-C01C-4E17-91CB-FF9906B97CFE}"/>
              </c:ext>
            </c:extLst>
          </c:dPt>
          <c:dPt>
            <c:idx val="1"/>
            <c:bubble3D val="0"/>
            <c:spPr>
              <a:gradFill flip="none" rotWithShape="1">
                <a:gsLst>
                  <a:gs pos="0">
                    <a:srgbClr val="F79646">
                      <a:lumMod val="75000"/>
                      <a:shade val="30000"/>
                      <a:satMod val="115000"/>
                    </a:srgbClr>
                  </a:gs>
                  <a:gs pos="50000">
                    <a:srgbClr val="F79646">
                      <a:lumMod val="75000"/>
                      <a:shade val="67500"/>
                      <a:satMod val="115000"/>
                    </a:srgbClr>
                  </a:gs>
                  <a:gs pos="100000">
                    <a:srgbClr val="F79646">
                      <a:lumMod val="75000"/>
                      <a:shade val="100000"/>
                      <a:satMod val="115000"/>
                    </a:srgbClr>
                  </a:gs>
                </a:gsLst>
                <a:lin ang="2700000" scaled="1"/>
                <a:tileRect/>
              </a:gradFill>
            </c:spPr>
            <c:extLst>
              <c:ext xmlns:c16="http://schemas.microsoft.com/office/drawing/2014/chart" uri="{C3380CC4-5D6E-409C-BE32-E72D297353CC}">
                <c16:uniqueId val="{00000003-C01C-4E17-91CB-FF9906B97CFE}"/>
              </c:ext>
            </c:extLst>
          </c:dPt>
          <c:dPt>
            <c:idx val="2"/>
            <c:bubble3D val="0"/>
            <c:spPr>
              <a:gradFill flip="none" rotWithShape="1">
                <a:gsLst>
                  <a:gs pos="0">
                    <a:srgbClr val="64AB0D">
                      <a:shade val="30000"/>
                      <a:satMod val="115000"/>
                    </a:srgbClr>
                  </a:gs>
                  <a:gs pos="50000">
                    <a:srgbClr val="64AB0D">
                      <a:shade val="67500"/>
                      <a:satMod val="115000"/>
                    </a:srgbClr>
                  </a:gs>
                  <a:gs pos="100000">
                    <a:srgbClr val="64AB0D">
                      <a:shade val="100000"/>
                      <a:satMod val="115000"/>
                    </a:srgbClr>
                  </a:gs>
                </a:gsLst>
                <a:lin ang="2700000" scaled="1"/>
                <a:tileRect/>
              </a:gradFill>
            </c:spPr>
            <c:extLst>
              <c:ext xmlns:c16="http://schemas.microsoft.com/office/drawing/2014/chart" uri="{C3380CC4-5D6E-409C-BE32-E72D297353CC}">
                <c16:uniqueId val="{00000005-C01C-4E17-91CB-FF9906B97CFE}"/>
              </c:ext>
            </c:extLst>
          </c:dPt>
          <c:dPt>
            <c:idx val="3"/>
            <c:bubble3D val="0"/>
            <c:spPr>
              <a:gradFill flip="none" rotWithShape="1">
                <a:gsLst>
                  <a:gs pos="0">
                    <a:srgbClr val="00B050">
                      <a:shade val="30000"/>
                      <a:satMod val="115000"/>
                    </a:srgbClr>
                  </a:gs>
                  <a:gs pos="50000">
                    <a:srgbClr val="00B050">
                      <a:shade val="67500"/>
                      <a:satMod val="115000"/>
                    </a:srgbClr>
                  </a:gs>
                  <a:gs pos="100000">
                    <a:srgbClr val="00B050">
                      <a:shade val="100000"/>
                      <a:satMod val="115000"/>
                    </a:srgbClr>
                  </a:gs>
                </a:gsLst>
                <a:lin ang="2700000" scaled="1"/>
                <a:tileRect/>
              </a:gradFill>
            </c:spPr>
            <c:extLst>
              <c:ext xmlns:c16="http://schemas.microsoft.com/office/drawing/2014/chart" uri="{C3380CC4-5D6E-409C-BE32-E72D297353CC}">
                <c16:uniqueId val="{00000007-C01C-4E17-91CB-FF9906B97CFE}"/>
              </c:ext>
            </c:extLst>
          </c:dPt>
          <c:dPt>
            <c:idx val="4"/>
            <c:bubble3D val="0"/>
            <c:spPr>
              <a:noFill/>
            </c:spPr>
            <c:extLst>
              <c:ext xmlns:c16="http://schemas.microsoft.com/office/drawing/2014/chart" uri="{C3380CC4-5D6E-409C-BE32-E72D297353CC}">
                <c16:uniqueId val="{00000009-C01C-4E17-91CB-FF9906B97CFE}"/>
              </c:ext>
            </c:extLst>
          </c:dPt>
          <c:val>
            <c:numRef>
              <c:f>'Leçon 9'!$N$168:$N$172</c:f>
              <c:numCache>
                <c:formatCode>General</c:formatCode>
                <c:ptCount val="5"/>
                <c:pt idx="0">
                  <c:v>10</c:v>
                </c:pt>
                <c:pt idx="1">
                  <c:v>10</c:v>
                </c:pt>
                <c:pt idx="2">
                  <c:v>10</c:v>
                </c:pt>
                <c:pt idx="3">
                  <c:v>10</c:v>
                </c:pt>
                <c:pt idx="4">
                  <c:v>40</c:v>
                </c:pt>
              </c:numCache>
            </c:numRef>
          </c:val>
          <c:extLst>
            <c:ext xmlns:c16="http://schemas.microsoft.com/office/drawing/2014/chart" uri="{C3380CC4-5D6E-409C-BE32-E72D297353CC}">
              <c16:uniqueId val="{0000000A-C01C-4E17-91CB-FF9906B97CFE}"/>
            </c:ext>
          </c:extLst>
        </c:ser>
        <c:dLbls>
          <c:showLegendKey val="0"/>
          <c:showVal val="0"/>
          <c:showCatName val="0"/>
          <c:showSerName val="0"/>
          <c:showPercent val="0"/>
          <c:showBubbleSize val="0"/>
          <c:showLeaderLines val="1"/>
        </c:dLbls>
        <c:firstSliceAng val="270"/>
        <c:holeSize val="50"/>
      </c:doughnutChart>
      <c:pieChart>
        <c:varyColors val="1"/>
        <c:ser>
          <c:idx val="1"/>
          <c:order val="1"/>
          <c:spPr>
            <a:noFill/>
          </c:spPr>
          <c:dPt>
            <c:idx val="1"/>
            <c:bubble3D val="0"/>
            <c:spPr>
              <a:solidFill>
                <a:schemeClr val="tx1"/>
              </a:solidFill>
            </c:spPr>
            <c:extLst>
              <c:ext xmlns:c16="http://schemas.microsoft.com/office/drawing/2014/chart" uri="{C3380CC4-5D6E-409C-BE32-E72D297353CC}">
                <c16:uniqueId val="{0000000C-C01C-4E17-91CB-FF9906B97CFE}"/>
              </c:ext>
            </c:extLst>
          </c:dPt>
          <c:val>
            <c:numRef>
              <c:f>'Leçon 9'!$O$168:$O$170</c:f>
              <c:numCache>
                <c:formatCode>General</c:formatCode>
                <c:ptCount val="3"/>
                <c:pt idx="0">
                  <c:v>0</c:v>
                </c:pt>
                <c:pt idx="1">
                  <c:v>2</c:v>
                </c:pt>
                <c:pt idx="2">
                  <c:v>78</c:v>
                </c:pt>
              </c:numCache>
            </c:numRef>
          </c:val>
          <c:extLst>
            <c:ext xmlns:c16="http://schemas.microsoft.com/office/drawing/2014/chart" uri="{C3380CC4-5D6E-409C-BE32-E72D297353CC}">
              <c16:uniqueId val="{0000000D-C01C-4E17-91CB-FF9906B97CFE}"/>
            </c:ext>
          </c:extLst>
        </c:ser>
        <c:dLbls>
          <c:showLegendKey val="0"/>
          <c:showVal val="0"/>
          <c:showCatName val="0"/>
          <c:showSerName val="0"/>
          <c:showPercent val="0"/>
          <c:showBubbleSize val="0"/>
          <c:showLeaderLines val="1"/>
        </c:dLbls>
        <c:firstSliceAng val="270"/>
      </c:pieChart>
    </c:plotArea>
    <c:plotVisOnly val="0"/>
    <c:dispBlanksAs val="gap"/>
    <c:showDLblsOverMax val="0"/>
  </c:chart>
  <c:spPr>
    <a:noFill/>
    <a:ln>
      <a:noFill/>
    </a:ln>
  </c:spPr>
  <c:printSettings>
    <c:headerFooter/>
    <c:pageMargins b="0.750000000000003" l="0.70000000000000062" r="0.70000000000000062" t="0.750000000000003" header="0.30000000000000032" footer="0.30000000000000032"/>
    <c:pageSetup/>
  </c:printSettings>
</c:chartSpace>
</file>

<file path=xl/charts/chart3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3187714043526789E-2"/>
          <c:y val="2.160694885387645E-3"/>
          <c:w val="0.97578810865280474"/>
          <c:h val="0.99783930511461238"/>
        </c:manualLayout>
      </c:layout>
      <c:doughnutChart>
        <c:varyColors val="1"/>
        <c:ser>
          <c:idx val="0"/>
          <c:order val="0"/>
          <c:tx>
            <c:v>Camembert</c:v>
          </c:tx>
          <c:dPt>
            <c:idx val="0"/>
            <c:bubble3D val="0"/>
            <c:spPr>
              <a:gradFill flip="none" rotWithShape="1">
                <a:gsLst>
                  <a:gs pos="0">
                    <a:srgbClr val="C00000">
                      <a:shade val="30000"/>
                      <a:satMod val="115000"/>
                    </a:srgbClr>
                  </a:gs>
                  <a:gs pos="50000">
                    <a:srgbClr val="C00000">
                      <a:shade val="67500"/>
                      <a:satMod val="115000"/>
                    </a:srgbClr>
                  </a:gs>
                  <a:gs pos="100000">
                    <a:srgbClr val="C00000">
                      <a:shade val="100000"/>
                      <a:satMod val="115000"/>
                    </a:srgbClr>
                  </a:gs>
                </a:gsLst>
                <a:lin ang="2700000" scaled="1"/>
                <a:tileRect/>
              </a:gradFill>
            </c:spPr>
            <c:extLst>
              <c:ext xmlns:c16="http://schemas.microsoft.com/office/drawing/2014/chart" uri="{C3380CC4-5D6E-409C-BE32-E72D297353CC}">
                <c16:uniqueId val="{00000001-155F-4981-9B7C-FD0516E51AF0}"/>
              </c:ext>
            </c:extLst>
          </c:dPt>
          <c:dPt>
            <c:idx val="1"/>
            <c:bubble3D val="0"/>
            <c:spPr>
              <a:gradFill flip="none" rotWithShape="1">
                <a:gsLst>
                  <a:gs pos="0">
                    <a:srgbClr val="F79646">
                      <a:lumMod val="75000"/>
                      <a:shade val="30000"/>
                      <a:satMod val="115000"/>
                    </a:srgbClr>
                  </a:gs>
                  <a:gs pos="50000">
                    <a:srgbClr val="F79646">
                      <a:lumMod val="75000"/>
                      <a:shade val="67500"/>
                      <a:satMod val="115000"/>
                    </a:srgbClr>
                  </a:gs>
                  <a:gs pos="100000">
                    <a:srgbClr val="F79646">
                      <a:lumMod val="75000"/>
                      <a:shade val="100000"/>
                      <a:satMod val="115000"/>
                    </a:srgbClr>
                  </a:gs>
                </a:gsLst>
                <a:lin ang="2700000" scaled="1"/>
                <a:tileRect/>
              </a:gradFill>
            </c:spPr>
            <c:extLst>
              <c:ext xmlns:c16="http://schemas.microsoft.com/office/drawing/2014/chart" uri="{C3380CC4-5D6E-409C-BE32-E72D297353CC}">
                <c16:uniqueId val="{00000003-155F-4981-9B7C-FD0516E51AF0}"/>
              </c:ext>
            </c:extLst>
          </c:dPt>
          <c:dPt>
            <c:idx val="2"/>
            <c:bubble3D val="0"/>
            <c:spPr>
              <a:gradFill flip="none" rotWithShape="1">
                <a:gsLst>
                  <a:gs pos="0">
                    <a:srgbClr val="64AB0D">
                      <a:shade val="30000"/>
                      <a:satMod val="115000"/>
                    </a:srgbClr>
                  </a:gs>
                  <a:gs pos="50000">
                    <a:srgbClr val="64AB0D">
                      <a:shade val="67500"/>
                      <a:satMod val="115000"/>
                    </a:srgbClr>
                  </a:gs>
                  <a:gs pos="100000">
                    <a:srgbClr val="64AB0D">
                      <a:shade val="100000"/>
                      <a:satMod val="115000"/>
                    </a:srgbClr>
                  </a:gs>
                </a:gsLst>
                <a:lin ang="2700000" scaled="1"/>
                <a:tileRect/>
              </a:gradFill>
            </c:spPr>
            <c:extLst>
              <c:ext xmlns:c16="http://schemas.microsoft.com/office/drawing/2014/chart" uri="{C3380CC4-5D6E-409C-BE32-E72D297353CC}">
                <c16:uniqueId val="{00000005-155F-4981-9B7C-FD0516E51AF0}"/>
              </c:ext>
            </c:extLst>
          </c:dPt>
          <c:dPt>
            <c:idx val="3"/>
            <c:bubble3D val="0"/>
            <c:spPr>
              <a:gradFill flip="none" rotWithShape="1">
                <a:gsLst>
                  <a:gs pos="0">
                    <a:srgbClr val="00B050">
                      <a:shade val="30000"/>
                      <a:satMod val="115000"/>
                    </a:srgbClr>
                  </a:gs>
                  <a:gs pos="50000">
                    <a:srgbClr val="00B050">
                      <a:shade val="67500"/>
                      <a:satMod val="115000"/>
                    </a:srgbClr>
                  </a:gs>
                  <a:gs pos="100000">
                    <a:srgbClr val="00B050">
                      <a:shade val="100000"/>
                      <a:satMod val="115000"/>
                    </a:srgbClr>
                  </a:gs>
                </a:gsLst>
                <a:lin ang="2700000" scaled="1"/>
                <a:tileRect/>
              </a:gradFill>
            </c:spPr>
            <c:extLst>
              <c:ext xmlns:c16="http://schemas.microsoft.com/office/drawing/2014/chart" uri="{C3380CC4-5D6E-409C-BE32-E72D297353CC}">
                <c16:uniqueId val="{00000007-155F-4981-9B7C-FD0516E51AF0}"/>
              </c:ext>
            </c:extLst>
          </c:dPt>
          <c:dPt>
            <c:idx val="4"/>
            <c:bubble3D val="0"/>
            <c:spPr>
              <a:noFill/>
            </c:spPr>
            <c:extLst>
              <c:ext xmlns:c16="http://schemas.microsoft.com/office/drawing/2014/chart" uri="{C3380CC4-5D6E-409C-BE32-E72D297353CC}">
                <c16:uniqueId val="{00000009-155F-4981-9B7C-FD0516E51AF0}"/>
              </c:ext>
            </c:extLst>
          </c:dPt>
          <c:val>
            <c:numRef>
              <c:f>'Leçon 9'!$N$173:$N$177</c:f>
              <c:numCache>
                <c:formatCode>General</c:formatCode>
                <c:ptCount val="5"/>
                <c:pt idx="0">
                  <c:v>10</c:v>
                </c:pt>
                <c:pt idx="1">
                  <c:v>10</c:v>
                </c:pt>
                <c:pt idx="2">
                  <c:v>10</c:v>
                </c:pt>
                <c:pt idx="3">
                  <c:v>10</c:v>
                </c:pt>
                <c:pt idx="4">
                  <c:v>40</c:v>
                </c:pt>
              </c:numCache>
            </c:numRef>
          </c:val>
          <c:extLst>
            <c:ext xmlns:c16="http://schemas.microsoft.com/office/drawing/2014/chart" uri="{C3380CC4-5D6E-409C-BE32-E72D297353CC}">
              <c16:uniqueId val="{0000000A-155F-4981-9B7C-FD0516E51AF0}"/>
            </c:ext>
          </c:extLst>
        </c:ser>
        <c:dLbls>
          <c:showLegendKey val="0"/>
          <c:showVal val="0"/>
          <c:showCatName val="0"/>
          <c:showSerName val="0"/>
          <c:showPercent val="0"/>
          <c:showBubbleSize val="0"/>
          <c:showLeaderLines val="1"/>
        </c:dLbls>
        <c:firstSliceAng val="270"/>
        <c:holeSize val="50"/>
      </c:doughnutChart>
      <c:pieChart>
        <c:varyColors val="1"/>
        <c:ser>
          <c:idx val="1"/>
          <c:order val="1"/>
          <c:spPr>
            <a:noFill/>
          </c:spPr>
          <c:dPt>
            <c:idx val="1"/>
            <c:bubble3D val="0"/>
            <c:spPr>
              <a:solidFill>
                <a:schemeClr val="tx1"/>
              </a:solidFill>
            </c:spPr>
            <c:extLst>
              <c:ext xmlns:c16="http://schemas.microsoft.com/office/drawing/2014/chart" uri="{C3380CC4-5D6E-409C-BE32-E72D297353CC}">
                <c16:uniqueId val="{0000000C-155F-4981-9B7C-FD0516E51AF0}"/>
              </c:ext>
            </c:extLst>
          </c:dPt>
          <c:val>
            <c:numRef>
              <c:f>'Leçon 9'!$O$173:$O$175</c:f>
              <c:numCache>
                <c:formatCode>General</c:formatCode>
                <c:ptCount val="3"/>
                <c:pt idx="0">
                  <c:v>0</c:v>
                </c:pt>
                <c:pt idx="1">
                  <c:v>2</c:v>
                </c:pt>
                <c:pt idx="2">
                  <c:v>78</c:v>
                </c:pt>
              </c:numCache>
            </c:numRef>
          </c:val>
          <c:extLst>
            <c:ext xmlns:c16="http://schemas.microsoft.com/office/drawing/2014/chart" uri="{C3380CC4-5D6E-409C-BE32-E72D297353CC}">
              <c16:uniqueId val="{0000000D-155F-4981-9B7C-FD0516E51AF0}"/>
            </c:ext>
          </c:extLst>
        </c:ser>
        <c:dLbls>
          <c:showLegendKey val="0"/>
          <c:showVal val="0"/>
          <c:showCatName val="0"/>
          <c:showSerName val="0"/>
          <c:showPercent val="0"/>
          <c:showBubbleSize val="0"/>
          <c:showLeaderLines val="1"/>
        </c:dLbls>
        <c:firstSliceAng val="270"/>
      </c:pieChart>
    </c:plotArea>
    <c:plotVisOnly val="0"/>
    <c:dispBlanksAs val="gap"/>
    <c:showDLblsOverMax val="0"/>
  </c:chart>
  <c:spPr>
    <a:noFill/>
    <a:ln>
      <a:noFill/>
    </a:ln>
  </c:spPr>
  <c:printSettings>
    <c:headerFooter/>
    <c:pageMargins b="0.750000000000003" l="0.70000000000000062" r="0.70000000000000062" t="0.750000000000003" header="0.30000000000000032" footer="0.30000000000000032"/>
    <c:pageSetup/>
  </c:printSettings>
</c:chartSpace>
</file>

<file path=xl/charts/chart3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779487331831818"/>
          <c:y val="2.1612841720628378E-3"/>
          <c:w val="0.97578810865280474"/>
          <c:h val="0.99783930511461238"/>
        </c:manualLayout>
      </c:layout>
      <c:doughnutChart>
        <c:varyColors val="1"/>
        <c:ser>
          <c:idx val="0"/>
          <c:order val="0"/>
          <c:tx>
            <c:v>Camembert</c:v>
          </c:tx>
          <c:dPt>
            <c:idx val="0"/>
            <c:bubble3D val="0"/>
            <c:spPr>
              <a:gradFill flip="none" rotWithShape="1">
                <a:gsLst>
                  <a:gs pos="0">
                    <a:srgbClr val="C00000">
                      <a:shade val="30000"/>
                      <a:satMod val="115000"/>
                    </a:srgbClr>
                  </a:gs>
                  <a:gs pos="50000">
                    <a:srgbClr val="C00000">
                      <a:shade val="67500"/>
                      <a:satMod val="115000"/>
                    </a:srgbClr>
                  </a:gs>
                  <a:gs pos="100000">
                    <a:srgbClr val="C00000">
                      <a:shade val="100000"/>
                      <a:satMod val="115000"/>
                    </a:srgbClr>
                  </a:gs>
                </a:gsLst>
                <a:lin ang="2700000" scaled="1"/>
                <a:tileRect/>
              </a:gradFill>
            </c:spPr>
            <c:extLst>
              <c:ext xmlns:c16="http://schemas.microsoft.com/office/drawing/2014/chart" uri="{C3380CC4-5D6E-409C-BE32-E72D297353CC}">
                <c16:uniqueId val="{00000001-CECB-49FF-8A93-93714551EB80}"/>
              </c:ext>
            </c:extLst>
          </c:dPt>
          <c:dPt>
            <c:idx val="1"/>
            <c:bubble3D val="0"/>
            <c:spPr>
              <a:gradFill flip="none" rotWithShape="1">
                <a:gsLst>
                  <a:gs pos="0">
                    <a:srgbClr val="F79646">
                      <a:lumMod val="75000"/>
                      <a:shade val="30000"/>
                      <a:satMod val="115000"/>
                    </a:srgbClr>
                  </a:gs>
                  <a:gs pos="50000">
                    <a:srgbClr val="F79646">
                      <a:lumMod val="75000"/>
                      <a:shade val="67500"/>
                      <a:satMod val="115000"/>
                    </a:srgbClr>
                  </a:gs>
                  <a:gs pos="100000">
                    <a:srgbClr val="F79646">
                      <a:lumMod val="75000"/>
                      <a:shade val="100000"/>
                      <a:satMod val="115000"/>
                    </a:srgbClr>
                  </a:gs>
                </a:gsLst>
                <a:lin ang="2700000" scaled="1"/>
                <a:tileRect/>
              </a:gradFill>
            </c:spPr>
            <c:extLst>
              <c:ext xmlns:c16="http://schemas.microsoft.com/office/drawing/2014/chart" uri="{C3380CC4-5D6E-409C-BE32-E72D297353CC}">
                <c16:uniqueId val="{00000003-CECB-49FF-8A93-93714551EB80}"/>
              </c:ext>
            </c:extLst>
          </c:dPt>
          <c:dPt>
            <c:idx val="2"/>
            <c:bubble3D val="0"/>
            <c:spPr>
              <a:gradFill flip="none" rotWithShape="1">
                <a:gsLst>
                  <a:gs pos="0">
                    <a:srgbClr val="64AB0D">
                      <a:shade val="30000"/>
                      <a:satMod val="115000"/>
                    </a:srgbClr>
                  </a:gs>
                  <a:gs pos="50000">
                    <a:srgbClr val="64AB0D">
                      <a:shade val="67500"/>
                      <a:satMod val="115000"/>
                    </a:srgbClr>
                  </a:gs>
                  <a:gs pos="100000">
                    <a:srgbClr val="64AB0D">
                      <a:shade val="100000"/>
                      <a:satMod val="115000"/>
                    </a:srgbClr>
                  </a:gs>
                </a:gsLst>
                <a:lin ang="2700000" scaled="1"/>
                <a:tileRect/>
              </a:gradFill>
            </c:spPr>
            <c:extLst>
              <c:ext xmlns:c16="http://schemas.microsoft.com/office/drawing/2014/chart" uri="{C3380CC4-5D6E-409C-BE32-E72D297353CC}">
                <c16:uniqueId val="{00000005-CECB-49FF-8A93-93714551EB80}"/>
              </c:ext>
            </c:extLst>
          </c:dPt>
          <c:dPt>
            <c:idx val="3"/>
            <c:bubble3D val="0"/>
            <c:spPr>
              <a:gradFill flip="none" rotWithShape="1">
                <a:gsLst>
                  <a:gs pos="0">
                    <a:srgbClr val="00B050">
                      <a:shade val="30000"/>
                      <a:satMod val="115000"/>
                    </a:srgbClr>
                  </a:gs>
                  <a:gs pos="50000">
                    <a:srgbClr val="00B050">
                      <a:shade val="67500"/>
                      <a:satMod val="115000"/>
                    </a:srgbClr>
                  </a:gs>
                  <a:gs pos="100000">
                    <a:srgbClr val="00B050">
                      <a:shade val="100000"/>
                      <a:satMod val="115000"/>
                    </a:srgbClr>
                  </a:gs>
                </a:gsLst>
                <a:lin ang="2700000" scaled="1"/>
                <a:tileRect/>
              </a:gradFill>
            </c:spPr>
            <c:extLst>
              <c:ext xmlns:c16="http://schemas.microsoft.com/office/drawing/2014/chart" uri="{C3380CC4-5D6E-409C-BE32-E72D297353CC}">
                <c16:uniqueId val="{00000007-CECB-49FF-8A93-93714551EB80}"/>
              </c:ext>
            </c:extLst>
          </c:dPt>
          <c:dPt>
            <c:idx val="4"/>
            <c:bubble3D val="0"/>
            <c:spPr>
              <a:noFill/>
            </c:spPr>
            <c:extLst>
              <c:ext xmlns:c16="http://schemas.microsoft.com/office/drawing/2014/chart" uri="{C3380CC4-5D6E-409C-BE32-E72D297353CC}">
                <c16:uniqueId val="{00000009-CECB-49FF-8A93-93714551EB80}"/>
              </c:ext>
            </c:extLst>
          </c:dPt>
          <c:val>
            <c:numRef>
              <c:f>'Leçon 9'!$N$178:$N$182</c:f>
              <c:numCache>
                <c:formatCode>General</c:formatCode>
                <c:ptCount val="5"/>
                <c:pt idx="0">
                  <c:v>10</c:v>
                </c:pt>
                <c:pt idx="1">
                  <c:v>10</c:v>
                </c:pt>
                <c:pt idx="2">
                  <c:v>10</c:v>
                </c:pt>
                <c:pt idx="3">
                  <c:v>10</c:v>
                </c:pt>
                <c:pt idx="4">
                  <c:v>40</c:v>
                </c:pt>
              </c:numCache>
            </c:numRef>
          </c:val>
          <c:extLst>
            <c:ext xmlns:c16="http://schemas.microsoft.com/office/drawing/2014/chart" uri="{C3380CC4-5D6E-409C-BE32-E72D297353CC}">
              <c16:uniqueId val="{0000000A-CECB-49FF-8A93-93714551EB80}"/>
            </c:ext>
          </c:extLst>
        </c:ser>
        <c:dLbls>
          <c:showLegendKey val="0"/>
          <c:showVal val="0"/>
          <c:showCatName val="0"/>
          <c:showSerName val="0"/>
          <c:showPercent val="0"/>
          <c:showBubbleSize val="0"/>
          <c:showLeaderLines val="1"/>
        </c:dLbls>
        <c:firstSliceAng val="270"/>
        <c:holeSize val="50"/>
      </c:doughnutChart>
      <c:pieChart>
        <c:varyColors val="1"/>
        <c:ser>
          <c:idx val="1"/>
          <c:order val="1"/>
          <c:spPr>
            <a:noFill/>
          </c:spPr>
          <c:dPt>
            <c:idx val="1"/>
            <c:bubble3D val="0"/>
            <c:spPr>
              <a:solidFill>
                <a:schemeClr val="tx1"/>
              </a:solidFill>
            </c:spPr>
            <c:extLst>
              <c:ext xmlns:c16="http://schemas.microsoft.com/office/drawing/2014/chart" uri="{C3380CC4-5D6E-409C-BE32-E72D297353CC}">
                <c16:uniqueId val="{0000000C-CECB-49FF-8A93-93714551EB80}"/>
              </c:ext>
            </c:extLst>
          </c:dPt>
          <c:val>
            <c:numRef>
              <c:f>'Leçon 9'!$O$178:$O$180</c:f>
              <c:numCache>
                <c:formatCode>General</c:formatCode>
                <c:ptCount val="3"/>
                <c:pt idx="0">
                  <c:v>0</c:v>
                </c:pt>
                <c:pt idx="1">
                  <c:v>2</c:v>
                </c:pt>
                <c:pt idx="2">
                  <c:v>78</c:v>
                </c:pt>
              </c:numCache>
            </c:numRef>
          </c:val>
          <c:extLst>
            <c:ext xmlns:c16="http://schemas.microsoft.com/office/drawing/2014/chart" uri="{C3380CC4-5D6E-409C-BE32-E72D297353CC}">
              <c16:uniqueId val="{0000000D-CECB-49FF-8A93-93714551EB80}"/>
            </c:ext>
          </c:extLst>
        </c:ser>
        <c:dLbls>
          <c:showLegendKey val="0"/>
          <c:showVal val="0"/>
          <c:showCatName val="0"/>
          <c:showSerName val="0"/>
          <c:showPercent val="0"/>
          <c:showBubbleSize val="0"/>
          <c:showLeaderLines val="1"/>
        </c:dLbls>
        <c:firstSliceAng val="270"/>
      </c:pieChart>
    </c:plotArea>
    <c:plotVisOnly val="0"/>
    <c:dispBlanksAs val="gap"/>
    <c:showDLblsOverMax val="0"/>
  </c:chart>
  <c:spPr>
    <a:noFill/>
    <a:ln>
      <a:noFill/>
    </a:ln>
  </c:spPr>
  <c:printSettings>
    <c:headerFooter/>
    <c:pageMargins b="0.750000000000003" l="0.70000000000000062" r="0.70000000000000062" t="0.750000000000003" header="0.30000000000000032" footer="0.30000000000000032"/>
    <c:pageSetup/>
  </c:printSettings>
</c:chartSpace>
</file>

<file path=xl/charts/chart3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779487331831818"/>
          <c:y val="2.1612841720628378E-3"/>
          <c:w val="0.97578810865280474"/>
          <c:h val="0.99783930511461238"/>
        </c:manualLayout>
      </c:layout>
      <c:doughnutChart>
        <c:varyColors val="1"/>
        <c:ser>
          <c:idx val="0"/>
          <c:order val="0"/>
          <c:tx>
            <c:v>Camembert</c:v>
          </c:tx>
          <c:dPt>
            <c:idx val="0"/>
            <c:bubble3D val="0"/>
            <c:spPr>
              <a:gradFill flip="none" rotWithShape="1">
                <a:gsLst>
                  <a:gs pos="0">
                    <a:srgbClr val="C00000">
                      <a:shade val="30000"/>
                      <a:satMod val="115000"/>
                    </a:srgbClr>
                  </a:gs>
                  <a:gs pos="50000">
                    <a:srgbClr val="C00000">
                      <a:shade val="67500"/>
                      <a:satMod val="115000"/>
                    </a:srgbClr>
                  </a:gs>
                  <a:gs pos="100000">
                    <a:srgbClr val="C00000">
                      <a:shade val="100000"/>
                      <a:satMod val="115000"/>
                    </a:srgbClr>
                  </a:gs>
                </a:gsLst>
                <a:lin ang="2700000" scaled="1"/>
                <a:tileRect/>
              </a:gradFill>
            </c:spPr>
            <c:extLst>
              <c:ext xmlns:c16="http://schemas.microsoft.com/office/drawing/2014/chart" uri="{C3380CC4-5D6E-409C-BE32-E72D297353CC}">
                <c16:uniqueId val="{00000001-E391-4B4B-8D37-40CC5A1C2097}"/>
              </c:ext>
            </c:extLst>
          </c:dPt>
          <c:dPt>
            <c:idx val="1"/>
            <c:bubble3D val="0"/>
            <c:spPr>
              <a:gradFill flip="none" rotWithShape="1">
                <a:gsLst>
                  <a:gs pos="0">
                    <a:srgbClr val="F79646">
                      <a:lumMod val="75000"/>
                      <a:shade val="30000"/>
                      <a:satMod val="115000"/>
                    </a:srgbClr>
                  </a:gs>
                  <a:gs pos="50000">
                    <a:srgbClr val="F79646">
                      <a:lumMod val="75000"/>
                      <a:shade val="67500"/>
                      <a:satMod val="115000"/>
                    </a:srgbClr>
                  </a:gs>
                  <a:gs pos="100000">
                    <a:srgbClr val="F79646">
                      <a:lumMod val="75000"/>
                      <a:shade val="100000"/>
                      <a:satMod val="115000"/>
                    </a:srgbClr>
                  </a:gs>
                </a:gsLst>
                <a:lin ang="2700000" scaled="1"/>
                <a:tileRect/>
              </a:gradFill>
            </c:spPr>
            <c:extLst>
              <c:ext xmlns:c16="http://schemas.microsoft.com/office/drawing/2014/chart" uri="{C3380CC4-5D6E-409C-BE32-E72D297353CC}">
                <c16:uniqueId val="{00000003-E391-4B4B-8D37-40CC5A1C2097}"/>
              </c:ext>
            </c:extLst>
          </c:dPt>
          <c:dPt>
            <c:idx val="2"/>
            <c:bubble3D val="0"/>
            <c:spPr>
              <a:gradFill flip="none" rotWithShape="1">
                <a:gsLst>
                  <a:gs pos="0">
                    <a:srgbClr val="64AB0D">
                      <a:shade val="30000"/>
                      <a:satMod val="115000"/>
                    </a:srgbClr>
                  </a:gs>
                  <a:gs pos="50000">
                    <a:srgbClr val="64AB0D">
                      <a:shade val="67500"/>
                      <a:satMod val="115000"/>
                    </a:srgbClr>
                  </a:gs>
                  <a:gs pos="100000">
                    <a:srgbClr val="64AB0D">
                      <a:shade val="100000"/>
                      <a:satMod val="115000"/>
                    </a:srgbClr>
                  </a:gs>
                </a:gsLst>
                <a:lin ang="2700000" scaled="1"/>
                <a:tileRect/>
              </a:gradFill>
            </c:spPr>
            <c:extLst>
              <c:ext xmlns:c16="http://schemas.microsoft.com/office/drawing/2014/chart" uri="{C3380CC4-5D6E-409C-BE32-E72D297353CC}">
                <c16:uniqueId val="{00000005-E391-4B4B-8D37-40CC5A1C2097}"/>
              </c:ext>
            </c:extLst>
          </c:dPt>
          <c:dPt>
            <c:idx val="3"/>
            <c:bubble3D val="0"/>
            <c:spPr>
              <a:gradFill flip="none" rotWithShape="1">
                <a:gsLst>
                  <a:gs pos="0">
                    <a:srgbClr val="00B050">
                      <a:shade val="30000"/>
                      <a:satMod val="115000"/>
                    </a:srgbClr>
                  </a:gs>
                  <a:gs pos="50000">
                    <a:srgbClr val="00B050">
                      <a:shade val="67500"/>
                      <a:satMod val="115000"/>
                    </a:srgbClr>
                  </a:gs>
                  <a:gs pos="100000">
                    <a:srgbClr val="00B050">
                      <a:shade val="100000"/>
                      <a:satMod val="115000"/>
                    </a:srgbClr>
                  </a:gs>
                </a:gsLst>
                <a:lin ang="2700000" scaled="1"/>
                <a:tileRect/>
              </a:gradFill>
            </c:spPr>
            <c:extLst>
              <c:ext xmlns:c16="http://schemas.microsoft.com/office/drawing/2014/chart" uri="{C3380CC4-5D6E-409C-BE32-E72D297353CC}">
                <c16:uniqueId val="{00000007-E391-4B4B-8D37-40CC5A1C2097}"/>
              </c:ext>
            </c:extLst>
          </c:dPt>
          <c:dPt>
            <c:idx val="4"/>
            <c:bubble3D val="0"/>
            <c:spPr>
              <a:noFill/>
            </c:spPr>
            <c:extLst>
              <c:ext xmlns:c16="http://schemas.microsoft.com/office/drawing/2014/chart" uri="{C3380CC4-5D6E-409C-BE32-E72D297353CC}">
                <c16:uniqueId val="{00000009-E391-4B4B-8D37-40CC5A1C2097}"/>
              </c:ext>
            </c:extLst>
          </c:dPt>
          <c:val>
            <c:numRef>
              <c:f>'Leçon 9'!$N$8:$N$12</c:f>
              <c:numCache>
                <c:formatCode>General</c:formatCode>
                <c:ptCount val="5"/>
                <c:pt idx="0">
                  <c:v>10</c:v>
                </c:pt>
                <c:pt idx="1">
                  <c:v>10</c:v>
                </c:pt>
                <c:pt idx="2">
                  <c:v>10</c:v>
                </c:pt>
                <c:pt idx="3">
                  <c:v>10</c:v>
                </c:pt>
                <c:pt idx="4">
                  <c:v>40</c:v>
                </c:pt>
              </c:numCache>
            </c:numRef>
          </c:val>
          <c:extLst>
            <c:ext xmlns:c16="http://schemas.microsoft.com/office/drawing/2014/chart" uri="{C3380CC4-5D6E-409C-BE32-E72D297353CC}">
              <c16:uniqueId val="{0000000A-E391-4B4B-8D37-40CC5A1C2097}"/>
            </c:ext>
          </c:extLst>
        </c:ser>
        <c:dLbls>
          <c:showLegendKey val="0"/>
          <c:showVal val="0"/>
          <c:showCatName val="0"/>
          <c:showSerName val="0"/>
          <c:showPercent val="0"/>
          <c:showBubbleSize val="0"/>
          <c:showLeaderLines val="1"/>
        </c:dLbls>
        <c:firstSliceAng val="270"/>
        <c:holeSize val="50"/>
      </c:doughnutChart>
      <c:pieChart>
        <c:varyColors val="1"/>
        <c:ser>
          <c:idx val="1"/>
          <c:order val="1"/>
          <c:tx>
            <c:v>Aiguille</c:v>
          </c:tx>
          <c:spPr>
            <a:noFill/>
          </c:spPr>
          <c:dPt>
            <c:idx val="1"/>
            <c:bubble3D val="0"/>
            <c:spPr>
              <a:solidFill>
                <a:schemeClr val="tx1"/>
              </a:solidFill>
            </c:spPr>
            <c:extLst>
              <c:ext xmlns:c16="http://schemas.microsoft.com/office/drawing/2014/chart" uri="{C3380CC4-5D6E-409C-BE32-E72D297353CC}">
                <c16:uniqueId val="{0000000C-E391-4B4B-8D37-40CC5A1C2097}"/>
              </c:ext>
            </c:extLst>
          </c:dPt>
          <c:val>
            <c:numRef>
              <c:f>'Leçon 9'!$O$8:$O$10</c:f>
              <c:numCache>
                <c:formatCode>General</c:formatCode>
                <c:ptCount val="3"/>
                <c:pt idx="0">
                  <c:v>0</c:v>
                </c:pt>
                <c:pt idx="1">
                  <c:v>2</c:v>
                </c:pt>
                <c:pt idx="2">
                  <c:v>78</c:v>
                </c:pt>
              </c:numCache>
            </c:numRef>
          </c:val>
          <c:extLst>
            <c:ext xmlns:c16="http://schemas.microsoft.com/office/drawing/2014/chart" uri="{C3380CC4-5D6E-409C-BE32-E72D297353CC}">
              <c16:uniqueId val="{0000000D-E391-4B4B-8D37-40CC5A1C2097}"/>
            </c:ext>
          </c:extLst>
        </c:ser>
        <c:dLbls>
          <c:showLegendKey val="0"/>
          <c:showVal val="0"/>
          <c:showCatName val="0"/>
          <c:showSerName val="0"/>
          <c:showPercent val="0"/>
          <c:showBubbleSize val="0"/>
          <c:showLeaderLines val="1"/>
        </c:dLbls>
        <c:firstSliceAng val="270"/>
      </c:pieChart>
    </c:plotArea>
    <c:plotVisOnly val="0"/>
    <c:dispBlanksAs val="gap"/>
    <c:showDLblsOverMax val="0"/>
  </c:chart>
  <c:spPr>
    <a:noFill/>
    <a:ln>
      <a:noFill/>
    </a:ln>
  </c:spPr>
  <c:printSettings>
    <c:headerFooter/>
    <c:pageMargins b="0.750000000000003" l="0.70000000000000062" r="0.70000000000000062" t="0.750000000000003" header="0.30000000000000032" footer="0.30000000000000032"/>
    <c:pageSetup/>
  </c:printSettings>
</c:chartSpace>
</file>

<file path=xl/charts/chart3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779487331831818"/>
          <c:y val="2.1612841720628378E-3"/>
          <c:w val="0.97578810865280474"/>
          <c:h val="0.99783930511461238"/>
        </c:manualLayout>
      </c:layout>
      <c:doughnutChart>
        <c:varyColors val="1"/>
        <c:ser>
          <c:idx val="0"/>
          <c:order val="0"/>
          <c:tx>
            <c:v>Camembert</c:v>
          </c:tx>
          <c:dPt>
            <c:idx val="0"/>
            <c:bubble3D val="0"/>
            <c:spPr>
              <a:gradFill flip="none" rotWithShape="1">
                <a:gsLst>
                  <a:gs pos="0">
                    <a:srgbClr val="C00000">
                      <a:shade val="30000"/>
                      <a:satMod val="115000"/>
                    </a:srgbClr>
                  </a:gs>
                  <a:gs pos="50000">
                    <a:srgbClr val="C00000">
                      <a:shade val="67500"/>
                      <a:satMod val="115000"/>
                    </a:srgbClr>
                  </a:gs>
                  <a:gs pos="100000">
                    <a:srgbClr val="C00000">
                      <a:shade val="100000"/>
                      <a:satMod val="115000"/>
                    </a:srgbClr>
                  </a:gs>
                </a:gsLst>
                <a:lin ang="2700000" scaled="1"/>
                <a:tileRect/>
              </a:gradFill>
            </c:spPr>
            <c:extLst>
              <c:ext xmlns:c16="http://schemas.microsoft.com/office/drawing/2014/chart" uri="{C3380CC4-5D6E-409C-BE32-E72D297353CC}">
                <c16:uniqueId val="{00000001-01E5-49B4-A82E-ACDC16AC2CD0}"/>
              </c:ext>
            </c:extLst>
          </c:dPt>
          <c:dPt>
            <c:idx val="1"/>
            <c:bubble3D val="0"/>
            <c:spPr>
              <a:gradFill flip="none" rotWithShape="1">
                <a:gsLst>
                  <a:gs pos="0">
                    <a:srgbClr val="F79646">
                      <a:lumMod val="75000"/>
                      <a:shade val="30000"/>
                      <a:satMod val="115000"/>
                    </a:srgbClr>
                  </a:gs>
                  <a:gs pos="50000">
                    <a:srgbClr val="F79646">
                      <a:lumMod val="75000"/>
                      <a:shade val="67500"/>
                      <a:satMod val="115000"/>
                    </a:srgbClr>
                  </a:gs>
                  <a:gs pos="100000">
                    <a:srgbClr val="F79646">
                      <a:lumMod val="75000"/>
                      <a:shade val="100000"/>
                      <a:satMod val="115000"/>
                    </a:srgbClr>
                  </a:gs>
                </a:gsLst>
                <a:lin ang="2700000" scaled="1"/>
                <a:tileRect/>
              </a:gradFill>
            </c:spPr>
            <c:extLst>
              <c:ext xmlns:c16="http://schemas.microsoft.com/office/drawing/2014/chart" uri="{C3380CC4-5D6E-409C-BE32-E72D297353CC}">
                <c16:uniqueId val="{00000003-01E5-49B4-A82E-ACDC16AC2CD0}"/>
              </c:ext>
            </c:extLst>
          </c:dPt>
          <c:dPt>
            <c:idx val="2"/>
            <c:bubble3D val="0"/>
            <c:spPr>
              <a:gradFill flip="none" rotWithShape="1">
                <a:gsLst>
                  <a:gs pos="0">
                    <a:srgbClr val="64AB0D">
                      <a:shade val="30000"/>
                      <a:satMod val="115000"/>
                    </a:srgbClr>
                  </a:gs>
                  <a:gs pos="50000">
                    <a:srgbClr val="64AB0D">
                      <a:shade val="67500"/>
                      <a:satMod val="115000"/>
                    </a:srgbClr>
                  </a:gs>
                  <a:gs pos="100000">
                    <a:srgbClr val="64AB0D">
                      <a:shade val="100000"/>
                      <a:satMod val="115000"/>
                    </a:srgbClr>
                  </a:gs>
                </a:gsLst>
                <a:lin ang="2700000" scaled="1"/>
                <a:tileRect/>
              </a:gradFill>
            </c:spPr>
            <c:extLst>
              <c:ext xmlns:c16="http://schemas.microsoft.com/office/drawing/2014/chart" uri="{C3380CC4-5D6E-409C-BE32-E72D297353CC}">
                <c16:uniqueId val="{00000005-01E5-49B4-A82E-ACDC16AC2CD0}"/>
              </c:ext>
            </c:extLst>
          </c:dPt>
          <c:dPt>
            <c:idx val="3"/>
            <c:bubble3D val="0"/>
            <c:spPr>
              <a:gradFill flip="none" rotWithShape="1">
                <a:gsLst>
                  <a:gs pos="0">
                    <a:srgbClr val="00B050">
                      <a:shade val="30000"/>
                      <a:satMod val="115000"/>
                    </a:srgbClr>
                  </a:gs>
                  <a:gs pos="50000">
                    <a:srgbClr val="00B050">
                      <a:shade val="67500"/>
                      <a:satMod val="115000"/>
                    </a:srgbClr>
                  </a:gs>
                  <a:gs pos="100000">
                    <a:srgbClr val="00B050">
                      <a:shade val="100000"/>
                      <a:satMod val="115000"/>
                    </a:srgbClr>
                  </a:gs>
                </a:gsLst>
                <a:lin ang="2700000" scaled="1"/>
                <a:tileRect/>
              </a:gradFill>
            </c:spPr>
            <c:extLst>
              <c:ext xmlns:c16="http://schemas.microsoft.com/office/drawing/2014/chart" uri="{C3380CC4-5D6E-409C-BE32-E72D297353CC}">
                <c16:uniqueId val="{00000007-01E5-49B4-A82E-ACDC16AC2CD0}"/>
              </c:ext>
            </c:extLst>
          </c:dPt>
          <c:dPt>
            <c:idx val="4"/>
            <c:bubble3D val="0"/>
            <c:spPr>
              <a:noFill/>
            </c:spPr>
            <c:extLst>
              <c:ext xmlns:c16="http://schemas.microsoft.com/office/drawing/2014/chart" uri="{C3380CC4-5D6E-409C-BE32-E72D297353CC}">
                <c16:uniqueId val="{00000009-01E5-49B4-A82E-ACDC16AC2CD0}"/>
              </c:ext>
            </c:extLst>
          </c:dPt>
          <c:val>
            <c:numRef>
              <c:f>'Leçon 9'!$N$178:$N$182</c:f>
              <c:numCache>
                <c:formatCode>General</c:formatCode>
                <c:ptCount val="5"/>
                <c:pt idx="0">
                  <c:v>10</c:v>
                </c:pt>
                <c:pt idx="1">
                  <c:v>10</c:v>
                </c:pt>
                <c:pt idx="2">
                  <c:v>10</c:v>
                </c:pt>
                <c:pt idx="3">
                  <c:v>10</c:v>
                </c:pt>
                <c:pt idx="4">
                  <c:v>40</c:v>
                </c:pt>
              </c:numCache>
            </c:numRef>
          </c:val>
          <c:extLst>
            <c:ext xmlns:c16="http://schemas.microsoft.com/office/drawing/2014/chart" uri="{C3380CC4-5D6E-409C-BE32-E72D297353CC}">
              <c16:uniqueId val="{0000000A-01E5-49B4-A82E-ACDC16AC2CD0}"/>
            </c:ext>
          </c:extLst>
        </c:ser>
        <c:dLbls>
          <c:showLegendKey val="0"/>
          <c:showVal val="0"/>
          <c:showCatName val="0"/>
          <c:showSerName val="0"/>
          <c:showPercent val="0"/>
          <c:showBubbleSize val="0"/>
          <c:showLeaderLines val="1"/>
        </c:dLbls>
        <c:firstSliceAng val="270"/>
        <c:holeSize val="50"/>
      </c:doughnutChart>
      <c:pieChart>
        <c:varyColors val="1"/>
        <c:ser>
          <c:idx val="1"/>
          <c:order val="1"/>
          <c:spPr>
            <a:noFill/>
          </c:spPr>
          <c:dPt>
            <c:idx val="1"/>
            <c:bubble3D val="0"/>
            <c:spPr>
              <a:solidFill>
                <a:schemeClr val="tx1"/>
              </a:solidFill>
            </c:spPr>
            <c:extLst>
              <c:ext xmlns:c16="http://schemas.microsoft.com/office/drawing/2014/chart" uri="{C3380CC4-5D6E-409C-BE32-E72D297353CC}">
                <c16:uniqueId val="{0000000C-01E5-49B4-A82E-ACDC16AC2CD0}"/>
              </c:ext>
            </c:extLst>
          </c:dPt>
          <c:val>
            <c:numRef>
              <c:f>'Leçon 9'!$O$178:$O$180</c:f>
              <c:numCache>
                <c:formatCode>General</c:formatCode>
                <c:ptCount val="3"/>
                <c:pt idx="0">
                  <c:v>0</c:v>
                </c:pt>
                <c:pt idx="1">
                  <c:v>2</c:v>
                </c:pt>
                <c:pt idx="2">
                  <c:v>78</c:v>
                </c:pt>
              </c:numCache>
            </c:numRef>
          </c:val>
          <c:extLst>
            <c:ext xmlns:c16="http://schemas.microsoft.com/office/drawing/2014/chart" uri="{C3380CC4-5D6E-409C-BE32-E72D297353CC}">
              <c16:uniqueId val="{0000000D-01E5-49B4-A82E-ACDC16AC2CD0}"/>
            </c:ext>
          </c:extLst>
        </c:ser>
        <c:dLbls>
          <c:showLegendKey val="0"/>
          <c:showVal val="0"/>
          <c:showCatName val="0"/>
          <c:showSerName val="0"/>
          <c:showPercent val="0"/>
          <c:showBubbleSize val="0"/>
          <c:showLeaderLines val="1"/>
        </c:dLbls>
        <c:firstSliceAng val="270"/>
      </c:pieChart>
    </c:plotArea>
    <c:plotVisOnly val="0"/>
    <c:dispBlanksAs val="gap"/>
    <c:showDLblsOverMax val="0"/>
  </c:chart>
  <c:spPr>
    <a:noFill/>
    <a:ln>
      <a:noFill/>
    </a:ln>
  </c:spPr>
  <c:printSettings>
    <c:headerFooter/>
    <c:pageMargins b="0.750000000000003" l="0.70000000000000062" r="0.70000000000000062" t="0.750000000000003" header="0.30000000000000032" footer="0.30000000000000032"/>
    <c:pageSetup/>
  </c:printSettings>
</c:chartSpace>
</file>

<file path=xl/charts/chart3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3187714043526789E-2"/>
          <c:y val="2.160694885387645E-3"/>
          <c:w val="0.97578810865280474"/>
          <c:h val="0.99783930511461238"/>
        </c:manualLayout>
      </c:layout>
      <c:doughnutChart>
        <c:varyColors val="1"/>
        <c:ser>
          <c:idx val="0"/>
          <c:order val="0"/>
          <c:tx>
            <c:v>Camembert</c:v>
          </c:tx>
          <c:dPt>
            <c:idx val="0"/>
            <c:bubble3D val="0"/>
            <c:spPr>
              <a:gradFill flip="none" rotWithShape="1">
                <a:gsLst>
                  <a:gs pos="0">
                    <a:srgbClr val="C00000">
                      <a:shade val="30000"/>
                      <a:satMod val="115000"/>
                    </a:srgbClr>
                  </a:gs>
                  <a:gs pos="50000">
                    <a:srgbClr val="C00000">
                      <a:shade val="67500"/>
                      <a:satMod val="115000"/>
                    </a:srgbClr>
                  </a:gs>
                  <a:gs pos="100000">
                    <a:srgbClr val="C00000">
                      <a:shade val="100000"/>
                      <a:satMod val="115000"/>
                    </a:srgbClr>
                  </a:gs>
                </a:gsLst>
                <a:lin ang="2700000" scaled="1"/>
                <a:tileRect/>
              </a:gradFill>
            </c:spPr>
            <c:extLst>
              <c:ext xmlns:c16="http://schemas.microsoft.com/office/drawing/2014/chart" uri="{C3380CC4-5D6E-409C-BE32-E72D297353CC}">
                <c16:uniqueId val="{00000001-A0C0-4226-ACFB-AF0A3FB5DD0C}"/>
              </c:ext>
            </c:extLst>
          </c:dPt>
          <c:dPt>
            <c:idx val="1"/>
            <c:bubble3D val="0"/>
            <c:spPr>
              <a:gradFill flip="none" rotWithShape="1">
                <a:gsLst>
                  <a:gs pos="0">
                    <a:srgbClr val="F79646">
                      <a:lumMod val="75000"/>
                      <a:shade val="30000"/>
                      <a:satMod val="115000"/>
                    </a:srgbClr>
                  </a:gs>
                  <a:gs pos="50000">
                    <a:srgbClr val="F79646">
                      <a:lumMod val="75000"/>
                      <a:shade val="67500"/>
                      <a:satMod val="115000"/>
                    </a:srgbClr>
                  </a:gs>
                  <a:gs pos="100000">
                    <a:srgbClr val="F79646">
                      <a:lumMod val="75000"/>
                      <a:shade val="100000"/>
                      <a:satMod val="115000"/>
                    </a:srgbClr>
                  </a:gs>
                </a:gsLst>
                <a:lin ang="2700000" scaled="1"/>
                <a:tileRect/>
              </a:gradFill>
            </c:spPr>
            <c:extLst>
              <c:ext xmlns:c16="http://schemas.microsoft.com/office/drawing/2014/chart" uri="{C3380CC4-5D6E-409C-BE32-E72D297353CC}">
                <c16:uniqueId val="{00000003-A0C0-4226-ACFB-AF0A3FB5DD0C}"/>
              </c:ext>
            </c:extLst>
          </c:dPt>
          <c:dPt>
            <c:idx val="2"/>
            <c:bubble3D val="0"/>
            <c:spPr>
              <a:gradFill flip="none" rotWithShape="1">
                <a:gsLst>
                  <a:gs pos="0">
                    <a:srgbClr val="64AB0D">
                      <a:shade val="30000"/>
                      <a:satMod val="115000"/>
                    </a:srgbClr>
                  </a:gs>
                  <a:gs pos="50000">
                    <a:srgbClr val="64AB0D">
                      <a:shade val="67500"/>
                      <a:satMod val="115000"/>
                    </a:srgbClr>
                  </a:gs>
                  <a:gs pos="100000">
                    <a:srgbClr val="64AB0D">
                      <a:shade val="100000"/>
                      <a:satMod val="115000"/>
                    </a:srgbClr>
                  </a:gs>
                </a:gsLst>
                <a:lin ang="2700000" scaled="1"/>
                <a:tileRect/>
              </a:gradFill>
            </c:spPr>
            <c:extLst>
              <c:ext xmlns:c16="http://schemas.microsoft.com/office/drawing/2014/chart" uri="{C3380CC4-5D6E-409C-BE32-E72D297353CC}">
                <c16:uniqueId val="{00000005-A0C0-4226-ACFB-AF0A3FB5DD0C}"/>
              </c:ext>
            </c:extLst>
          </c:dPt>
          <c:dPt>
            <c:idx val="3"/>
            <c:bubble3D val="0"/>
            <c:spPr>
              <a:gradFill flip="none" rotWithShape="1">
                <a:gsLst>
                  <a:gs pos="0">
                    <a:srgbClr val="00B050">
                      <a:shade val="30000"/>
                      <a:satMod val="115000"/>
                    </a:srgbClr>
                  </a:gs>
                  <a:gs pos="50000">
                    <a:srgbClr val="00B050">
                      <a:shade val="67500"/>
                      <a:satMod val="115000"/>
                    </a:srgbClr>
                  </a:gs>
                  <a:gs pos="100000">
                    <a:srgbClr val="00B050">
                      <a:shade val="100000"/>
                      <a:satMod val="115000"/>
                    </a:srgbClr>
                  </a:gs>
                </a:gsLst>
                <a:lin ang="2700000" scaled="1"/>
                <a:tileRect/>
              </a:gradFill>
            </c:spPr>
            <c:extLst>
              <c:ext xmlns:c16="http://schemas.microsoft.com/office/drawing/2014/chart" uri="{C3380CC4-5D6E-409C-BE32-E72D297353CC}">
                <c16:uniqueId val="{00000007-A0C0-4226-ACFB-AF0A3FB5DD0C}"/>
              </c:ext>
            </c:extLst>
          </c:dPt>
          <c:dPt>
            <c:idx val="4"/>
            <c:bubble3D val="0"/>
            <c:spPr>
              <a:noFill/>
            </c:spPr>
            <c:extLst>
              <c:ext xmlns:c16="http://schemas.microsoft.com/office/drawing/2014/chart" uri="{C3380CC4-5D6E-409C-BE32-E72D297353CC}">
                <c16:uniqueId val="{00000009-A0C0-4226-ACFB-AF0A3FB5DD0C}"/>
              </c:ext>
            </c:extLst>
          </c:dPt>
          <c:val>
            <c:numRef>
              <c:f>'Leçon 10'!$N$3:$N$7</c:f>
              <c:numCache>
                <c:formatCode>General</c:formatCode>
                <c:ptCount val="5"/>
                <c:pt idx="0">
                  <c:v>10</c:v>
                </c:pt>
                <c:pt idx="1">
                  <c:v>10</c:v>
                </c:pt>
                <c:pt idx="2">
                  <c:v>10</c:v>
                </c:pt>
                <c:pt idx="3">
                  <c:v>10</c:v>
                </c:pt>
                <c:pt idx="4">
                  <c:v>40</c:v>
                </c:pt>
              </c:numCache>
            </c:numRef>
          </c:val>
          <c:extLst>
            <c:ext xmlns:c16="http://schemas.microsoft.com/office/drawing/2014/chart" uri="{C3380CC4-5D6E-409C-BE32-E72D297353CC}">
              <c16:uniqueId val="{0000000A-A0C0-4226-ACFB-AF0A3FB5DD0C}"/>
            </c:ext>
          </c:extLst>
        </c:ser>
        <c:dLbls>
          <c:showLegendKey val="0"/>
          <c:showVal val="0"/>
          <c:showCatName val="0"/>
          <c:showSerName val="0"/>
          <c:showPercent val="0"/>
          <c:showBubbleSize val="0"/>
          <c:showLeaderLines val="1"/>
        </c:dLbls>
        <c:firstSliceAng val="270"/>
        <c:holeSize val="50"/>
      </c:doughnutChart>
      <c:pieChart>
        <c:varyColors val="1"/>
        <c:ser>
          <c:idx val="1"/>
          <c:order val="1"/>
          <c:tx>
            <c:v>Aiguille</c:v>
          </c:tx>
          <c:spPr>
            <a:noFill/>
          </c:spPr>
          <c:dPt>
            <c:idx val="1"/>
            <c:bubble3D val="0"/>
            <c:spPr>
              <a:solidFill>
                <a:schemeClr val="tx1"/>
              </a:solidFill>
            </c:spPr>
            <c:extLst>
              <c:ext xmlns:c16="http://schemas.microsoft.com/office/drawing/2014/chart" uri="{C3380CC4-5D6E-409C-BE32-E72D297353CC}">
                <c16:uniqueId val="{0000000C-A0C0-4226-ACFB-AF0A3FB5DD0C}"/>
              </c:ext>
            </c:extLst>
          </c:dPt>
          <c:val>
            <c:numRef>
              <c:f>'Leçon 10'!$O$3:$O$5</c:f>
              <c:numCache>
                <c:formatCode>General</c:formatCode>
                <c:ptCount val="3"/>
                <c:pt idx="0">
                  <c:v>0</c:v>
                </c:pt>
                <c:pt idx="1">
                  <c:v>2</c:v>
                </c:pt>
                <c:pt idx="2">
                  <c:v>78</c:v>
                </c:pt>
              </c:numCache>
            </c:numRef>
          </c:val>
          <c:extLst>
            <c:ext xmlns:c16="http://schemas.microsoft.com/office/drawing/2014/chart" uri="{C3380CC4-5D6E-409C-BE32-E72D297353CC}">
              <c16:uniqueId val="{0000000D-A0C0-4226-ACFB-AF0A3FB5DD0C}"/>
            </c:ext>
          </c:extLst>
        </c:ser>
        <c:dLbls>
          <c:showLegendKey val="0"/>
          <c:showVal val="0"/>
          <c:showCatName val="0"/>
          <c:showSerName val="0"/>
          <c:showPercent val="0"/>
          <c:showBubbleSize val="0"/>
          <c:showLeaderLines val="1"/>
        </c:dLbls>
        <c:firstSliceAng val="270"/>
      </c:pieChart>
    </c:plotArea>
    <c:plotVisOnly val="0"/>
    <c:dispBlanksAs val="gap"/>
    <c:showDLblsOverMax val="0"/>
  </c:chart>
  <c:spPr>
    <a:noFill/>
    <a:ln>
      <a:noFill/>
    </a:ln>
  </c:spPr>
  <c:printSettings>
    <c:headerFooter/>
    <c:pageMargins b="0.750000000000003" l="0.70000000000000062" r="0.70000000000000062" t="0.750000000000003" header="0.30000000000000032" footer="0.30000000000000032"/>
    <c:pageSetup/>
  </c:printSettings>
</c:chartSpace>
</file>

<file path=xl/charts/chart3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3187714043526789E-2"/>
          <c:y val="2.160694885387645E-3"/>
          <c:w val="0.97578810865280474"/>
          <c:h val="0.99783930511461238"/>
        </c:manualLayout>
      </c:layout>
      <c:doughnutChart>
        <c:varyColors val="1"/>
        <c:ser>
          <c:idx val="0"/>
          <c:order val="0"/>
          <c:tx>
            <c:v>Camembert</c:v>
          </c:tx>
          <c:dPt>
            <c:idx val="0"/>
            <c:bubble3D val="0"/>
            <c:spPr>
              <a:gradFill flip="none" rotWithShape="1">
                <a:gsLst>
                  <a:gs pos="0">
                    <a:srgbClr val="C00000">
                      <a:shade val="30000"/>
                      <a:satMod val="115000"/>
                    </a:srgbClr>
                  </a:gs>
                  <a:gs pos="50000">
                    <a:srgbClr val="C00000">
                      <a:shade val="67500"/>
                      <a:satMod val="115000"/>
                    </a:srgbClr>
                  </a:gs>
                  <a:gs pos="100000">
                    <a:srgbClr val="C00000">
                      <a:shade val="100000"/>
                      <a:satMod val="115000"/>
                    </a:srgbClr>
                  </a:gs>
                </a:gsLst>
                <a:lin ang="2700000" scaled="1"/>
                <a:tileRect/>
              </a:gradFill>
            </c:spPr>
            <c:extLst>
              <c:ext xmlns:c16="http://schemas.microsoft.com/office/drawing/2014/chart" uri="{C3380CC4-5D6E-409C-BE32-E72D297353CC}">
                <c16:uniqueId val="{00000001-C649-4DF3-992F-BF4A821EA344}"/>
              </c:ext>
            </c:extLst>
          </c:dPt>
          <c:dPt>
            <c:idx val="1"/>
            <c:bubble3D val="0"/>
            <c:spPr>
              <a:gradFill flip="none" rotWithShape="1">
                <a:gsLst>
                  <a:gs pos="0">
                    <a:srgbClr val="F79646">
                      <a:lumMod val="75000"/>
                      <a:shade val="30000"/>
                      <a:satMod val="115000"/>
                    </a:srgbClr>
                  </a:gs>
                  <a:gs pos="50000">
                    <a:srgbClr val="F79646">
                      <a:lumMod val="75000"/>
                      <a:shade val="67500"/>
                      <a:satMod val="115000"/>
                    </a:srgbClr>
                  </a:gs>
                  <a:gs pos="100000">
                    <a:srgbClr val="F79646">
                      <a:lumMod val="75000"/>
                      <a:shade val="100000"/>
                      <a:satMod val="115000"/>
                    </a:srgbClr>
                  </a:gs>
                </a:gsLst>
                <a:lin ang="2700000" scaled="1"/>
                <a:tileRect/>
              </a:gradFill>
            </c:spPr>
            <c:extLst>
              <c:ext xmlns:c16="http://schemas.microsoft.com/office/drawing/2014/chart" uri="{C3380CC4-5D6E-409C-BE32-E72D297353CC}">
                <c16:uniqueId val="{00000003-C649-4DF3-992F-BF4A821EA344}"/>
              </c:ext>
            </c:extLst>
          </c:dPt>
          <c:dPt>
            <c:idx val="2"/>
            <c:bubble3D val="0"/>
            <c:spPr>
              <a:gradFill flip="none" rotWithShape="1">
                <a:gsLst>
                  <a:gs pos="0">
                    <a:srgbClr val="64AB0D">
                      <a:shade val="30000"/>
                      <a:satMod val="115000"/>
                    </a:srgbClr>
                  </a:gs>
                  <a:gs pos="50000">
                    <a:srgbClr val="64AB0D">
                      <a:shade val="67500"/>
                      <a:satMod val="115000"/>
                    </a:srgbClr>
                  </a:gs>
                  <a:gs pos="100000">
                    <a:srgbClr val="64AB0D">
                      <a:shade val="100000"/>
                      <a:satMod val="115000"/>
                    </a:srgbClr>
                  </a:gs>
                </a:gsLst>
                <a:lin ang="2700000" scaled="1"/>
                <a:tileRect/>
              </a:gradFill>
            </c:spPr>
            <c:extLst>
              <c:ext xmlns:c16="http://schemas.microsoft.com/office/drawing/2014/chart" uri="{C3380CC4-5D6E-409C-BE32-E72D297353CC}">
                <c16:uniqueId val="{00000005-C649-4DF3-992F-BF4A821EA344}"/>
              </c:ext>
            </c:extLst>
          </c:dPt>
          <c:dPt>
            <c:idx val="3"/>
            <c:bubble3D val="0"/>
            <c:spPr>
              <a:gradFill flip="none" rotWithShape="1">
                <a:gsLst>
                  <a:gs pos="0">
                    <a:srgbClr val="00B050">
                      <a:shade val="30000"/>
                      <a:satMod val="115000"/>
                    </a:srgbClr>
                  </a:gs>
                  <a:gs pos="50000">
                    <a:srgbClr val="00B050">
                      <a:shade val="67500"/>
                      <a:satMod val="115000"/>
                    </a:srgbClr>
                  </a:gs>
                  <a:gs pos="100000">
                    <a:srgbClr val="00B050">
                      <a:shade val="100000"/>
                      <a:satMod val="115000"/>
                    </a:srgbClr>
                  </a:gs>
                </a:gsLst>
                <a:lin ang="2700000" scaled="1"/>
                <a:tileRect/>
              </a:gradFill>
            </c:spPr>
            <c:extLst>
              <c:ext xmlns:c16="http://schemas.microsoft.com/office/drawing/2014/chart" uri="{C3380CC4-5D6E-409C-BE32-E72D297353CC}">
                <c16:uniqueId val="{00000007-C649-4DF3-992F-BF4A821EA344}"/>
              </c:ext>
            </c:extLst>
          </c:dPt>
          <c:dPt>
            <c:idx val="4"/>
            <c:bubble3D val="0"/>
            <c:spPr>
              <a:noFill/>
            </c:spPr>
            <c:extLst>
              <c:ext xmlns:c16="http://schemas.microsoft.com/office/drawing/2014/chart" uri="{C3380CC4-5D6E-409C-BE32-E72D297353CC}">
                <c16:uniqueId val="{00000009-C649-4DF3-992F-BF4A821EA344}"/>
              </c:ext>
            </c:extLst>
          </c:dPt>
          <c:val>
            <c:numRef>
              <c:f>'Leçon 10'!$N$13:$N$17</c:f>
              <c:numCache>
                <c:formatCode>General</c:formatCode>
                <c:ptCount val="5"/>
                <c:pt idx="0">
                  <c:v>10</c:v>
                </c:pt>
                <c:pt idx="1">
                  <c:v>10</c:v>
                </c:pt>
                <c:pt idx="2">
                  <c:v>10</c:v>
                </c:pt>
                <c:pt idx="3">
                  <c:v>10</c:v>
                </c:pt>
                <c:pt idx="4">
                  <c:v>40</c:v>
                </c:pt>
              </c:numCache>
            </c:numRef>
          </c:val>
          <c:extLst>
            <c:ext xmlns:c16="http://schemas.microsoft.com/office/drawing/2014/chart" uri="{C3380CC4-5D6E-409C-BE32-E72D297353CC}">
              <c16:uniqueId val="{0000000A-C649-4DF3-992F-BF4A821EA344}"/>
            </c:ext>
          </c:extLst>
        </c:ser>
        <c:dLbls>
          <c:showLegendKey val="0"/>
          <c:showVal val="0"/>
          <c:showCatName val="0"/>
          <c:showSerName val="0"/>
          <c:showPercent val="0"/>
          <c:showBubbleSize val="0"/>
          <c:showLeaderLines val="1"/>
        </c:dLbls>
        <c:firstSliceAng val="270"/>
        <c:holeSize val="50"/>
      </c:doughnutChart>
      <c:pieChart>
        <c:varyColors val="1"/>
        <c:ser>
          <c:idx val="1"/>
          <c:order val="1"/>
          <c:spPr>
            <a:noFill/>
          </c:spPr>
          <c:dPt>
            <c:idx val="1"/>
            <c:bubble3D val="0"/>
            <c:spPr>
              <a:solidFill>
                <a:schemeClr val="tx1"/>
              </a:solidFill>
            </c:spPr>
            <c:extLst>
              <c:ext xmlns:c16="http://schemas.microsoft.com/office/drawing/2014/chart" uri="{C3380CC4-5D6E-409C-BE32-E72D297353CC}">
                <c16:uniqueId val="{0000000C-C649-4DF3-992F-BF4A821EA344}"/>
              </c:ext>
            </c:extLst>
          </c:dPt>
          <c:val>
            <c:numRef>
              <c:f>'Leçon 10'!$O$13:$O$15</c:f>
              <c:numCache>
                <c:formatCode>General</c:formatCode>
                <c:ptCount val="3"/>
                <c:pt idx="0">
                  <c:v>0</c:v>
                </c:pt>
                <c:pt idx="1">
                  <c:v>2</c:v>
                </c:pt>
                <c:pt idx="2">
                  <c:v>78</c:v>
                </c:pt>
              </c:numCache>
            </c:numRef>
          </c:val>
          <c:extLst>
            <c:ext xmlns:c16="http://schemas.microsoft.com/office/drawing/2014/chart" uri="{C3380CC4-5D6E-409C-BE32-E72D297353CC}">
              <c16:uniqueId val="{0000000D-C649-4DF3-992F-BF4A821EA344}"/>
            </c:ext>
          </c:extLst>
        </c:ser>
        <c:dLbls>
          <c:showLegendKey val="0"/>
          <c:showVal val="0"/>
          <c:showCatName val="0"/>
          <c:showSerName val="0"/>
          <c:showPercent val="0"/>
          <c:showBubbleSize val="0"/>
          <c:showLeaderLines val="1"/>
        </c:dLbls>
        <c:firstSliceAng val="270"/>
      </c:pieChart>
    </c:plotArea>
    <c:plotVisOnly val="0"/>
    <c:dispBlanksAs val="gap"/>
    <c:showDLblsOverMax val="0"/>
  </c:chart>
  <c:spPr>
    <a:noFill/>
    <a:ln>
      <a:noFill/>
    </a:ln>
  </c:spPr>
  <c:printSettings>
    <c:headerFooter/>
    <c:pageMargins b="0.750000000000003" l="0.70000000000000062" r="0.70000000000000062" t="0.750000000000003" header="0.30000000000000032" footer="0.30000000000000032"/>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3187714043526789E-2"/>
          <c:y val="2.160694885387645E-3"/>
          <c:w val="0.97578810865280474"/>
          <c:h val="0.99783930511461238"/>
        </c:manualLayout>
      </c:layout>
      <c:doughnutChart>
        <c:varyColors val="1"/>
        <c:ser>
          <c:idx val="0"/>
          <c:order val="0"/>
          <c:tx>
            <c:v>Camembert</c:v>
          </c:tx>
          <c:dPt>
            <c:idx val="0"/>
            <c:bubble3D val="0"/>
            <c:spPr>
              <a:gradFill flip="none" rotWithShape="1">
                <a:gsLst>
                  <a:gs pos="0">
                    <a:srgbClr val="C00000">
                      <a:shade val="30000"/>
                      <a:satMod val="115000"/>
                    </a:srgbClr>
                  </a:gs>
                  <a:gs pos="50000">
                    <a:srgbClr val="C00000">
                      <a:shade val="67500"/>
                      <a:satMod val="115000"/>
                    </a:srgbClr>
                  </a:gs>
                  <a:gs pos="100000">
                    <a:srgbClr val="C00000">
                      <a:shade val="100000"/>
                      <a:satMod val="115000"/>
                    </a:srgbClr>
                  </a:gs>
                </a:gsLst>
                <a:lin ang="2700000" scaled="1"/>
                <a:tileRect/>
              </a:gradFill>
            </c:spPr>
            <c:extLst>
              <c:ext xmlns:c16="http://schemas.microsoft.com/office/drawing/2014/chart" uri="{C3380CC4-5D6E-409C-BE32-E72D297353CC}">
                <c16:uniqueId val="{00000001-7ECA-478B-A2CF-631DE8B649E0}"/>
              </c:ext>
            </c:extLst>
          </c:dPt>
          <c:dPt>
            <c:idx val="1"/>
            <c:bubble3D val="0"/>
            <c:spPr>
              <a:gradFill flip="none" rotWithShape="1">
                <a:gsLst>
                  <a:gs pos="0">
                    <a:srgbClr val="F79646">
                      <a:lumMod val="75000"/>
                      <a:shade val="30000"/>
                      <a:satMod val="115000"/>
                    </a:srgbClr>
                  </a:gs>
                  <a:gs pos="50000">
                    <a:srgbClr val="F79646">
                      <a:lumMod val="75000"/>
                      <a:shade val="67500"/>
                      <a:satMod val="115000"/>
                    </a:srgbClr>
                  </a:gs>
                  <a:gs pos="100000">
                    <a:srgbClr val="F79646">
                      <a:lumMod val="75000"/>
                      <a:shade val="100000"/>
                      <a:satMod val="115000"/>
                    </a:srgbClr>
                  </a:gs>
                </a:gsLst>
                <a:lin ang="2700000" scaled="1"/>
                <a:tileRect/>
              </a:gradFill>
            </c:spPr>
            <c:extLst>
              <c:ext xmlns:c16="http://schemas.microsoft.com/office/drawing/2014/chart" uri="{C3380CC4-5D6E-409C-BE32-E72D297353CC}">
                <c16:uniqueId val="{00000003-7ECA-478B-A2CF-631DE8B649E0}"/>
              </c:ext>
            </c:extLst>
          </c:dPt>
          <c:dPt>
            <c:idx val="2"/>
            <c:bubble3D val="0"/>
            <c:spPr>
              <a:gradFill flip="none" rotWithShape="1">
                <a:gsLst>
                  <a:gs pos="0">
                    <a:srgbClr val="64AB0D">
                      <a:shade val="30000"/>
                      <a:satMod val="115000"/>
                    </a:srgbClr>
                  </a:gs>
                  <a:gs pos="50000">
                    <a:srgbClr val="64AB0D">
                      <a:shade val="67500"/>
                      <a:satMod val="115000"/>
                    </a:srgbClr>
                  </a:gs>
                  <a:gs pos="100000">
                    <a:srgbClr val="64AB0D">
                      <a:shade val="100000"/>
                      <a:satMod val="115000"/>
                    </a:srgbClr>
                  </a:gs>
                </a:gsLst>
                <a:lin ang="2700000" scaled="1"/>
                <a:tileRect/>
              </a:gradFill>
            </c:spPr>
            <c:extLst>
              <c:ext xmlns:c16="http://schemas.microsoft.com/office/drawing/2014/chart" uri="{C3380CC4-5D6E-409C-BE32-E72D297353CC}">
                <c16:uniqueId val="{00000005-7ECA-478B-A2CF-631DE8B649E0}"/>
              </c:ext>
            </c:extLst>
          </c:dPt>
          <c:dPt>
            <c:idx val="3"/>
            <c:bubble3D val="0"/>
            <c:spPr>
              <a:gradFill flip="none" rotWithShape="1">
                <a:gsLst>
                  <a:gs pos="0">
                    <a:srgbClr val="00B050">
                      <a:shade val="30000"/>
                      <a:satMod val="115000"/>
                    </a:srgbClr>
                  </a:gs>
                  <a:gs pos="50000">
                    <a:srgbClr val="00B050">
                      <a:shade val="67500"/>
                      <a:satMod val="115000"/>
                    </a:srgbClr>
                  </a:gs>
                  <a:gs pos="100000">
                    <a:srgbClr val="00B050">
                      <a:shade val="100000"/>
                      <a:satMod val="115000"/>
                    </a:srgbClr>
                  </a:gs>
                </a:gsLst>
                <a:lin ang="2700000" scaled="1"/>
                <a:tileRect/>
              </a:gradFill>
            </c:spPr>
            <c:extLst>
              <c:ext xmlns:c16="http://schemas.microsoft.com/office/drawing/2014/chart" uri="{C3380CC4-5D6E-409C-BE32-E72D297353CC}">
                <c16:uniqueId val="{00000007-7ECA-478B-A2CF-631DE8B649E0}"/>
              </c:ext>
            </c:extLst>
          </c:dPt>
          <c:dPt>
            <c:idx val="4"/>
            <c:bubble3D val="0"/>
            <c:spPr>
              <a:noFill/>
            </c:spPr>
            <c:extLst>
              <c:ext xmlns:c16="http://schemas.microsoft.com/office/drawing/2014/chart" uri="{C3380CC4-5D6E-409C-BE32-E72D297353CC}">
                <c16:uniqueId val="{00000009-7ECA-478B-A2CF-631DE8B649E0}"/>
              </c:ext>
            </c:extLst>
          </c:dPt>
          <c:val>
            <c:numRef>
              <c:f>'Leçon 1'!$N$153:$N$157</c:f>
              <c:numCache>
                <c:formatCode>General</c:formatCode>
                <c:ptCount val="5"/>
                <c:pt idx="0">
                  <c:v>10</c:v>
                </c:pt>
                <c:pt idx="1">
                  <c:v>10</c:v>
                </c:pt>
                <c:pt idx="2">
                  <c:v>10</c:v>
                </c:pt>
                <c:pt idx="3">
                  <c:v>10</c:v>
                </c:pt>
                <c:pt idx="4">
                  <c:v>40</c:v>
                </c:pt>
              </c:numCache>
            </c:numRef>
          </c:val>
          <c:extLst>
            <c:ext xmlns:c16="http://schemas.microsoft.com/office/drawing/2014/chart" uri="{C3380CC4-5D6E-409C-BE32-E72D297353CC}">
              <c16:uniqueId val="{0000000A-7ECA-478B-A2CF-631DE8B649E0}"/>
            </c:ext>
          </c:extLst>
        </c:ser>
        <c:dLbls>
          <c:showLegendKey val="0"/>
          <c:showVal val="0"/>
          <c:showCatName val="0"/>
          <c:showSerName val="0"/>
          <c:showPercent val="0"/>
          <c:showBubbleSize val="0"/>
          <c:showLeaderLines val="1"/>
        </c:dLbls>
        <c:firstSliceAng val="270"/>
        <c:holeSize val="50"/>
      </c:doughnutChart>
      <c:pieChart>
        <c:varyColors val="1"/>
        <c:ser>
          <c:idx val="1"/>
          <c:order val="1"/>
          <c:spPr>
            <a:noFill/>
          </c:spPr>
          <c:dPt>
            <c:idx val="1"/>
            <c:bubble3D val="0"/>
            <c:spPr>
              <a:solidFill>
                <a:schemeClr val="tx1"/>
              </a:solidFill>
            </c:spPr>
            <c:extLst>
              <c:ext xmlns:c16="http://schemas.microsoft.com/office/drawing/2014/chart" uri="{C3380CC4-5D6E-409C-BE32-E72D297353CC}">
                <c16:uniqueId val="{0000000C-7ECA-478B-A2CF-631DE8B649E0}"/>
              </c:ext>
            </c:extLst>
          </c:dPt>
          <c:val>
            <c:numRef>
              <c:f>'Leçon 1'!$O$153:$O$155</c:f>
              <c:numCache>
                <c:formatCode>General</c:formatCode>
                <c:ptCount val="3"/>
                <c:pt idx="0">
                  <c:v>0</c:v>
                </c:pt>
                <c:pt idx="1">
                  <c:v>2</c:v>
                </c:pt>
                <c:pt idx="2">
                  <c:v>78</c:v>
                </c:pt>
              </c:numCache>
            </c:numRef>
          </c:val>
          <c:extLst>
            <c:ext xmlns:c16="http://schemas.microsoft.com/office/drawing/2014/chart" uri="{C3380CC4-5D6E-409C-BE32-E72D297353CC}">
              <c16:uniqueId val="{0000000D-7ECA-478B-A2CF-631DE8B649E0}"/>
            </c:ext>
          </c:extLst>
        </c:ser>
        <c:dLbls>
          <c:showLegendKey val="0"/>
          <c:showVal val="0"/>
          <c:showCatName val="0"/>
          <c:showSerName val="0"/>
          <c:showPercent val="0"/>
          <c:showBubbleSize val="0"/>
          <c:showLeaderLines val="1"/>
        </c:dLbls>
        <c:firstSliceAng val="270"/>
      </c:pieChart>
    </c:plotArea>
    <c:plotVisOnly val="0"/>
    <c:dispBlanksAs val="gap"/>
    <c:showDLblsOverMax val="0"/>
  </c:chart>
  <c:spPr>
    <a:noFill/>
    <a:ln>
      <a:noFill/>
    </a:ln>
  </c:spPr>
  <c:printSettings>
    <c:headerFooter/>
    <c:pageMargins b="0.750000000000003" l="0.70000000000000062" r="0.70000000000000062" t="0.750000000000003" header="0.30000000000000032" footer="0.30000000000000032"/>
    <c:pageSetup/>
  </c:printSettings>
</c:chartSpace>
</file>

<file path=xl/charts/chart3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3187714043526789E-2"/>
          <c:y val="2.160694885387645E-3"/>
          <c:w val="0.97578810865280474"/>
          <c:h val="0.99783930511461238"/>
        </c:manualLayout>
      </c:layout>
      <c:doughnutChart>
        <c:varyColors val="1"/>
        <c:ser>
          <c:idx val="0"/>
          <c:order val="0"/>
          <c:tx>
            <c:v>Camembert</c:v>
          </c:tx>
          <c:dPt>
            <c:idx val="0"/>
            <c:bubble3D val="0"/>
            <c:spPr>
              <a:gradFill flip="none" rotWithShape="1">
                <a:gsLst>
                  <a:gs pos="0">
                    <a:srgbClr val="C00000">
                      <a:shade val="30000"/>
                      <a:satMod val="115000"/>
                    </a:srgbClr>
                  </a:gs>
                  <a:gs pos="50000">
                    <a:srgbClr val="C00000">
                      <a:shade val="67500"/>
                      <a:satMod val="115000"/>
                    </a:srgbClr>
                  </a:gs>
                  <a:gs pos="100000">
                    <a:srgbClr val="C00000">
                      <a:shade val="100000"/>
                      <a:satMod val="115000"/>
                    </a:srgbClr>
                  </a:gs>
                </a:gsLst>
                <a:lin ang="2700000" scaled="1"/>
                <a:tileRect/>
              </a:gradFill>
            </c:spPr>
            <c:extLst>
              <c:ext xmlns:c16="http://schemas.microsoft.com/office/drawing/2014/chart" uri="{C3380CC4-5D6E-409C-BE32-E72D297353CC}">
                <c16:uniqueId val="{00000001-E52E-4231-BBED-62DEA596A44E}"/>
              </c:ext>
            </c:extLst>
          </c:dPt>
          <c:dPt>
            <c:idx val="1"/>
            <c:bubble3D val="0"/>
            <c:spPr>
              <a:gradFill flip="none" rotWithShape="1">
                <a:gsLst>
                  <a:gs pos="0">
                    <a:srgbClr val="F79646">
                      <a:lumMod val="75000"/>
                      <a:shade val="30000"/>
                      <a:satMod val="115000"/>
                    </a:srgbClr>
                  </a:gs>
                  <a:gs pos="50000">
                    <a:srgbClr val="F79646">
                      <a:lumMod val="75000"/>
                      <a:shade val="67500"/>
                      <a:satMod val="115000"/>
                    </a:srgbClr>
                  </a:gs>
                  <a:gs pos="100000">
                    <a:srgbClr val="F79646">
                      <a:lumMod val="75000"/>
                      <a:shade val="100000"/>
                      <a:satMod val="115000"/>
                    </a:srgbClr>
                  </a:gs>
                </a:gsLst>
                <a:lin ang="2700000" scaled="1"/>
                <a:tileRect/>
              </a:gradFill>
            </c:spPr>
            <c:extLst>
              <c:ext xmlns:c16="http://schemas.microsoft.com/office/drawing/2014/chart" uri="{C3380CC4-5D6E-409C-BE32-E72D297353CC}">
                <c16:uniqueId val="{00000003-E52E-4231-BBED-62DEA596A44E}"/>
              </c:ext>
            </c:extLst>
          </c:dPt>
          <c:dPt>
            <c:idx val="2"/>
            <c:bubble3D val="0"/>
            <c:spPr>
              <a:gradFill flip="none" rotWithShape="1">
                <a:gsLst>
                  <a:gs pos="0">
                    <a:srgbClr val="64AB0D">
                      <a:shade val="30000"/>
                      <a:satMod val="115000"/>
                    </a:srgbClr>
                  </a:gs>
                  <a:gs pos="50000">
                    <a:srgbClr val="64AB0D">
                      <a:shade val="67500"/>
                      <a:satMod val="115000"/>
                    </a:srgbClr>
                  </a:gs>
                  <a:gs pos="100000">
                    <a:srgbClr val="64AB0D">
                      <a:shade val="100000"/>
                      <a:satMod val="115000"/>
                    </a:srgbClr>
                  </a:gs>
                </a:gsLst>
                <a:lin ang="2700000" scaled="1"/>
                <a:tileRect/>
              </a:gradFill>
            </c:spPr>
            <c:extLst>
              <c:ext xmlns:c16="http://schemas.microsoft.com/office/drawing/2014/chart" uri="{C3380CC4-5D6E-409C-BE32-E72D297353CC}">
                <c16:uniqueId val="{00000005-E52E-4231-BBED-62DEA596A44E}"/>
              </c:ext>
            </c:extLst>
          </c:dPt>
          <c:dPt>
            <c:idx val="3"/>
            <c:bubble3D val="0"/>
            <c:spPr>
              <a:gradFill flip="none" rotWithShape="1">
                <a:gsLst>
                  <a:gs pos="0">
                    <a:srgbClr val="00B050">
                      <a:shade val="30000"/>
                      <a:satMod val="115000"/>
                    </a:srgbClr>
                  </a:gs>
                  <a:gs pos="50000">
                    <a:srgbClr val="00B050">
                      <a:shade val="67500"/>
                      <a:satMod val="115000"/>
                    </a:srgbClr>
                  </a:gs>
                  <a:gs pos="100000">
                    <a:srgbClr val="00B050">
                      <a:shade val="100000"/>
                      <a:satMod val="115000"/>
                    </a:srgbClr>
                  </a:gs>
                </a:gsLst>
                <a:lin ang="2700000" scaled="1"/>
                <a:tileRect/>
              </a:gradFill>
            </c:spPr>
            <c:extLst>
              <c:ext xmlns:c16="http://schemas.microsoft.com/office/drawing/2014/chart" uri="{C3380CC4-5D6E-409C-BE32-E72D297353CC}">
                <c16:uniqueId val="{00000007-E52E-4231-BBED-62DEA596A44E}"/>
              </c:ext>
            </c:extLst>
          </c:dPt>
          <c:dPt>
            <c:idx val="4"/>
            <c:bubble3D val="0"/>
            <c:spPr>
              <a:noFill/>
            </c:spPr>
            <c:extLst>
              <c:ext xmlns:c16="http://schemas.microsoft.com/office/drawing/2014/chart" uri="{C3380CC4-5D6E-409C-BE32-E72D297353CC}">
                <c16:uniqueId val="{00000009-E52E-4231-BBED-62DEA596A44E}"/>
              </c:ext>
            </c:extLst>
          </c:dPt>
          <c:val>
            <c:numRef>
              <c:f>'Leçon 10'!$N$18:$N$22</c:f>
              <c:numCache>
                <c:formatCode>General</c:formatCode>
                <c:ptCount val="5"/>
                <c:pt idx="0">
                  <c:v>10</c:v>
                </c:pt>
                <c:pt idx="1">
                  <c:v>10</c:v>
                </c:pt>
                <c:pt idx="2">
                  <c:v>10</c:v>
                </c:pt>
                <c:pt idx="3">
                  <c:v>10</c:v>
                </c:pt>
                <c:pt idx="4">
                  <c:v>40</c:v>
                </c:pt>
              </c:numCache>
            </c:numRef>
          </c:val>
          <c:extLst>
            <c:ext xmlns:c16="http://schemas.microsoft.com/office/drawing/2014/chart" uri="{C3380CC4-5D6E-409C-BE32-E72D297353CC}">
              <c16:uniqueId val="{0000000A-E52E-4231-BBED-62DEA596A44E}"/>
            </c:ext>
          </c:extLst>
        </c:ser>
        <c:dLbls>
          <c:showLegendKey val="0"/>
          <c:showVal val="0"/>
          <c:showCatName val="0"/>
          <c:showSerName val="0"/>
          <c:showPercent val="0"/>
          <c:showBubbleSize val="0"/>
          <c:showLeaderLines val="1"/>
        </c:dLbls>
        <c:firstSliceAng val="270"/>
        <c:holeSize val="50"/>
      </c:doughnutChart>
      <c:pieChart>
        <c:varyColors val="1"/>
        <c:ser>
          <c:idx val="1"/>
          <c:order val="1"/>
          <c:spPr>
            <a:noFill/>
          </c:spPr>
          <c:dPt>
            <c:idx val="1"/>
            <c:bubble3D val="0"/>
            <c:spPr>
              <a:solidFill>
                <a:schemeClr val="tx1"/>
              </a:solidFill>
            </c:spPr>
            <c:extLst>
              <c:ext xmlns:c16="http://schemas.microsoft.com/office/drawing/2014/chart" uri="{C3380CC4-5D6E-409C-BE32-E72D297353CC}">
                <c16:uniqueId val="{0000000C-E52E-4231-BBED-62DEA596A44E}"/>
              </c:ext>
            </c:extLst>
          </c:dPt>
          <c:val>
            <c:numRef>
              <c:f>'Leçon 10'!$O$18:$O$20</c:f>
              <c:numCache>
                <c:formatCode>General</c:formatCode>
                <c:ptCount val="3"/>
                <c:pt idx="0">
                  <c:v>0</c:v>
                </c:pt>
                <c:pt idx="1">
                  <c:v>2</c:v>
                </c:pt>
                <c:pt idx="2">
                  <c:v>78</c:v>
                </c:pt>
              </c:numCache>
            </c:numRef>
          </c:val>
          <c:extLst>
            <c:ext xmlns:c16="http://schemas.microsoft.com/office/drawing/2014/chart" uri="{C3380CC4-5D6E-409C-BE32-E72D297353CC}">
              <c16:uniqueId val="{0000000D-E52E-4231-BBED-62DEA596A44E}"/>
            </c:ext>
          </c:extLst>
        </c:ser>
        <c:dLbls>
          <c:showLegendKey val="0"/>
          <c:showVal val="0"/>
          <c:showCatName val="0"/>
          <c:showSerName val="0"/>
          <c:showPercent val="0"/>
          <c:showBubbleSize val="0"/>
          <c:showLeaderLines val="1"/>
        </c:dLbls>
        <c:firstSliceAng val="270"/>
      </c:pieChart>
    </c:plotArea>
    <c:plotVisOnly val="0"/>
    <c:dispBlanksAs val="gap"/>
    <c:showDLblsOverMax val="0"/>
  </c:chart>
  <c:spPr>
    <a:noFill/>
    <a:ln>
      <a:noFill/>
    </a:ln>
  </c:spPr>
  <c:printSettings>
    <c:headerFooter/>
    <c:pageMargins b="0.750000000000003" l="0.70000000000000062" r="0.70000000000000062" t="0.750000000000003" header="0.30000000000000032" footer="0.30000000000000032"/>
    <c:pageSetup/>
  </c:printSettings>
</c:chartSpace>
</file>

<file path=xl/charts/chart3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3187714043526789E-2"/>
          <c:y val="2.160694885387645E-3"/>
          <c:w val="0.97578810865280474"/>
          <c:h val="0.99783930511461238"/>
        </c:manualLayout>
      </c:layout>
      <c:doughnutChart>
        <c:varyColors val="1"/>
        <c:ser>
          <c:idx val="0"/>
          <c:order val="0"/>
          <c:tx>
            <c:v>Camembert</c:v>
          </c:tx>
          <c:dPt>
            <c:idx val="0"/>
            <c:bubble3D val="0"/>
            <c:spPr>
              <a:gradFill flip="none" rotWithShape="1">
                <a:gsLst>
                  <a:gs pos="0">
                    <a:srgbClr val="C00000">
                      <a:shade val="30000"/>
                      <a:satMod val="115000"/>
                    </a:srgbClr>
                  </a:gs>
                  <a:gs pos="50000">
                    <a:srgbClr val="C00000">
                      <a:shade val="67500"/>
                      <a:satMod val="115000"/>
                    </a:srgbClr>
                  </a:gs>
                  <a:gs pos="100000">
                    <a:srgbClr val="C00000">
                      <a:shade val="100000"/>
                      <a:satMod val="115000"/>
                    </a:srgbClr>
                  </a:gs>
                </a:gsLst>
                <a:lin ang="2700000" scaled="1"/>
                <a:tileRect/>
              </a:gradFill>
            </c:spPr>
            <c:extLst>
              <c:ext xmlns:c16="http://schemas.microsoft.com/office/drawing/2014/chart" uri="{C3380CC4-5D6E-409C-BE32-E72D297353CC}">
                <c16:uniqueId val="{00000001-42D1-44EE-8C1B-B06B5C2DF2EA}"/>
              </c:ext>
            </c:extLst>
          </c:dPt>
          <c:dPt>
            <c:idx val="1"/>
            <c:bubble3D val="0"/>
            <c:spPr>
              <a:gradFill flip="none" rotWithShape="1">
                <a:gsLst>
                  <a:gs pos="0">
                    <a:srgbClr val="F79646">
                      <a:lumMod val="75000"/>
                      <a:shade val="30000"/>
                      <a:satMod val="115000"/>
                    </a:srgbClr>
                  </a:gs>
                  <a:gs pos="50000">
                    <a:srgbClr val="F79646">
                      <a:lumMod val="75000"/>
                      <a:shade val="67500"/>
                      <a:satMod val="115000"/>
                    </a:srgbClr>
                  </a:gs>
                  <a:gs pos="100000">
                    <a:srgbClr val="F79646">
                      <a:lumMod val="75000"/>
                      <a:shade val="100000"/>
                      <a:satMod val="115000"/>
                    </a:srgbClr>
                  </a:gs>
                </a:gsLst>
                <a:lin ang="2700000" scaled="1"/>
                <a:tileRect/>
              </a:gradFill>
            </c:spPr>
            <c:extLst>
              <c:ext xmlns:c16="http://schemas.microsoft.com/office/drawing/2014/chart" uri="{C3380CC4-5D6E-409C-BE32-E72D297353CC}">
                <c16:uniqueId val="{00000003-42D1-44EE-8C1B-B06B5C2DF2EA}"/>
              </c:ext>
            </c:extLst>
          </c:dPt>
          <c:dPt>
            <c:idx val="2"/>
            <c:bubble3D val="0"/>
            <c:spPr>
              <a:gradFill flip="none" rotWithShape="1">
                <a:gsLst>
                  <a:gs pos="0">
                    <a:srgbClr val="64AB0D">
                      <a:shade val="30000"/>
                      <a:satMod val="115000"/>
                    </a:srgbClr>
                  </a:gs>
                  <a:gs pos="50000">
                    <a:srgbClr val="64AB0D">
                      <a:shade val="67500"/>
                      <a:satMod val="115000"/>
                    </a:srgbClr>
                  </a:gs>
                  <a:gs pos="100000">
                    <a:srgbClr val="64AB0D">
                      <a:shade val="100000"/>
                      <a:satMod val="115000"/>
                    </a:srgbClr>
                  </a:gs>
                </a:gsLst>
                <a:lin ang="2700000" scaled="1"/>
                <a:tileRect/>
              </a:gradFill>
            </c:spPr>
            <c:extLst>
              <c:ext xmlns:c16="http://schemas.microsoft.com/office/drawing/2014/chart" uri="{C3380CC4-5D6E-409C-BE32-E72D297353CC}">
                <c16:uniqueId val="{00000005-42D1-44EE-8C1B-B06B5C2DF2EA}"/>
              </c:ext>
            </c:extLst>
          </c:dPt>
          <c:dPt>
            <c:idx val="3"/>
            <c:bubble3D val="0"/>
            <c:spPr>
              <a:gradFill flip="none" rotWithShape="1">
                <a:gsLst>
                  <a:gs pos="0">
                    <a:srgbClr val="00B050">
                      <a:shade val="30000"/>
                      <a:satMod val="115000"/>
                    </a:srgbClr>
                  </a:gs>
                  <a:gs pos="50000">
                    <a:srgbClr val="00B050">
                      <a:shade val="67500"/>
                      <a:satMod val="115000"/>
                    </a:srgbClr>
                  </a:gs>
                  <a:gs pos="100000">
                    <a:srgbClr val="00B050">
                      <a:shade val="100000"/>
                      <a:satMod val="115000"/>
                    </a:srgbClr>
                  </a:gs>
                </a:gsLst>
                <a:lin ang="2700000" scaled="1"/>
                <a:tileRect/>
              </a:gradFill>
            </c:spPr>
            <c:extLst>
              <c:ext xmlns:c16="http://schemas.microsoft.com/office/drawing/2014/chart" uri="{C3380CC4-5D6E-409C-BE32-E72D297353CC}">
                <c16:uniqueId val="{00000007-42D1-44EE-8C1B-B06B5C2DF2EA}"/>
              </c:ext>
            </c:extLst>
          </c:dPt>
          <c:dPt>
            <c:idx val="4"/>
            <c:bubble3D val="0"/>
            <c:spPr>
              <a:noFill/>
            </c:spPr>
            <c:extLst>
              <c:ext xmlns:c16="http://schemas.microsoft.com/office/drawing/2014/chart" uri="{C3380CC4-5D6E-409C-BE32-E72D297353CC}">
                <c16:uniqueId val="{00000009-42D1-44EE-8C1B-B06B5C2DF2EA}"/>
              </c:ext>
            </c:extLst>
          </c:dPt>
          <c:val>
            <c:numRef>
              <c:f>'Leçon 10'!$N$23:$N$27</c:f>
              <c:numCache>
                <c:formatCode>General</c:formatCode>
                <c:ptCount val="5"/>
                <c:pt idx="0">
                  <c:v>10</c:v>
                </c:pt>
                <c:pt idx="1">
                  <c:v>10</c:v>
                </c:pt>
                <c:pt idx="2">
                  <c:v>10</c:v>
                </c:pt>
                <c:pt idx="3">
                  <c:v>10</c:v>
                </c:pt>
                <c:pt idx="4">
                  <c:v>40</c:v>
                </c:pt>
              </c:numCache>
            </c:numRef>
          </c:val>
          <c:extLst>
            <c:ext xmlns:c16="http://schemas.microsoft.com/office/drawing/2014/chart" uri="{C3380CC4-5D6E-409C-BE32-E72D297353CC}">
              <c16:uniqueId val="{0000000A-42D1-44EE-8C1B-B06B5C2DF2EA}"/>
            </c:ext>
          </c:extLst>
        </c:ser>
        <c:dLbls>
          <c:showLegendKey val="0"/>
          <c:showVal val="0"/>
          <c:showCatName val="0"/>
          <c:showSerName val="0"/>
          <c:showPercent val="0"/>
          <c:showBubbleSize val="0"/>
          <c:showLeaderLines val="1"/>
        </c:dLbls>
        <c:firstSliceAng val="270"/>
        <c:holeSize val="50"/>
      </c:doughnutChart>
      <c:pieChart>
        <c:varyColors val="1"/>
        <c:ser>
          <c:idx val="1"/>
          <c:order val="1"/>
          <c:spPr>
            <a:noFill/>
          </c:spPr>
          <c:dPt>
            <c:idx val="1"/>
            <c:bubble3D val="0"/>
            <c:spPr>
              <a:solidFill>
                <a:schemeClr val="tx1"/>
              </a:solidFill>
            </c:spPr>
            <c:extLst>
              <c:ext xmlns:c16="http://schemas.microsoft.com/office/drawing/2014/chart" uri="{C3380CC4-5D6E-409C-BE32-E72D297353CC}">
                <c16:uniqueId val="{0000000C-42D1-44EE-8C1B-B06B5C2DF2EA}"/>
              </c:ext>
            </c:extLst>
          </c:dPt>
          <c:val>
            <c:numRef>
              <c:f>'Leçon 10'!$O$23:$O$25</c:f>
              <c:numCache>
                <c:formatCode>General</c:formatCode>
                <c:ptCount val="3"/>
                <c:pt idx="0">
                  <c:v>0</c:v>
                </c:pt>
                <c:pt idx="1">
                  <c:v>2</c:v>
                </c:pt>
                <c:pt idx="2">
                  <c:v>78</c:v>
                </c:pt>
              </c:numCache>
            </c:numRef>
          </c:val>
          <c:extLst>
            <c:ext xmlns:c16="http://schemas.microsoft.com/office/drawing/2014/chart" uri="{C3380CC4-5D6E-409C-BE32-E72D297353CC}">
              <c16:uniqueId val="{0000000D-42D1-44EE-8C1B-B06B5C2DF2EA}"/>
            </c:ext>
          </c:extLst>
        </c:ser>
        <c:dLbls>
          <c:showLegendKey val="0"/>
          <c:showVal val="0"/>
          <c:showCatName val="0"/>
          <c:showSerName val="0"/>
          <c:showPercent val="0"/>
          <c:showBubbleSize val="0"/>
          <c:showLeaderLines val="1"/>
        </c:dLbls>
        <c:firstSliceAng val="270"/>
      </c:pieChart>
    </c:plotArea>
    <c:plotVisOnly val="0"/>
    <c:dispBlanksAs val="gap"/>
    <c:showDLblsOverMax val="0"/>
  </c:chart>
  <c:spPr>
    <a:noFill/>
    <a:ln>
      <a:noFill/>
    </a:ln>
  </c:spPr>
  <c:printSettings>
    <c:headerFooter/>
    <c:pageMargins b="0.750000000000003" l="0.70000000000000062" r="0.70000000000000062" t="0.750000000000003" header="0.30000000000000032" footer="0.30000000000000032"/>
    <c:pageSetup/>
  </c:printSettings>
</c:chartSpace>
</file>

<file path=xl/charts/chart3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3187714043526789E-2"/>
          <c:y val="2.160694885387645E-3"/>
          <c:w val="0.97578810865280474"/>
          <c:h val="0.99783930511461238"/>
        </c:manualLayout>
      </c:layout>
      <c:doughnutChart>
        <c:varyColors val="1"/>
        <c:ser>
          <c:idx val="0"/>
          <c:order val="0"/>
          <c:tx>
            <c:v>Camembert</c:v>
          </c:tx>
          <c:dPt>
            <c:idx val="0"/>
            <c:bubble3D val="0"/>
            <c:spPr>
              <a:gradFill flip="none" rotWithShape="1">
                <a:gsLst>
                  <a:gs pos="0">
                    <a:srgbClr val="C00000">
                      <a:shade val="30000"/>
                      <a:satMod val="115000"/>
                    </a:srgbClr>
                  </a:gs>
                  <a:gs pos="50000">
                    <a:srgbClr val="C00000">
                      <a:shade val="67500"/>
                      <a:satMod val="115000"/>
                    </a:srgbClr>
                  </a:gs>
                  <a:gs pos="100000">
                    <a:srgbClr val="C00000">
                      <a:shade val="100000"/>
                      <a:satMod val="115000"/>
                    </a:srgbClr>
                  </a:gs>
                </a:gsLst>
                <a:lin ang="2700000" scaled="1"/>
                <a:tileRect/>
              </a:gradFill>
            </c:spPr>
            <c:extLst>
              <c:ext xmlns:c16="http://schemas.microsoft.com/office/drawing/2014/chart" uri="{C3380CC4-5D6E-409C-BE32-E72D297353CC}">
                <c16:uniqueId val="{00000001-E898-4FCB-9E0A-472756C8A55A}"/>
              </c:ext>
            </c:extLst>
          </c:dPt>
          <c:dPt>
            <c:idx val="1"/>
            <c:bubble3D val="0"/>
            <c:spPr>
              <a:gradFill flip="none" rotWithShape="1">
                <a:gsLst>
                  <a:gs pos="0">
                    <a:srgbClr val="F79646">
                      <a:lumMod val="75000"/>
                      <a:shade val="30000"/>
                      <a:satMod val="115000"/>
                    </a:srgbClr>
                  </a:gs>
                  <a:gs pos="50000">
                    <a:srgbClr val="F79646">
                      <a:lumMod val="75000"/>
                      <a:shade val="67500"/>
                      <a:satMod val="115000"/>
                    </a:srgbClr>
                  </a:gs>
                  <a:gs pos="100000">
                    <a:srgbClr val="F79646">
                      <a:lumMod val="75000"/>
                      <a:shade val="100000"/>
                      <a:satMod val="115000"/>
                    </a:srgbClr>
                  </a:gs>
                </a:gsLst>
                <a:lin ang="2700000" scaled="1"/>
                <a:tileRect/>
              </a:gradFill>
            </c:spPr>
            <c:extLst>
              <c:ext xmlns:c16="http://schemas.microsoft.com/office/drawing/2014/chart" uri="{C3380CC4-5D6E-409C-BE32-E72D297353CC}">
                <c16:uniqueId val="{00000003-E898-4FCB-9E0A-472756C8A55A}"/>
              </c:ext>
            </c:extLst>
          </c:dPt>
          <c:dPt>
            <c:idx val="2"/>
            <c:bubble3D val="0"/>
            <c:spPr>
              <a:gradFill flip="none" rotWithShape="1">
                <a:gsLst>
                  <a:gs pos="0">
                    <a:srgbClr val="64AB0D">
                      <a:shade val="30000"/>
                      <a:satMod val="115000"/>
                    </a:srgbClr>
                  </a:gs>
                  <a:gs pos="50000">
                    <a:srgbClr val="64AB0D">
                      <a:shade val="67500"/>
                      <a:satMod val="115000"/>
                    </a:srgbClr>
                  </a:gs>
                  <a:gs pos="100000">
                    <a:srgbClr val="64AB0D">
                      <a:shade val="100000"/>
                      <a:satMod val="115000"/>
                    </a:srgbClr>
                  </a:gs>
                </a:gsLst>
                <a:lin ang="2700000" scaled="1"/>
                <a:tileRect/>
              </a:gradFill>
            </c:spPr>
            <c:extLst>
              <c:ext xmlns:c16="http://schemas.microsoft.com/office/drawing/2014/chart" uri="{C3380CC4-5D6E-409C-BE32-E72D297353CC}">
                <c16:uniqueId val="{00000005-E898-4FCB-9E0A-472756C8A55A}"/>
              </c:ext>
            </c:extLst>
          </c:dPt>
          <c:dPt>
            <c:idx val="3"/>
            <c:bubble3D val="0"/>
            <c:spPr>
              <a:gradFill flip="none" rotWithShape="1">
                <a:gsLst>
                  <a:gs pos="0">
                    <a:srgbClr val="00B050">
                      <a:shade val="30000"/>
                      <a:satMod val="115000"/>
                    </a:srgbClr>
                  </a:gs>
                  <a:gs pos="50000">
                    <a:srgbClr val="00B050">
                      <a:shade val="67500"/>
                      <a:satMod val="115000"/>
                    </a:srgbClr>
                  </a:gs>
                  <a:gs pos="100000">
                    <a:srgbClr val="00B050">
                      <a:shade val="100000"/>
                      <a:satMod val="115000"/>
                    </a:srgbClr>
                  </a:gs>
                </a:gsLst>
                <a:lin ang="2700000" scaled="1"/>
                <a:tileRect/>
              </a:gradFill>
            </c:spPr>
            <c:extLst>
              <c:ext xmlns:c16="http://schemas.microsoft.com/office/drawing/2014/chart" uri="{C3380CC4-5D6E-409C-BE32-E72D297353CC}">
                <c16:uniqueId val="{00000007-E898-4FCB-9E0A-472756C8A55A}"/>
              </c:ext>
            </c:extLst>
          </c:dPt>
          <c:dPt>
            <c:idx val="4"/>
            <c:bubble3D val="0"/>
            <c:spPr>
              <a:noFill/>
            </c:spPr>
            <c:extLst>
              <c:ext xmlns:c16="http://schemas.microsoft.com/office/drawing/2014/chart" uri="{C3380CC4-5D6E-409C-BE32-E72D297353CC}">
                <c16:uniqueId val="{00000009-E898-4FCB-9E0A-472756C8A55A}"/>
              </c:ext>
            </c:extLst>
          </c:dPt>
          <c:val>
            <c:numRef>
              <c:f>'Leçon 10'!$N$28:$N$32</c:f>
              <c:numCache>
                <c:formatCode>General</c:formatCode>
                <c:ptCount val="5"/>
                <c:pt idx="0">
                  <c:v>10</c:v>
                </c:pt>
                <c:pt idx="1">
                  <c:v>10</c:v>
                </c:pt>
                <c:pt idx="2">
                  <c:v>10</c:v>
                </c:pt>
                <c:pt idx="3">
                  <c:v>10</c:v>
                </c:pt>
                <c:pt idx="4">
                  <c:v>40</c:v>
                </c:pt>
              </c:numCache>
            </c:numRef>
          </c:val>
          <c:extLst>
            <c:ext xmlns:c16="http://schemas.microsoft.com/office/drawing/2014/chart" uri="{C3380CC4-5D6E-409C-BE32-E72D297353CC}">
              <c16:uniqueId val="{0000000A-E898-4FCB-9E0A-472756C8A55A}"/>
            </c:ext>
          </c:extLst>
        </c:ser>
        <c:dLbls>
          <c:showLegendKey val="0"/>
          <c:showVal val="0"/>
          <c:showCatName val="0"/>
          <c:showSerName val="0"/>
          <c:showPercent val="0"/>
          <c:showBubbleSize val="0"/>
          <c:showLeaderLines val="1"/>
        </c:dLbls>
        <c:firstSliceAng val="270"/>
        <c:holeSize val="50"/>
      </c:doughnutChart>
      <c:pieChart>
        <c:varyColors val="1"/>
        <c:ser>
          <c:idx val="1"/>
          <c:order val="1"/>
          <c:spPr>
            <a:noFill/>
          </c:spPr>
          <c:dPt>
            <c:idx val="1"/>
            <c:bubble3D val="0"/>
            <c:spPr>
              <a:solidFill>
                <a:schemeClr val="tx1"/>
              </a:solidFill>
            </c:spPr>
            <c:extLst>
              <c:ext xmlns:c16="http://schemas.microsoft.com/office/drawing/2014/chart" uri="{C3380CC4-5D6E-409C-BE32-E72D297353CC}">
                <c16:uniqueId val="{0000000C-E898-4FCB-9E0A-472756C8A55A}"/>
              </c:ext>
            </c:extLst>
          </c:dPt>
          <c:val>
            <c:numRef>
              <c:f>'Leçon 10'!$O$28:$O$30</c:f>
              <c:numCache>
                <c:formatCode>General</c:formatCode>
                <c:ptCount val="3"/>
                <c:pt idx="0">
                  <c:v>0</c:v>
                </c:pt>
                <c:pt idx="1">
                  <c:v>2</c:v>
                </c:pt>
                <c:pt idx="2">
                  <c:v>78</c:v>
                </c:pt>
              </c:numCache>
            </c:numRef>
          </c:val>
          <c:extLst>
            <c:ext xmlns:c16="http://schemas.microsoft.com/office/drawing/2014/chart" uri="{C3380CC4-5D6E-409C-BE32-E72D297353CC}">
              <c16:uniqueId val="{0000000D-E898-4FCB-9E0A-472756C8A55A}"/>
            </c:ext>
          </c:extLst>
        </c:ser>
        <c:dLbls>
          <c:showLegendKey val="0"/>
          <c:showVal val="0"/>
          <c:showCatName val="0"/>
          <c:showSerName val="0"/>
          <c:showPercent val="0"/>
          <c:showBubbleSize val="0"/>
          <c:showLeaderLines val="1"/>
        </c:dLbls>
        <c:firstSliceAng val="270"/>
      </c:pieChart>
    </c:plotArea>
    <c:plotVisOnly val="0"/>
    <c:dispBlanksAs val="gap"/>
    <c:showDLblsOverMax val="0"/>
  </c:chart>
  <c:spPr>
    <a:noFill/>
    <a:ln>
      <a:noFill/>
    </a:ln>
  </c:spPr>
  <c:printSettings>
    <c:headerFooter/>
    <c:pageMargins b="0.750000000000003" l="0.70000000000000062" r="0.70000000000000062" t="0.750000000000003" header="0.30000000000000032" footer="0.30000000000000032"/>
    <c:pageSetup/>
  </c:printSettings>
</c:chartSpace>
</file>

<file path=xl/charts/chart3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3187714043526789E-2"/>
          <c:y val="2.160694885387645E-3"/>
          <c:w val="0.97578810865280474"/>
          <c:h val="0.99783930511461238"/>
        </c:manualLayout>
      </c:layout>
      <c:doughnutChart>
        <c:varyColors val="1"/>
        <c:ser>
          <c:idx val="0"/>
          <c:order val="0"/>
          <c:tx>
            <c:v>Camembert</c:v>
          </c:tx>
          <c:dPt>
            <c:idx val="0"/>
            <c:bubble3D val="0"/>
            <c:spPr>
              <a:gradFill flip="none" rotWithShape="1">
                <a:gsLst>
                  <a:gs pos="0">
                    <a:srgbClr val="C00000">
                      <a:shade val="30000"/>
                      <a:satMod val="115000"/>
                    </a:srgbClr>
                  </a:gs>
                  <a:gs pos="50000">
                    <a:srgbClr val="C00000">
                      <a:shade val="67500"/>
                      <a:satMod val="115000"/>
                    </a:srgbClr>
                  </a:gs>
                  <a:gs pos="100000">
                    <a:srgbClr val="C00000">
                      <a:shade val="100000"/>
                      <a:satMod val="115000"/>
                    </a:srgbClr>
                  </a:gs>
                </a:gsLst>
                <a:lin ang="2700000" scaled="1"/>
                <a:tileRect/>
              </a:gradFill>
            </c:spPr>
            <c:extLst>
              <c:ext xmlns:c16="http://schemas.microsoft.com/office/drawing/2014/chart" uri="{C3380CC4-5D6E-409C-BE32-E72D297353CC}">
                <c16:uniqueId val="{00000001-3F33-451D-8354-9897632D6C87}"/>
              </c:ext>
            </c:extLst>
          </c:dPt>
          <c:dPt>
            <c:idx val="1"/>
            <c:bubble3D val="0"/>
            <c:spPr>
              <a:gradFill flip="none" rotWithShape="1">
                <a:gsLst>
                  <a:gs pos="0">
                    <a:srgbClr val="F79646">
                      <a:lumMod val="75000"/>
                      <a:shade val="30000"/>
                      <a:satMod val="115000"/>
                    </a:srgbClr>
                  </a:gs>
                  <a:gs pos="50000">
                    <a:srgbClr val="F79646">
                      <a:lumMod val="75000"/>
                      <a:shade val="67500"/>
                      <a:satMod val="115000"/>
                    </a:srgbClr>
                  </a:gs>
                  <a:gs pos="100000">
                    <a:srgbClr val="F79646">
                      <a:lumMod val="75000"/>
                      <a:shade val="100000"/>
                      <a:satMod val="115000"/>
                    </a:srgbClr>
                  </a:gs>
                </a:gsLst>
                <a:lin ang="2700000" scaled="1"/>
                <a:tileRect/>
              </a:gradFill>
            </c:spPr>
            <c:extLst>
              <c:ext xmlns:c16="http://schemas.microsoft.com/office/drawing/2014/chart" uri="{C3380CC4-5D6E-409C-BE32-E72D297353CC}">
                <c16:uniqueId val="{00000003-3F33-451D-8354-9897632D6C87}"/>
              </c:ext>
            </c:extLst>
          </c:dPt>
          <c:dPt>
            <c:idx val="2"/>
            <c:bubble3D val="0"/>
            <c:spPr>
              <a:gradFill flip="none" rotWithShape="1">
                <a:gsLst>
                  <a:gs pos="0">
                    <a:srgbClr val="64AB0D">
                      <a:shade val="30000"/>
                      <a:satMod val="115000"/>
                    </a:srgbClr>
                  </a:gs>
                  <a:gs pos="50000">
                    <a:srgbClr val="64AB0D">
                      <a:shade val="67500"/>
                      <a:satMod val="115000"/>
                    </a:srgbClr>
                  </a:gs>
                  <a:gs pos="100000">
                    <a:srgbClr val="64AB0D">
                      <a:shade val="100000"/>
                      <a:satMod val="115000"/>
                    </a:srgbClr>
                  </a:gs>
                </a:gsLst>
                <a:lin ang="2700000" scaled="1"/>
                <a:tileRect/>
              </a:gradFill>
            </c:spPr>
            <c:extLst>
              <c:ext xmlns:c16="http://schemas.microsoft.com/office/drawing/2014/chart" uri="{C3380CC4-5D6E-409C-BE32-E72D297353CC}">
                <c16:uniqueId val="{00000005-3F33-451D-8354-9897632D6C87}"/>
              </c:ext>
            </c:extLst>
          </c:dPt>
          <c:dPt>
            <c:idx val="3"/>
            <c:bubble3D val="0"/>
            <c:spPr>
              <a:gradFill flip="none" rotWithShape="1">
                <a:gsLst>
                  <a:gs pos="0">
                    <a:srgbClr val="00B050">
                      <a:shade val="30000"/>
                      <a:satMod val="115000"/>
                    </a:srgbClr>
                  </a:gs>
                  <a:gs pos="50000">
                    <a:srgbClr val="00B050">
                      <a:shade val="67500"/>
                      <a:satMod val="115000"/>
                    </a:srgbClr>
                  </a:gs>
                  <a:gs pos="100000">
                    <a:srgbClr val="00B050">
                      <a:shade val="100000"/>
                      <a:satMod val="115000"/>
                    </a:srgbClr>
                  </a:gs>
                </a:gsLst>
                <a:lin ang="2700000" scaled="1"/>
                <a:tileRect/>
              </a:gradFill>
            </c:spPr>
            <c:extLst>
              <c:ext xmlns:c16="http://schemas.microsoft.com/office/drawing/2014/chart" uri="{C3380CC4-5D6E-409C-BE32-E72D297353CC}">
                <c16:uniqueId val="{00000007-3F33-451D-8354-9897632D6C87}"/>
              </c:ext>
            </c:extLst>
          </c:dPt>
          <c:dPt>
            <c:idx val="4"/>
            <c:bubble3D val="0"/>
            <c:spPr>
              <a:noFill/>
            </c:spPr>
            <c:extLst>
              <c:ext xmlns:c16="http://schemas.microsoft.com/office/drawing/2014/chart" uri="{C3380CC4-5D6E-409C-BE32-E72D297353CC}">
                <c16:uniqueId val="{00000009-3F33-451D-8354-9897632D6C87}"/>
              </c:ext>
            </c:extLst>
          </c:dPt>
          <c:val>
            <c:numRef>
              <c:f>'Leçon 10'!$N$33:$N$37</c:f>
              <c:numCache>
                <c:formatCode>General</c:formatCode>
                <c:ptCount val="5"/>
                <c:pt idx="0">
                  <c:v>10</c:v>
                </c:pt>
                <c:pt idx="1">
                  <c:v>10</c:v>
                </c:pt>
                <c:pt idx="2">
                  <c:v>10</c:v>
                </c:pt>
                <c:pt idx="3">
                  <c:v>10</c:v>
                </c:pt>
                <c:pt idx="4">
                  <c:v>40</c:v>
                </c:pt>
              </c:numCache>
            </c:numRef>
          </c:val>
          <c:extLst>
            <c:ext xmlns:c16="http://schemas.microsoft.com/office/drawing/2014/chart" uri="{C3380CC4-5D6E-409C-BE32-E72D297353CC}">
              <c16:uniqueId val="{0000000A-3F33-451D-8354-9897632D6C87}"/>
            </c:ext>
          </c:extLst>
        </c:ser>
        <c:dLbls>
          <c:showLegendKey val="0"/>
          <c:showVal val="0"/>
          <c:showCatName val="0"/>
          <c:showSerName val="0"/>
          <c:showPercent val="0"/>
          <c:showBubbleSize val="0"/>
          <c:showLeaderLines val="1"/>
        </c:dLbls>
        <c:firstSliceAng val="270"/>
        <c:holeSize val="50"/>
      </c:doughnutChart>
      <c:pieChart>
        <c:varyColors val="1"/>
        <c:ser>
          <c:idx val="1"/>
          <c:order val="1"/>
          <c:spPr>
            <a:noFill/>
          </c:spPr>
          <c:dPt>
            <c:idx val="1"/>
            <c:bubble3D val="0"/>
            <c:spPr>
              <a:solidFill>
                <a:schemeClr val="tx1"/>
              </a:solidFill>
            </c:spPr>
            <c:extLst>
              <c:ext xmlns:c16="http://schemas.microsoft.com/office/drawing/2014/chart" uri="{C3380CC4-5D6E-409C-BE32-E72D297353CC}">
                <c16:uniqueId val="{0000000C-3F33-451D-8354-9897632D6C87}"/>
              </c:ext>
            </c:extLst>
          </c:dPt>
          <c:val>
            <c:numRef>
              <c:f>'Leçon 10'!$O$33:$O$35</c:f>
              <c:numCache>
                <c:formatCode>General</c:formatCode>
                <c:ptCount val="3"/>
                <c:pt idx="0">
                  <c:v>0</c:v>
                </c:pt>
                <c:pt idx="1">
                  <c:v>2</c:v>
                </c:pt>
                <c:pt idx="2">
                  <c:v>78</c:v>
                </c:pt>
              </c:numCache>
            </c:numRef>
          </c:val>
          <c:extLst>
            <c:ext xmlns:c16="http://schemas.microsoft.com/office/drawing/2014/chart" uri="{C3380CC4-5D6E-409C-BE32-E72D297353CC}">
              <c16:uniqueId val="{0000000D-3F33-451D-8354-9897632D6C87}"/>
            </c:ext>
          </c:extLst>
        </c:ser>
        <c:dLbls>
          <c:showLegendKey val="0"/>
          <c:showVal val="0"/>
          <c:showCatName val="0"/>
          <c:showSerName val="0"/>
          <c:showPercent val="0"/>
          <c:showBubbleSize val="0"/>
          <c:showLeaderLines val="1"/>
        </c:dLbls>
        <c:firstSliceAng val="270"/>
      </c:pieChart>
    </c:plotArea>
    <c:plotVisOnly val="0"/>
    <c:dispBlanksAs val="gap"/>
    <c:showDLblsOverMax val="0"/>
  </c:chart>
  <c:spPr>
    <a:noFill/>
    <a:ln>
      <a:noFill/>
    </a:ln>
  </c:spPr>
  <c:printSettings>
    <c:headerFooter/>
    <c:pageMargins b="0.750000000000003" l="0.70000000000000062" r="0.70000000000000062" t="0.750000000000003" header="0.30000000000000032" footer="0.30000000000000032"/>
    <c:pageSetup/>
  </c:printSettings>
</c:chartSpace>
</file>

<file path=xl/charts/chart3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3187714043526789E-2"/>
          <c:y val="2.160694885387645E-3"/>
          <c:w val="0.97578810865280474"/>
          <c:h val="0.99783930511461238"/>
        </c:manualLayout>
      </c:layout>
      <c:doughnutChart>
        <c:varyColors val="1"/>
        <c:ser>
          <c:idx val="0"/>
          <c:order val="0"/>
          <c:tx>
            <c:v>Camembert</c:v>
          </c:tx>
          <c:dPt>
            <c:idx val="0"/>
            <c:bubble3D val="0"/>
            <c:spPr>
              <a:gradFill flip="none" rotWithShape="1">
                <a:gsLst>
                  <a:gs pos="0">
                    <a:srgbClr val="C00000">
                      <a:shade val="30000"/>
                      <a:satMod val="115000"/>
                    </a:srgbClr>
                  </a:gs>
                  <a:gs pos="50000">
                    <a:srgbClr val="C00000">
                      <a:shade val="67500"/>
                      <a:satMod val="115000"/>
                    </a:srgbClr>
                  </a:gs>
                  <a:gs pos="100000">
                    <a:srgbClr val="C00000">
                      <a:shade val="100000"/>
                      <a:satMod val="115000"/>
                    </a:srgbClr>
                  </a:gs>
                </a:gsLst>
                <a:lin ang="2700000" scaled="1"/>
                <a:tileRect/>
              </a:gradFill>
            </c:spPr>
            <c:extLst>
              <c:ext xmlns:c16="http://schemas.microsoft.com/office/drawing/2014/chart" uri="{C3380CC4-5D6E-409C-BE32-E72D297353CC}">
                <c16:uniqueId val="{00000001-A3AD-4CDB-8263-845A8B986B15}"/>
              </c:ext>
            </c:extLst>
          </c:dPt>
          <c:dPt>
            <c:idx val="1"/>
            <c:bubble3D val="0"/>
            <c:spPr>
              <a:gradFill flip="none" rotWithShape="1">
                <a:gsLst>
                  <a:gs pos="0">
                    <a:srgbClr val="F79646">
                      <a:lumMod val="75000"/>
                      <a:shade val="30000"/>
                      <a:satMod val="115000"/>
                    </a:srgbClr>
                  </a:gs>
                  <a:gs pos="50000">
                    <a:srgbClr val="F79646">
                      <a:lumMod val="75000"/>
                      <a:shade val="67500"/>
                      <a:satMod val="115000"/>
                    </a:srgbClr>
                  </a:gs>
                  <a:gs pos="100000">
                    <a:srgbClr val="F79646">
                      <a:lumMod val="75000"/>
                      <a:shade val="100000"/>
                      <a:satMod val="115000"/>
                    </a:srgbClr>
                  </a:gs>
                </a:gsLst>
                <a:lin ang="2700000" scaled="1"/>
                <a:tileRect/>
              </a:gradFill>
            </c:spPr>
            <c:extLst>
              <c:ext xmlns:c16="http://schemas.microsoft.com/office/drawing/2014/chart" uri="{C3380CC4-5D6E-409C-BE32-E72D297353CC}">
                <c16:uniqueId val="{00000003-A3AD-4CDB-8263-845A8B986B15}"/>
              </c:ext>
            </c:extLst>
          </c:dPt>
          <c:dPt>
            <c:idx val="2"/>
            <c:bubble3D val="0"/>
            <c:spPr>
              <a:gradFill flip="none" rotWithShape="1">
                <a:gsLst>
                  <a:gs pos="0">
                    <a:srgbClr val="64AB0D">
                      <a:shade val="30000"/>
                      <a:satMod val="115000"/>
                    </a:srgbClr>
                  </a:gs>
                  <a:gs pos="50000">
                    <a:srgbClr val="64AB0D">
                      <a:shade val="67500"/>
                      <a:satMod val="115000"/>
                    </a:srgbClr>
                  </a:gs>
                  <a:gs pos="100000">
                    <a:srgbClr val="64AB0D">
                      <a:shade val="100000"/>
                      <a:satMod val="115000"/>
                    </a:srgbClr>
                  </a:gs>
                </a:gsLst>
                <a:lin ang="2700000" scaled="1"/>
                <a:tileRect/>
              </a:gradFill>
            </c:spPr>
            <c:extLst>
              <c:ext xmlns:c16="http://schemas.microsoft.com/office/drawing/2014/chart" uri="{C3380CC4-5D6E-409C-BE32-E72D297353CC}">
                <c16:uniqueId val="{00000005-A3AD-4CDB-8263-845A8B986B15}"/>
              </c:ext>
            </c:extLst>
          </c:dPt>
          <c:dPt>
            <c:idx val="3"/>
            <c:bubble3D val="0"/>
            <c:spPr>
              <a:gradFill flip="none" rotWithShape="1">
                <a:gsLst>
                  <a:gs pos="0">
                    <a:srgbClr val="00B050">
                      <a:shade val="30000"/>
                      <a:satMod val="115000"/>
                    </a:srgbClr>
                  </a:gs>
                  <a:gs pos="50000">
                    <a:srgbClr val="00B050">
                      <a:shade val="67500"/>
                      <a:satMod val="115000"/>
                    </a:srgbClr>
                  </a:gs>
                  <a:gs pos="100000">
                    <a:srgbClr val="00B050">
                      <a:shade val="100000"/>
                      <a:satMod val="115000"/>
                    </a:srgbClr>
                  </a:gs>
                </a:gsLst>
                <a:lin ang="2700000" scaled="1"/>
                <a:tileRect/>
              </a:gradFill>
            </c:spPr>
            <c:extLst>
              <c:ext xmlns:c16="http://schemas.microsoft.com/office/drawing/2014/chart" uri="{C3380CC4-5D6E-409C-BE32-E72D297353CC}">
                <c16:uniqueId val="{00000007-A3AD-4CDB-8263-845A8B986B15}"/>
              </c:ext>
            </c:extLst>
          </c:dPt>
          <c:dPt>
            <c:idx val="4"/>
            <c:bubble3D val="0"/>
            <c:spPr>
              <a:noFill/>
            </c:spPr>
            <c:extLst>
              <c:ext xmlns:c16="http://schemas.microsoft.com/office/drawing/2014/chart" uri="{C3380CC4-5D6E-409C-BE32-E72D297353CC}">
                <c16:uniqueId val="{00000009-A3AD-4CDB-8263-845A8B986B15}"/>
              </c:ext>
            </c:extLst>
          </c:dPt>
          <c:val>
            <c:numRef>
              <c:f>'Leçon 10'!$N$38:$N$42</c:f>
              <c:numCache>
                <c:formatCode>General</c:formatCode>
                <c:ptCount val="5"/>
                <c:pt idx="0">
                  <c:v>10</c:v>
                </c:pt>
                <c:pt idx="1">
                  <c:v>10</c:v>
                </c:pt>
                <c:pt idx="2">
                  <c:v>10</c:v>
                </c:pt>
                <c:pt idx="3">
                  <c:v>10</c:v>
                </c:pt>
                <c:pt idx="4">
                  <c:v>40</c:v>
                </c:pt>
              </c:numCache>
            </c:numRef>
          </c:val>
          <c:extLst>
            <c:ext xmlns:c16="http://schemas.microsoft.com/office/drawing/2014/chart" uri="{C3380CC4-5D6E-409C-BE32-E72D297353CC}">
              <c16:uniqueId val="{0000000A-A3AD-4CDB-8263-845A8B986B15}"/>
            </c:ext>
          </c:extLst>
        </c:ser>
        <c:dLbls>
          <c:showLegendKey val="0"/>
          <c:showVal val="0"/>
          <c:showCatName val="0"/>
          <c:showSerName val="0"/>
          <c:showPercent val="0"/>
          <c:showBubbleSize val="0"/>
          <c:showLeaderLines val="1"/>
        </c:dLbls>
        <c:firstSliceAng val="270"/>
        <c:holeSize val="50"/>
      </c:doughnutChart>
      <c:pieChart>
        <c:varyColors val="1"/>
        <c:ser>
          <c:idx val="1"/>
          <c:order val="1"/>
          <c:spPr>
            <a:noFill/>
          </c:spPr>
          <c:dPt>
            <c:idx val="1"/>
            <c:bubble3D val="0"/>
            <c:spPr>
              <a:solidFill>
                <a:schemeClr val="tx1"/>
              </a:solidFill>
            </c:spPr>
            <c:extLst>
              <c:ext xmlns:c16="http://schemas.microsoft.com/office/drawing/2014/chart" uri="{C3380CC4-5D6E-409C-BE32-E72D297353CC}">
                <c16:uniqueId val="{0000000C-A3AD-4CDB-8263-845A8B986B15}"/>
              </c:ext>
            </c:extLst>
          </c:dPt>
          <c:val>
            <c:numRef>
              <c:f>'Leçon 10'!$O$38:$O$40</c:f>
              <c:numCache>
                <c:formatCode>General</c:formatCode>
                <c:ptCount val="3"/>
                <c:pt idx="0">
                  <c:v>0</c:v>
                </c:pt>
                <c:pt idx="1">
                  <c:v>2</c:v>
                </c:pt>
                <c:pt idx="2">
                  <c:v>78</c:v>
                </c:pt>
              </c:numCache>
            </c:numRef>
          </c:val>
          <c:extLst>
            <c:ext xmlns:c16="http://schemas.microsoft.com/office/drawing/2014/chart" uri="{C3380CC4-5D6E-409C-BE32-E72D297353CC}">
              <c16:uniqueId val="{0000000D-A3AD-4CDB-8263-845A8B986B15}"/>
            </c:ext>
          </c:extLst>
        </c:ser>
        <c:dLbls>
          <c:showLegendKey val="0"/>
          <c:showVal val="0"/>
          <c:showCatName val="0"/>
          <c:showSerName val="0"/>
          <c:showPercent val="0"/>
          <c:showBubbleSize val="0"/>
          <c:showLeaderLines val="1"/>
        </c:dLbls>
        <c:firstSliceAng val="270"/>
      </c:pieChart>
    </c:plotArea>
    <c:plotVisOnly val="0"/>
    <c:dispBlanksAs val="gap"/>
    <c:showDLblsOverMax val="0"/>
  </c:chart>
  <c:spPr>
    <a:noFill/>
    <a:ln>
      <a:noFill/>
    </a:ln>
  </c:spPr>
  <c:printSettings>
    <c:headerFooter/>
    <c:pageMargins b="0.750000000000003" l="0.70000000000000062" r="0.70000000000000062" t="0.750000000000003" header="0.30000000000000032" footer="0.30000000000000032"/>
    <c:pageSetup/>
  </c:printSettings>
</c:chartSpace>
</file>

<file path=xl/charts/chart3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3187714043526789E-2"/>
          <c:y val="2.160694885387645E-3"/>
          <c:w val="0.97578810865280474"/>
          <c:h val="0.99783930511461238"/>
        </c:manualLayout>
      </c:layout>
      <c:doughnutChart>
        <c:varyColors val="1"/>
        <c:ser>
          <c:idx val="0"/>
          <c:order val="0"/>
          <c:tx>
            <c:v>Camembert</c:v>
          </c:tx>
          <c:dPt>
            <c:idx val="0"/>
            <c:bubble3D val="0"/>
            <c:spPr>
              <a:gradFill flip="none" rotWithShape="1">
                <a:gsLst>
                  <a:gs pos="0">
                    <a:srgbClr val="C00000">
                      <a:shade val="30000"/>
                      <a:satMod val="115000"/>
                    </a:srgbClr>
                  </a:gs>
                  <a:gs pos="50000">
                    <a:srgbClr val="C00000">
                      <a:shade val="67500"/>
                      <a:satMod val="115000"/>
                    </a:srgbClr>
                  </a:gs>
                  <a:gs pos="100000">
                    <a:srgbClr val="C00000">
                      <a:shade val="100000"/>
                      <a:satMod val="115000"/>
                    </a:srgbClr>
                  </a:gs>
                </a:gsLst>
                <a:lin ang="2700000" scaled="1"/>
                <a:tileRect/>
              </a:gradFill>
            </c:spPr>
            <c:extLst>
              <c:ext xmlns:c16="http://schemas.microsoft.com/office/drawing/2014/chart" uri="{C3380CC4-5D6E-409C-BE32-E72D297353CC}">
                <c16:uniqueId val="{00000001-F8CE-437E-B7C7-7DEA4DF715C1}"/>
              </c:ext>
            </c:extLst>
          </c:dPt>
          <c:dPt>
            <c:idx val="1"/>
            <c:bubble3D val="0"/>
            <c:spPr>
              <a:gradFill flip="none" rotWithShape="1">
                <a:gsLst>
                  <a:gs pos="0">
                    <a:srgbClr val="F79646">
                      <a:lumMod val="75000"/>
                      <a:shade val="30000"/>
                      <a:satMod val="115000"/>
                    </a:srgbClr>
                  </a:gs>
                  <a:gs pos="50000">
                    <a:srgbClr val="F79646">
                      <a:lumMod val="75000"/>
                      <a:shade val="67500"/>
                      <a:satMod val="115000"/>
                    </a:srgbClr>
                  </a:gs>
                  <a:gs pos="100000">
                    <a:srgbClr val="F79646">
                      <a:lumMod val="75000"/>
                      <a:shade val="100000"/>
                      <a:satMod val="115000"/>
                    </a:srgbClr>
                  </a:gs>
                </a:gsLst>
                <a:lin ang="2700000" scaled="1"/>
                <a:tileRect/>
              </a:gradFill>
            </c:spPr>
            <c:extLst>
              <c:ext xmlns:c16="http://schemas.microsoft.com/office/drawing/2014/chart" uri="{C3380CC4-5D6E-409C-BE32-E72D297353CC}">
                <c16:uniqueId val="{00000003-F8CE-437E-B7C7-7DEA4DF715C1}"/>
              </c:ext>
            </c:extLst>
          </c:dPt>
          <c:dPt>
            <c:idx val="2"/>
            <c:bubble3D val="0"/>
            <c:spPr>
              <a:gradFill flip="none" rotWithShape="1">
                <a:gsLst>
                  <a:gs pos="0">
                    <a:srgbClr val="64AB0D">
                      <a:shade val="30000"/>
                      <a:satMod val="115000"/>
                    </a:srgbClr>
                  </a:gs>
                  <a:gs pos="50000">
                    <a:srgbClr val="64AB0D">
                      <a:shade val="67500"/>
                      <a:satMod val="115000"/>
                    </a:srgbClr>
                  </a:gs>
                  <a:gs pos="100000">
                    <a:srgbClr val="64AB0D">
                      <a:shade val="100000"/>
                      <a:satMod val="115000"/>
                    </a:srgbClr>
                  </a:gs>
                </a:gsLst>
                <a:lin ang="2700000" scaled="1"/>
                <a:tileRect/>
              </a:gradFill>
            </c:spPr>
            <c:extLst>
              <c:ext xmlns:c16="http://schemas.microsoft.com/office/drawing/2014/chart" uri="{C3380CC4-5D6E-409C-BE32-E72D297353CC}">
                <c16:uniqueId val="{00000005-F8CE-437E-B7C7-7DEA4DF715C1}"/>
              </c:ext>
            </c:extLst>
          </c:dPt>
          <c:dPt>
            <c:idx val="3"/>
            <c:bubble3D val="0"/>
            <c:spPr>
              <a:gradFill flip="none" rotWithShape="1">
                <a:gsLst>
                  <a:gs pos="0">
                    <a:srgbClr val="00B050">
                      <a:shade val="30000"/>
                      <a:satMod val="115000"/>
                    </a:srgbClr>
                  </a:gs>
                  <a:gs pos="50000">
                    <a:srgbClr val="00B050">
                      <a:shade val="67500"/>
                      <a:satMod val="115000"/>
                    </a:srgbClr>
                  </a:gs>
                  <a:gs pos="100000">
                    <a:srgbClr val="00B050">
                      <a:shade val="100000"/>
                      <a:satMod val="115000"/>
                    </a:srgbClr>
                  </a:gs>
                </a:gsLst>
                <a:lin ang="2700000" scaled="1"/>
                <a:tileRect/>
              </a:gradFill>
            </c:spPr>
            <c:extLst>
              <c:ext xmlns:c16="http://schemas.microsoft.com/office/drawing/2014/chart" uri="{C3380CC4-5D6E-409C-BE32-E72D297353CC}">
                <c16:uniqueId val="{00000007-F8CE-437E-B7C7-7DEA4DF715C1}"/>
              </c:ext>
            </c:extLst>
          </c:dPt>
          <c:dPt>
            <c:idx val="4"/>
            <c:bubble3D val="0"/>
            <c:spPr>
              <a:noFill/>
            </c:spPr>
            <c:extLst>
              <c:ext xmlns:c16="http://schemas.microsoft.com/office/drawing/2014/chart" uri="{C3380CC4-5D6E-409C-BE32-E72D297353CC}">
                <c16:uniqueId val="{00000009-F8CE-437E-B7C7-7DEA4DF715C1}"/>
              </c:ext>
            </c:extLst>
          </c:dPt>
          <c:val>
            <c:numRef>
              <c:f>'Leçon 10'!$N$43:$N$47</c:f>
              <c:numCache>
                <c:formatCode>General</c:formatCode>
                <c:ptCount val="5"/>
                <c:pt idx="0">
                  <c:v>10</c:v>
                </c:pt>
                <c:pt idx="1">
                  <c:v>10</c:v>
                </c:pt>
                <c:pt idx="2">
                  <c:v>10</c:v>
                </c:pt>
                <c:pt idx="3">
                  <c:v>10</c:v>
                </c:pt>
                <c:pt idx="4">
                  <c:v>40</c:v>
                </c:pt>
              </c:numCache>
            </c:numRef>
          </c:val>
          <c:extLst>
            <c:ext xmlns:c16="http://schemas.microsoft.com/office/drawing/2014/chart" uri="{C3380CC4-5D6E-409C-BE32-E72D297353CC}">
              <c16:uniqueId val="{0000000A-F8CE-437E-B7C7-7DEA4DF715C1}"/>
            </c:ext>
          </c:extLst>
        </c:ser>
        <c:dLbls>
          <c:showLegendKey val="0"/>
          <c:showVal val="0"/>
          <c:showCatName val="0"/>
          <c:showSerName val="0"/>
          <c:showPercent val="0"/>
          <c:showBubbleSize val="0"/>
          <c:showLeaderLines val="1"/>
        </c:dLbls>
        <c:firstSliceAng val="270"/>
        <c:holeSize val="50"/>
      </c:doughnutChart>
      <c:pieChart>
        <c:varyColors val="1"/>
        <c:ser>
          <c:idx val="1"/>
          <c:order val="1"/>
          <c:spPr>
            <a:noFill/>
          </c:spPr>
          <c:dPt>
            <c:idx val="1"/>
            <c:bubble3D val="0"/>
            <c:spPr>
              <a:solidFill>
                <a:schemeClr val="tx1"/>
              </a:solidFill>
            </c:spPr>
            <c:extLst>
              <c:ext xmlns:c16="http://schemas.microsoft.com/office/drawing/2014/chart" uri="{C3380CC4-5D6E-409C-BE32-E72D297353CC}">
                <c16:uniqueId val="{0000000C-F8CE-437E-B7C7-7DEA4DF715C1}"/>
              </c:ext>
            </c:extLst>
          </c:dPt>
          <c:val>
            <c:numRef>
              <c:f>'Leçon 10'!$O$43:$O$45</c:f>
              <c:numCache>
                <c:formatCode>General</c:formatCode>
                <c:ptCount val="3"/>
                <c:pt idx="0">
                  <c:v>0</c:v>
                </c:pt>
                <c:pt idx="1">
                  <c:v>2</c:v>
                </c:pt>
                <c:pt idx="2">
                  <c:v>78</c:v>
                </c:pt>
              </c:numCache>
            </c:numRef>
          </c:val>
          <c:extLst>
            <c:ext xmlns:c16="http://schemas.microsoft.com/office/drawing/2014/chart" uri="{C3380CC4-5D6E-409C-BE32-E72D297353CC}">
              <c16:uniqueId val="{0000000D-F8CE-437E-B7C7-7DEA4DF715C1}"/>
            </c:ext>
          </c:extLst>
        </c:ser>
        <c:dLbls>
          <c:showLegendKey val="0"/>
          <c:showVal val="0"/>
          <c:showCatName val="0"/>
          <c:showSerName val="0"/>
          <c:showPercent val="0"/>
          <c:showBubbleSize val="0"/>
          <c:showLeaderLines val="1"/>
        </c:dLbls>
        <c:firstSliceAng val="270"/>
      </c:pieChart>
    </c:plotArea>
    <c:plotVisOnly val="0"/>
    <c:dispBlanksAs val="gap"/>
    <c:showDLblsOverMax val="0"/>
  </c:chart>
  <c:spPr>
    <a:noFill/>
    <a:ln>
      <a:noFill/>
    </a:ln>
  </c:spPr>
  <c:printSettings>
    <c:headerFooter/>
    <c:pageMargins b="0.750000000000003" l="0.70000000000000062" r="0.70000000000000062" t="0.750000000000003" header="0.30000000000000032" footer="0.30000000000000032"/>
    <c:pageSetup/>
  </c:printSettings>
</c:chartSpace>
</file>

<file path=xl/charts/chart3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3187714043526789E-2"/>
          <c:y val="2.160694885387645E-3"/>
          <c:w val="0.97578810865280474"/>
          <c:h val="0.99783930511461238"/>
        </c:manualLayout>
      </c:layout>
      <c:doughnutChart>
        <c:varyColors val="1"/>
        <c:ser>
          <c:idx val="0"/>
          <c:order val="0"/>
          <c:tx>
            <c:v>Camembert</c:v>
          </c:tx>
          <c:dPt>
            <c:idx val="0"/>
            <c:bubble3D val="0"/>
            <c:spPr>
              <a:gradFill flip="none" rotWithShape="1">
                <a:gsLst>
                  <a:gs pos="0">
                    <a:srgbClr val="C00000">
                      <a:shade val="30000"/>
                      <a:satMod val="115000"/>
                    </a:srgbClr>
                  </a:gs>
                  <a:gs pos="50000">
                    <a:srgbClr val="C00000">
                      <a:shade val="67500"/>
                      <a:satMod val="115000"/>
                    </a:srgbClr>
                  </a:gs>
                  <a:gs pos="100000">
                    <a:srgbClr val="C00000">
                      <a:shade val="100000"/>
                      <a:satMod val="115000"/>
                    </a:srgbClr>
                  </a:gs>
                </a:gsLst>
                <a:lin ang="2700000" scaled="1"/>
                <a:tileRect/>
              </a:gradFill>
            </c:spPr>
            <c:extLst>
              <c:ext xmlns:c16="http://schemas.microsoft.com/office/drawing/2014/chart" uri="{C3380CC4-5D6E-409C-BE32-E72D297353CC}">
                <c16:uniqueId val="{00000001-8536-485F-AA32-73FB0C83D33B}"/>
              </c:ext>
            </c:extLst>
          </c:dPt>
          <c:dPt>
            <c:idx val="1"/>
            <c:bubble3D val="0"/>
            <c:spPr>
              <a:gradFill flip="none" rotWithShape="1">
                <a:gsLst>
                  <a:gs pos="0">
                    <a:srgbClr val="F79646">
                      <a:lumMod val="75000"/>
                      <a:shade val="30000"/>
                      <a:satMod val="115000"/>
                    </a:srgbClr>
                  </a:gs>
                  <a:gs pos="50000">
                    <a:srgbClr val="F79646">
                      <a:lumMod val="75000"/>
                      <a:shade val="67500"/>
                      <a:satMod val="115000"/>
                    </a:srgbClr>
                  </a:gs>
                  <a:gs pos="100000">
                    <a:srgbClr val="F79646">
                      <a:lumMod val="75000"/>
                      <a:shade val="100000"/>
                      <a:satMod val="115000"/>
                    </a:srgbClr>
                  </a:gs>
                </a:gsLst>
                <a:lin ang="2700000" scaled="1"/>
                <a:tileRect/>
              </a:gradFill>
            </c:spPr>
            <c:extLst>
              <c:ext xmlns:c16="http://schemas.microsoft.com/office/drawing/2014/chart" uri="{C3380CC4-5D6E-409C-BE32-E72D297353CC}">
                <c16:uniqueId val="{00000003-8536-485F-AA32-73FB0C83D33B}"/>
              </c:ext>
            </c:extLst>
          </c:dPt>
          <c:dPt>
            <c:idx val="2"/>
            <c:bubble3D val="0"/>
            <c:spPr>
              <a:gradFill flip="none" rotWithShape="1">
                <a:gsLst>
                  <a:gs pos="0">
                    <a:srgbClr val="64AB0D">
                      <a:shade val="30000"/>
                      <a:satMod val="115000"/>
                    </a:srgbClr>
                  </a:gs>
                  <a:gs pos="50000">
                    <a:srgbClr val="64AB0D">
                      <a:shade val="67500"/>
                      <a:satMod val="115000"/>
                    </a:srgbClr>
                  </a:gs>
                  <a:gs pos="100000">
                    <a:srgbClr val="64AB0D">
                      <a:shade val="100000"/>
                      <a:satMod val="115000"/>
                    </a:srgbClr>
                  </a:gs>
                </a:gsLst>
                <a:lin ang="2700000" scaled="1"/>
                <a:tileRect/>
              </a:gradFill>
            </c:spPr>
            <c:extLst>
              <c:ext xmlns:c16="http://schemas.microsoft.com/office/drawing/2014/chart" uri="{C3380CC4-5D6E-409C-BE32-E72D297353CC}">
                <c16:uniqueId val="{00000005-8536-485F-AA32-73FB0C83D33B}"/>
              </c:ext>
            </c:extLst>
          </c:dPt>
          <c:dPt>
            <c:idx val="3"/>
            <c:bubble3D val="0"/>
            <c:spPr>
              <a:gradFill flip="none" rotWithShape="1">
                <a:gsLst>
                  <a:gs pos="0">
                    <a:srgbClr val="00B050">
                      <a:shade val="30000"/>
                      <a:satMod val="115000"/>
                    </a:srgbClr>
                  </a:gs>
                  <a:gs pos="50000">
                    <a:srgbClr val="00B050">
                      <a:shade val="67500"/>
                      <a:satMod val="115000"/>
                    </a:srgbClr>
                  </a:gs>
                  <a:gs pos="100000">
                    <a:srgbClr val="00B050">
                      <a:shade val="100000"/>
                      <a:satMod val="115000"/>
                    </a:srgbClr>
                  </a:gs>
                </a:gsLst>
                <a:lin ang="2700000" scaled="1"/>
                <a:tileRect/>
              </a:gradFill>
            </c:spPr>
            <c:extLst>
              <c:ext xmlns:c16="http://schemas.microsoft.com/office/drawing/2014/chart" uri="{C3380CC4-5D6E-409C-BE32-E72D297353CC}">
                <c16:uniqueId val="{00000007-8536-485F-AA32-73FB0C83D33B}"/>
              </c:ext>
            </c:extLst>
          </c:dPt>
          <c:dPt>
            <c:idx val="4"/>
            <c:bubble3D val="0"/>
            <c:spPr>
              <a:noFill/>
            </c:spPr>
            <c:extLst>
              <c:ext xmlns:c16="http://schemas.microsoft.com/office/drawing/2014/chart" uri="{C3380CC4-5D6E-409C-BE32-E72D297353CC}">
                <c16:uniqueId val="{00000009-8536-485F-AA32-73FB0C83D33B}"/>
              </c:ext>
            </c:extLst>
          </c:dPt>
          <c:val>
            <c:numRef>
              <c:f>'Leçon 10'!$N$48:$N$52</c:f>
              <c:numCache>
                <c:formatCode>General</c:formatCode>
                <c:ptCount val="5"/>
                <c:pt idx="0">
                  <c:v>10</c:v>
                </c:pt>
                <c:pt idx="1">
                  <c:v>10</c:v>
                </c:pt>
                <c:pt idx="2">
                  <c:v>10</c:v>
                </c:pt>
                <c:pt idx="3">
                  <c:v>10</c:v>
                </c:pt>
                <c:pt idx="4">
                  <c:v>40</c:v>
                </c:pt>
              </c:numCache>
            </c:numRef>
          </c:val>
          <c:extLst>
            <c:ext xmlns:c16="http://schemas.microsoft.com/office/drawing/2014/chart" uri="{C3380CC4-5D6E-409C-BE32-E72D297353CC}">
              <c16:uniqueId val="{0000000A-8536-485F-AA32-73FB0C83D33B}"/>
            </c:ext>
          </c:extLst>
        </c:ser>
        <c:dLbls>
          <c:showLegendKey val="0"/>
          <c:showVal val="0"/>
          <c:showCatName val="0"/>
          <c:showSerName val="0"/>
          <c:showPercent val="0"/>
          <c:showBubbleSize val="0"/>
          <c:showLeaderLines val="1"/>
        </c:dLbls>
        <c:firstSliceAng val="270"/>
        <c:holeSize val="50"/>
      </c:doughnutChart>
      <c:pieChart>
        <c:varyColors val="1"/>
        <c:ser>
          <c:idx val="1"/>
          <c:order val="1"/>
          <c:spPr>
            <a:noFill/>
          </c:spPr>
          <c:dPt>
            <c:idx val="1"/>
            <c:bubble3D val="0"/>
            <c:spPr>
              <a:solidFill>
                <a:schemeClr val="tx1"/>
              </a:solidFill>
            </c:spPr>
            <c:extLst>
              <c:ext xmlns:c16="http://schemas.microsoft.com/office/drawing/2014/chart" uri="{C3380CC4-5D6E-409C-BE32-E72D297353CC}">
                <c16:uniqueId val="{0000000C-8536-485F-AA32-73FB0C83D33B}"/>
              </c:ext>
            </c:extLst>
          </c:dPt>
          <c:val>
            <c:numRef>
              <c:f>'Leçon 10'!$O$48:$O$50</c:f>
              <c:numCache>
                <c:formatCode>General</c:formatCode>
                <c:ptCount val="3"/>
                <c:pt idx="0">
                  <c:v>0</c:v>
                </c:pt>
                <c:pt idx="1">
                  <c:v>2</c:v>
                </c:pt>
                <c:pt idx="2">
                  <c:v>78</c:v>
                </c:pt>
              </c:numCache>
            </c:numRef>
          </c:val>
          <c:extLst>
            <c:ext xmlns:c16="http://schemas.microsoft.com/office/drawing/2014/chart" uri="{C3380CC4-5D6E-409C-BE32-E72D297353CC}">
              <c16:uniqueId val="{0000000D-8536-485F-AA32-73FB0C83D33B}"/>
            </c:ext>
          </c:extLst>
        </c:ser>
        <c:dLbls>
          <c:showLegendKey val="0"/>
          <c:showVal val="0"/>
          <c:showCatName val="0"/>
          <c:showSerName val="0"/>
          <c:showPercent val="0"/>
          <c:showBubbleSize val="0"/>
          <c:showLeaderLines val="1"/>
        </c:dLbls>
        <c:firstSliceAng val="270"/>
      </c:pieChart>
    </c:plotArea>
    <c:plotVisOnly val="0"/>
    <c:dispBlanksAs val="gap"/>
    <c:showDLblsOverMax val="0"/>
  </c:chart>
  <c:spPr>
    <a:noFill/>
    <a:ln>
      <a:noFill/>
    </a:ln>
  </c:spPr>
  <c:printSettings>
    <c:headerFooter/>
    <c:pageMargins b="0.750000000000003" l="0.70000000000000062" r="0.70000000000000062" t="0.750000000000003" header="0.30000000000000032" footer="0.30000000000000032"/>
    <c:pageSetup/>
  </c:printSettings>
</c:chartSpace>
</file>

<file path=xl/charts/chart3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3187714043526789E-2"/>
          <c:y val="2.160694885387645E-3"/>
          <c:w val="0.97578810865280474"/>
          <c:h val="0.99783930511461238"/>
        </c:manualLayout>
      </c:layout>
      <c:doughnutChart>
        <c:varyColors val="1"/>
        <c:ser>
          <c:idx val="0"/>
          <c:order val="0"/>
          <c:tx>
            <c:v>Camembert</c:v>
          </c:tx>
          <c:dPt>
            <c:idx val="0"/>
            <c:bubble3D val="0"/>
            <c:spPr>
              <a:gradFill flip="none" rotWithShape="1">
                <a:gsLst>
                  <a:gs pos="0">
                    <a:srgbClr val="C00000">
                      <a:shade val="30000"/>
                      <a:satMod val="115000"/>
                    </a:srgbClr>
                  </a:gs>
                  <a:gs pos="50000">
                    <a:srgbClr val="C00000">
                      <a:shade val="67500"/>
                      <a:satMod val="115000"/>
                    </a:srgbClr>
                  </a:gs>
                  <a:gs pos="100000">
                    <a:srgbClr val="C00000">
                      <a:shade val="100000"/>
                      <a:satMod val="115000"/>
                    </a:srgbClr>
                  </a:gs>
                </a:gsLst>
                <a:lin ang="2700000" scaled="1"/>
                <a:tileRect/>
              </a:gradFill>
            </c:spPr>
            <c:extLst>
              <c:ext xmlns:c16="http://schemas.microsoft.com/office/drawing/2014/chart" uri="{C3380CC4-5D6E-409C-BE32-E72D297353CC}">
                <c16:uniqueId val="{00000001-BA76-41FF-85E0-641383FF3CF8}"/>
              </c:ext>
            </c:extLst>
          </c:dPt>
          <c:dPt>
            <c:idx val="1"/>
            <c:bubble3D val="0"/>
            <c:spPr>
              <a:gradFill flip="none" rotWithShape="1">
                <a:gsLst>
                  <a:gs pos="0">
                    <a:srgbClr val="F79646">
                      <a:lumMod val="75000"/>
                      <a:shade val="30000"/>
                      <a:satMod val="115000"/>
                    </a:srgbClr>
                  </a:gs>
                  <a:gs pos="50000">
                    <a:srgbClr val="F79646">
                      <a:lumMod val="75000"/>
                      <a:shade val="67500"/>
                      <a:satMod val="115000"/>
                    </a:srgbClr>
                  </a:gs>
                  <a:gs pos="100000">
                    <a:srgbClr val="F79646">
                      <a:lumMod val="75000"/>
                      <a:shade val="100000"/>
                      <a:satMod val="115000"/>
                    </a:srgbClr>
                  </a:gs>
                </a:gsLst>
                <a:lin ang="2700000" scaled="1"/>
                <a:tileRect/>
              </a:gradFill>
            </c:spPr>
            <c:extLst>
              <c:ext xmlns:c16="http://schemas.microsoft.com/office/drawing/2014/chart" uri="{C3380CC4-5D6E-409C-BE32-E72D297353CC}">
                <c16:uniqueId val="{00000003-BA76-41FF-85E0-641383FF3CF8}"/>
              </c:ext>
            </c:extLst>
          </c:dPt>
          <c:dPt>
            <c:idx val="2"/>
            <c:bubble3D val="0"/>
            <c:spPr>
              <a:gradFill flip="none" rotWithShape="1">
                <a:gsLst>
                  <a:gs pos="0">
                    <a:srgbClr val="64AB0D">
                      <a:shade val="30000"/>
                      <a:satMod val="115000"/>
                    </a:srgbClr>
                  </a:gs>
                  <a:gs pos="50000">
                    <a:srgbClr val="64AB0D">
                      <a:shade val="67500"/>
                      <a:satMod val="115000"/>
                    </a:srgbClr>
                  </a:gs>
                  <a:gs pos="100000">
                    <a:srgbClr val="64AB0D">
                      <a:shade val="100000"/>
                      <a:satMod val="115000"/>
                    </a:srgbClr>
                  </a:gs>
                </a:gsLst>
                <a:lin ang="2700000" scaled="1"/>
                <a:tileRect/>
              </a:gradFill>
            </c:spPr>
            <c:extLst>
              <c:ext xmlns:c16="http://schemas.microsoft.com/office/drawing/2014/chart" uri="{C3380CC4-5D6E-409C-BE32-E72D297353CC}">
                <c16:uniqueId val="{00000005-BA76-41FF-85E0-641383FF3CF8}"/>
              </c:ext>
            </c:extLst>
          </c:dPt>
          <c:dPt>
            <c:idx val="3"/>
            <c:bubble3D val="0"/>
            <c:spPr>
              <a:gradFill flip="none" rotWithShape="1">
                <a:gsLst>
                  <a:gs pos="0">
                    <a:srgbClr val="00B050">
                      <a:shade val="30000"/>
                      <a:satMod val="115000"/>
                    </a:srgbClr>
                  </a:gs>
                  <a:gs pos="50000">
                    <a:srgbClr val="00B050">
                      <a:shade val="67500"/>
                      <a:satMod val="115000"/>
                    </a:srgbClr>
                  </a:gs>
                  <a:gs pos="100000">
                    <a:srgbClr val="00B050">
                      <a:shade val="100000"/>
                      <a:satMod val="115000"/>
                    </a:srgbClr>
                  </a:gs>
                </a:gsLst>
                <a:lin ang="2700000" scaled="1"/>
                <a:tileRect/>
              </a:gradFill>
            </c:spPr>
            <c:extLst>
              <c:ext xmlns:c16="http://schemas.microsoft.com/office/drawing/2014/chart" uri="{C3380CC4-5D6E-409C-BE32-E72D297353CC}">
                <c16:uniqueId val="{00000007-BA76-41FF-85E0-641383FF3CF8}"/>
              </c:ext>
            </c:extLst>
          </c:dPt>
          <c:dPt>
            <c:idx val="4"/>
            <c:bubble3D val="0"/>
            <c:spPr>
              <a:noFill/>
            </c:spPr>
            <c:extLst>
              <c:ext xmlns:c16="http://schemas.microsoft.com/office/drawing/2014/chart" uri="{C3380CC4-5D6E-409C-BE32-E72D297353CC}">
                <c16:uniqueId val="{00000009-BA76-41FF-85E0-641383FF3CF8}"/>
              </c:ext>
            </c:extLst>
          </c:dPt>
          <c:val>
            <c:numRef>
              <c:f>'Leçon 10'!$N$53:$N$57</c:f>
              <c:numCache>
                <c:formatCode>General</c:formatCode>
                <c:ptCount val="5"/>
                <c:pt idx="0">
                  <c:v>10</c:v>
                </c:pt>
                <c:pt idx="1">
                  <c:v>10</c:v>
                </c:pt>
                <c:pt idx="2">
                  <c:v>10</c:v>
                </c:pt>
                <c:pt idx="3">
                  <c:v>10</c:v>
                </c:pt>
                <c:pt idx="4">
                  <c:v>40</c:v>
                </c:pt>
              </c:numCache>
            </c:numRef>
          </c:val>
          <c:extLst>
            <c:ext xmlns:c16="http://schemas.microsoft.com/office/drawing/2014/chart" uri="{C3380CC4-5D6E-409C-BE32-E72D297353CC}">
              <c16:uniqueId val="{0000000A-BA76-41FF-85E0-641383FF3CF8}"/>
            </c:ext>
          </c:extLst>
        </c:ser>
        <c:dLbls>
          <c:showLegendKey val="0"/>
          <c:showVal val="0"/>
          <c:showCatName val="0"/>
          <c:showSerName val="0"/>
          <c:showPercent val="0"/>
          <c:showBubbleSize val="0"/>
          <c:showLeaderLines val="1"/>
        </c:dLbls>
        <c:firstSliceAng val="270"/>
        <c:holeSize val="50"/>
      </c:doughnutChart>
      <c:pieChart>
        <c:varyColors val="1"/>
        <c:ser>
          <c:idx val="1"/>
          <c:order val="1"/>
          <c:spPr>
            <a:noFill/>
          </c:spPr>
          <c:dPt>
            <c:idx val="1"/>
            <c:bubble3D val="0"/>
            <c:spPr>
              <a:solidFill>
                <a:schemeClr val="tx1"/>
              </a:solidFill>
            </c:spPr>
            <c:extLst>
              <c:ext xmlns:c16="http://schemas.microsoft.com/office/drawing/2014/chart" uri="{C3380CC4-5D6E-409C-BE32-E72D297353CC}">
                <c16:uniqueId val="{0000000C-BA76-41FF-85E0-641383FF3CF8}"/>
              </c:ext>
            </c:extLst>
          </c:dPt>
          <c:val>
            <c:numRef>
              <c:f>'Leçon 10'!$O$53:$O$55</c:f>
              <c:numCache>
                <c:formatCode>General</c:formatCode>
                <c:ptCount val="3"/>
                <c:pt idx="0">
                  <c:v>0</c:v>
                </c:pt>
                <c:pt idx="1">
                  <c:v>2</c:v>
                </c:pt>
                <c:pt idx="2">
                  <c:v>78</c:v>
                </c:pt>
              </c:numCache>
            </c:numRef>
          </c:val>
          <c:extLst>
            <c:ext xmlns:c16="http://schemas.microsoft.com/office/drawing/2014/chart" uri="{C3380CC4-5D6E-409C-BE32-E72D297353CC}">
              <c16:uniqueId val="{0000000D-BA76-41FF-85E0-641383FF3CF8}"/>
            </c:ext>
          </c:extLst>
        </c:ser>
        <c:dLbls>
          <c:showLegendKey val="0"/>
          <c:showVal val="0"/>
          <c:showCatName val="0"/>
          <c:showSerName val="0"/>
          <c:showPercent val="0"/>
          <c:showBubbleSize val="0"/>
          <c:showLeaderLines val="1"/>
        </c:dLbls>
        <c:firstSliceAng val="270"/>
      </c:pieChart>
    </c:plotArea>
    <c:plotVisOnly val="0"/>
    <c:dispBlanksAs val="gap"/>
    <c:showDLblsOverMax val="0"/>
  </c:chart>
  <c:spPr>
    <a:noFill/>
    <a:ln>
      <a:noFill/>
    </a:ln>
  </c:spPr>
  <c:printSettings>
    <c:headerFooter/>
    <c:pageMargins b="0.750000000000003" l="0.70000000000000062" r="0.70000000000000062" t="0.750000000000003" header="0.30000000000000032" footer="0.30000000000000032"/>
    <c:pageSetup/>
  </c:printSettings>
</c:chartSpace>
</file>

<file path=xl/charts/chart3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3187714043526789E-2"/>
          <c:y val="2.160694885387645E-3"/>
          <c:w val="0.97578810865280474"/>
          <c:h val="0.99783930511461238"/>
        </c:manualLayout>
      </c:layout>
      <c:doughnutChart>
        <c:varyColors val="1"/>
        <c:ser>
          <c:idx val="0"/>
          <c:order val="0"/>
          <c:tx>
            <c:v>Camembert</c:v>
          </c:tx>
          <c:dPt>
            <c:idx val="0"/>
            <c:bubble3D val="0"/>
            <c:spPr>
              <a:gradFill flip="none" rotWithShape="1">
                <a:gsLst>
                  <a:gs pos="0">
                    <a:srgbClr val="C00000">
                      <a:shade val="30000"/>
                      <a:satMod val="115000"/>
                    </a:srgbClr>
                  </a:gs>
                  <a:gs pos="50000">
                    <a:srgbClr val="C00000">
                      <a:shade val="67500"/>
                      <a:satMod val="115000"/>
                    </a:srgbClr>
                  </a:gs>
                  <a:gs pos="100000">
                    <a:srgbClr val="C00000">
                      <a:shade val="100000"/>
                      <a:satMod val="115000"/>
                    </a:srgbClr>
                  </a:gs>
                </a:gsLst>
                <a:lin ang="2700000" scaled="1"/>
                <a:tileRect/>
              </a:gradFill>
            </c:spPr>
            <c:extLst>
              <c:ext xmlns:c16="http://schemas.microsoft.com/office/drawing/2014/chart" uri="{C3380CC4-5D6E-409C-BE32-E72D297353CC}">
                <c16:uniqueId val="{00000001-0C8B-4A59-9CE7-98F3AF874FCE}"/>
              </c:ext>
            </c:extLst>
          </c:dPt>
          <c:dPt>
            <c:idx val="1"/>
            <c:bubble3D val="0"/>
            <c:spPr>
              <a:gradFill flip="none" rotWithShape="1">
                <a:gsLst>
                  <a:gs pos="0">
                    <a:srgbClr val="F79646">
                      <a:lumMod val="75000"/>
                      <a:shade val="30000"/>
                      <a:satMod val="115000"/>
                    </a:srgbClr>
                  </a:gs>
                  <a:gs pos="50000">
                    <a:srgbClr val="F79646">
                      <a:lumMod val="75000"/>
                      <a:shade val="67500"/>
                      <a:satMod val="115000"/>
                    </a:srgbClr>
                  </a:gs>
                  <a:gs pos="100000">
                    <a:srgbClr val="F79646">
                      <a:lumMod val="75000"/>
                      <a:shade val="100000"/>
                      <a:satMod val="115000"/>
                    </a:srgbClr>
                  </a:gs>
                </a:gsLst>
                <a:lin ang="2700000" scaled="1"/>
                <a:tileRect/>
              </a:gradFill>
            </c:spPr>
            <c:extLst>
              <c:ext xmlns:c16="http://schemas.microsoft.com/office/drawing/2014/chart" uri="{C3380CC4-5D6E-409C-BE32-E72D297353CC}">
                <c16:uniqueId val="{00000003-0C8B-4A59-9CE7-98F3AF874FCE}"/>
              </c:ext>
            </c:extLst>
          </c:dPt>
          <c:dPt>
            <c:idx val="2"/>
            <c:bubble3D val="0"/>
            <c:spPr>
              <a:gradFill flip="none" rotWithShape="1">
                <a:gsLst>
                  <a:gs pos="0">
                    <a:srgbClr val="64AB0D">
                      <a:shade val="30000"/>
                      <a:satMod val="115000"/>
                    </a:srgbClr>
                  </a:gs>
                  <a:gs pos="50000">
                    <a:srgbClr val="64AB0D">
                      <a:shade val="67500"/>
                      <a:satMod val="115000"/>
                    </a:srgbClr>
                  </a:gs>
                  <a:gs pos="100000">
                    <a:srgbClr val="64AB0D">
                      <a:shade val="100000"/>
                      <a:satMod val="115000"/>
                    </a:srgbClr>
                  </a:gs>
                </a:gsLst>
                <a:lin ang="2700000" scaled="1"/>
                <a:tileRect/>
              </a:gradFill>
            </c:spPr>
            <c:extLst>
              <c:ext xmlns:c16="http://schemas.microsoft.com/office/drawing/2014/chart" uri="{C3380CC4-5D6E-409C-BE32-E72D297353CC}">
                <c16:uniqueId val="{00000005-0C8B-4A59-9CE7-98F3AF874FCE}"/>
              </c:ext>
            </c:extLst>
          </c:dPt>
          <c:dPt>
            <c:idx val="3"/>
            <c:bubble3D val="0"/>
            <c:spPr>
              <a:gradFill flip="none" rotWithShape="1">
                <a:gsLst>
                  <a:gs pos="0">
                    <a:srgbClr val="00B050">
                      <a:shade val="30000"/>
                      <a:satMod val="115000"/>
                    </a:srgbClr>
                  </a:gs>
                  <a:gs pos="50000">
                    <a:srgbClr val="00B050">
                      <a:shade val="67500"/>
                      <a:satMod val="115000"/>
                    </a:srgbClr>
                  </a:gs>
                  <a:gs pos="100000">
                    <a:srgbClr val="00B050">
                      <a:shade val="100000"/>
                      <a:satMod val="115000"/>
                    </a:srgbClr>
                  </a:gs>
                </a:gsLst>
                <a:lin ang="2700000" scaled="1"/>
                <a:tileRect/>
              </a:gradFill>
            </c:spPr>
            <c:extLst>
              <c:ext xmlns:c16="http://schemas.microsoft.com/office/drawing/2014/chart" uri="{C3380CC4-5D6E-409C-BE32-E72D297353CC}">
                <c16:uniqueId val="{00000007-0C8B-4A59-9CE7-98F3AF874FCE}"/>
              </c:ext>
            </c:extLst>
          </c:dPt>
          <c:dPt>
            <c:idx val="4"/>
            <c:bubble3D val="0"/>
            <c:spPr>
              <a:noFill/>
            </c:spPr>
            <c:extLst>
              <c:ext xmlns:c16="http://schemas.microsoft.com/office/drawing/2014/chart" uri="{C3380CC4-5D6E-409C-BE32-E72D297353CC}">
                <c16:uniqueId val="{00000009-0C8B-4A59-9CE7-98F3AF874FCE}"/>
              </c:ext>
            </c:extLst>
          </c:dPt>
          <c:val>
            <c:numRef>
              <c:f>'Leçon 10'!$N$58:$N$62</c:f>
              <c:numCache>
                <c:formatCode>General</c:formatCode>
                <c:ptCount val="5"/>
                <c:pt idx="0">
                  <c:v>10</c:v>
                </c:pt>
                <c:pt idx="1">
                  <c:v>10</c:v>
                </c:pt>
                <c:pt idx="2">
                  <c:v>10</c:v>
                </c:pt>
                <c:pt idx="3">
                  <c:v>10</c:v>
                </c:pt>
                <c:pt idx="4">
                  <c:v>40</c:v>
                </c:pt>
              </c:numCache>
            </c:numRef>
          </c:val>
          <c:extLst>
            <c:ext xmlns:c16="http://schemas.microsoft.com/office/drawing/2014/chart" uri="{C3380CC4-5D6E-409C-BE32-E72D297353CC}">
              <c16:uniqueId val="{0000000A-0C8B-4A59-9CE7-98F3AF874FCE}"/>
            </c:ext>
          </c:extLst>
        </c:ser>
        <c:dLbls>
          <c:showLegendKey val="0"/>
          <c:showVal val="0"/>
          <c:showCatName val="0"/>
          <c:showSerName val="0"/>
          <c:showPercent val="0"/>
          <c:showBubbleSize val="0"/>
          <c:showLeaderLines val="1"/>
        </c:dLbls>
        <c:firstSliceAng val="270"/>
        <c:holeSize val="50"/>
      </c:doughnutChart>
      <c:pieChart>
        <c:varyColors val="1"/>
        <c:ser>
          <c:idx val="1"/>
          <c:order val="1"/>
          <c:spPr>
            <a:noFill/>
          </c:spPr>
          <c:dPt>
            <c:idx val="1"/>
            <c:bubble3D val="0"/>
            <c:spPr>
              <a:solidFill>
                <a:schemeClr val="tx1"/>
              </a:solidFill>
            </c:spPr>
            <c:extLst>
              <c:ext xmlns:c16="http://schemas.microsoft.com/office/drawing/2014/chart" uri="{C3380CC4-5D6E-409C-BE32-E72D297353CC}">
                <c16:uniqueId val="{0000000C-0C8B-4A59-9CE7-98F3AF874FCE}"/>
              </c:ext>
            </c:extLst>
          </c:dPt>
          <c:val>
            <c:numRef>
              <c:f>'Leçon 10'!$O$58:$O$60</c:f>
              <c:numCache>
                <c:formatCode>General</c:formatCode>
                <c:ptCount val="3"/>
                <c:pt idx="0">
                  <c:v>0</c:v>
                </c:pt>
                <c:pt idx="1">
                  <c:v>2</c:v>
                </c:pt>
                <c:pt idx="2">
                  <c:v>78</c:v>
                </c:pt>
              </c:numCache>
            </c:numRef>
          </c:val>
          <c:extLst>
            <c:ext xmlns:c16="http://schemas.microsoft.com/office/drawing/2014/chart" uri="{C3380CC4-5D6E-409C-BE32-E72D297353CC}">
              <c16:uniqueId val="{0000000D-0C8B-4A59-9CE7-98F3AF874FCE}"/>
            </c:ext>
          </c:extLst>
        </c:ser>
        <c:dLbls>
          <c:showLegendKey val="0"/>
          <c:showVal val="0"/>
          <c:showCatName val="0"/>
          <c:showSerName val="0"/>
          <c:showPercent val="0"/>
          <c:showBubbleSize val="0"/>
          <c:showLeaderLines val="1"/>
        </c:dLbls>
        <c:firstSliceAng val="270"/>
      </c:pieChart>
    </c:plotArea>
    <c:plotVisOnly val="0"/>
    <c:dispBlanksAs val="gap"/>
    <c:showDLblsOverMax val="0"/>
  </c:chart>
  <c:spPr>
    <a:noFill/>
    <a:ln>
      <a:noFill/>
    </a:ln>
  </c:spPr>
  <c:printSettings>
    <c:headerFooter/>
    <c:pageMargins b="0.750000000000003" l="0.70000000000000062" r="0.70000000000000062" t="0.750000000000003" header="0.30000000000000032" footer="0.30000000000000032"/>
    <c:pageSetup/>
  </c:printSettings>
</c:chartSpace>
</file>

<file path=xl/charts/chart3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3187714043526789E-2"/>
          <c:y val="2.160694885387645E-3"/>
          <c:w val="0.97578810865280474"/>
          <c:h val="0.99783930511461238"/>
        </c:manualLayout>
      </c:layout>
      <c:doughnutChart>
        <c:varyColors val="1"/>
        <c:ser>
          <c:idx val="0"/>
          <c:order val="0"/>
          <c:tx>
            <c:v>Camembert</c:v>
          </c:tx>
          <c:dPt>
            <c:idx val="0"/>
            <c:bubble3D val="0"/>
            <c:spPr>
              <a:gradFill flip="none" rotWithShape="1">
                <a:gsLst>
                  <a:gs pos="0">
                    <a:srgbClr val="C00000">
                      <a:shade val="30000"/>
                      <a:satMod val="115000"/>
                    </a:srgbClr>
                  </a:gs>
                  <a:gs pos="50000">
                    <a:srgbClr val="C00000">
                      <a:shade val="67500"/>
                      <a:satMod val="115000"/>
                    </a:srgbClr>
                  </a:gs>
                  <a:gs pos="100000">
                    <a:srgbClr val="C00000">
                      <a:shade val="100000"/>
                      <a:satMod val="115000"/>
                    </a:srgbClr>
                  </a:gs>
                </a:gsLst>
                <a:lin ang="2700000" scaled="1"/>
                <a:tileRect/>
              </a:gradFill>
            </c:spPr>
            <c:extLst>
              <c:ext xmlns:c16="http://schemas.microsoft.com/office/drawing/2014/chart" uri="{C3380CC4-5D6E-409C-BE32-E72D297353CC}">
                <c16:uniqueId val="{00000001-4B6F-4C50-8478-08D8D9B98DEB}"/>
              </c:ext>
            </c:extLst>
          </c:dPt>
          <c:dPt>
            <c:idx val="1"/>
            <c:bubble3D val="0"/>
            <c:spPr>
              <a:gradFill flip="none" rotWithShape="1">
                <a:gsLst>
                  <a:gs pos="0">
                    <a:srgbClr val="F79646">
                      <a:lumMod val="75000"/>
                      <a:shade val="30000"/>
                      <a:satMod val="115000"/>
                    </a:srgbClr>
                  </a:gs>
                  <a:gs pos="50000">
                    <a:srgbClr val="F79646">
                      <a:lumMod val="75000"/>
                      <a:shade val="67500"/>
                      <a:satMod val="115000"/>
                    </a:srgbClr>
                  </a:gs>
                  <a:gs pos="100000">
                    <a:srgbClr val="F79646">
                      <a:lumMod val="75000"/>
                      <a:shade val="100000"/>
                      <a:satMod val="115000"/>
                    </a:srgbClr>
                  </a:gs>
                </a:gsLst>
                <a:lin ang="2700000" scaled="1"/>
                <a:tileRect/>
              </a:gradFill>
            </c:spPr>
            <c:extLst>
              <c:ext xmlns:c16="http://schemas.microsoft.com/office/drawing/2014/chart" uri="{C3380CC4-5D6E-409C-BE32-E72D297353CC}">
                <c16:uniqueId val="{00000003-4B6F-4C50-8478-08D8D9B98DEB}"/>
              </c:ext>
            </c:extLst>
          </c:dPt>
          <c:dPt>
            <c:idx val="2"/>
            <c:bubble3D val="0"/>
            <c:spPr>
              <a:gradFill flip="none" rotWithShape="1">
                <a:gsLst>
                  <a:gs pos="0">
                    <a:srgbClr val="64AB0D">
                      <a:shade val="30000"/>
                      <a:satMod val="115000"/>
                    </a:srgbClr>
                  </a:gs>
                  <a:gs pos="50000">
                    <a:srgbClr val="64AB0D">
                      <a:shade val="67500"/>
                      <a:satMod val="115000"/>
                    </a:srgbClr>
                  </a:gs>
                  <a:gs pos="100000">
                    <a:srgbClr val="64AB0D">
                      <a:shade val="100000"/>
                      <a:satMod val="115000"/>
                    </a:srgbClr>
                  </a:gs>
                </a:gsLst>
                <a:lin ang="2700000" scaled="1"/>
                <a:tileRect/>
              </a:gradFill>
            </c:spPr>
            <c:extLst>
              <c:ext xmlns:c16="http://schemas.microsoft.com/office/drawing/2014/chart" uri="{C3380CC4-5D6E-409C-BE32-E72D297353CC}">
                <c16:uniqueId val="{00000005-4B6F-4C50-8478-08D8D9B98DEB}"/>
              </c:ext>
            </c:extLst>
          </c:dPt>
          <c:dPt>
            <c:idx val="3"/>
            <c:bubble3D val="0"/>
            <c:spPr>
              <a:gradFill flip="none" rotWithShape="1">
                <a:gsLst>
                  <a:gs pos="0">
                    <a:srgbClr val="00B050">
                      <a:shade val="30000"/>
                      <a:satMod val="115000"/>
                    </a:srgbClr>
                  </a:gs>
                  <a:gs pos="50000">
                    <a:srgbClr val="00B050">
                      <a:shade val="67500"/>
                      <a:satMod val="115000"/>
                    </a:srgbClr>
                  </a:gs>
                  <a:gs pos="100000">
                    <a:srgbClr val="00B050">
                      <a:shade val="100000"/>
                      <a:satMod val="115000"/>
                    </a:srgbClr>
                  </a:gs>
                </a:gsLst>
                <a:lin ang="2700000" scaled="1"/>
                <a:tileRect/>
              </a:gradFill>
            </c:spPr>
            <c:extLst>
              <c:ext xmlns:c16="http://schemas.microsoft.com/office/drawing/2014/chart" uri="{C3380CC4-5D6E-409C-BE32-E72D297353CC}">
                <c16:uniqueId val="{00000007-4B6F-4C50-8478-08D8D9B98DEB}"/>
              </c:ext>
            </c:extLst>
          </c:dPt>
          <c:dPt>
            <c:idx val="4"/>
            <c:bubble3D val="0"/>
            <c:spPr>
              <a:noFill/>
            </c:spPr>
            <c:extLst>
              <c:ext xmlns:c16="http://schemas.microsoft.com/office/drawing/2014/chart" uri="{C3380CC4-5D6E-409C-BE32-E72D297353CC}">
                <c16:uniqueId val="{00000009-4B6F-4C50-8478-08D8D9B98DEB}"/>
              </c:ext>
            </c:extLst>
          </c:dPt>
          <c:val>
            <c:numRef>
              <c:f>'Leçon 10'!$N$63:$N$67</c:f>
              <c:numCache>
                <c:formatCode>General</c:formatCode>
                <c:ptCount val="5"/>
                <c:pt idx="0">
                  <c:v>10</c:v>
                </c:pt>
                <c:pt idx="1">
                  <c:v>10</c:v>
                </c:pt>
                <c:pt idx="2">
                  <c:v>10</c:v>
                </c:pt>
                <c:pt idx="3">
                  <c:v>10</c:v>
                </c:pt>
                <c:pt idx="4">
                  <c:v>40</c:v>
                </c:pt>
              </c:numCache>
            </c:numRef>
          </c:val>
          <c:extLst>
            <c:ext xmlns:c16="http://schemas.microsoft.com/office/drawing/2014/chart" uri="{C3380CC4-5D6E-409C-BE32-E72D297353CC}">
              <c16:uniqueId val="{0000000A-4B6F-4C50-8478-08D8D9B98DEB}"/>
            </c:ext>
          </c:extLst>
        </c:ser>
        <c:dLbls>
          <c:showLegendKey val="0"/>
          <c:showVal val="0"/>
          <c:showCatName val="0"/>
          <c:showSerName val="0"/>
          <c:showPercent val="0"/>
          <c:showBubbleSize val="0"/>
          <c:showLeaderLines val="1"/>
        </c:dLbls>
        <c:firstSliceAng val="270"/>
        <c:holeSize val="50"/>
      </c:doughnutChart>
      <c:pieChart>
        <c:varyColors val="1"/>
        <c:ser>
          <c:idx val="1"/>
          <c:order val="1"/>
          <c:spPr>
            <a:noFill/>
          </c:spPr>
          <c:dPt>
            <c:idx val="1"/>
            <c:bubble3D val="0"/>
            <c:spPr>
              <a:solidFill>
                <a:schemeClr val="tx1"/>
              </a:solidFill>
            </c:spPr>
            <c:extLst>
              <c:ext xmlns:c16="http://schemas.microsoft.com/office/drawing/2014/chart" uri="{C3380CC4-5D6E-409C-BE32-E72D297353CC}">
                <c16:uniqueId val="{0000000C-4B6F-4C50-8478-08D8D9B98DEB}"/>
              </c:ext>
            </c:extLst>
          </c:dPt>
          <c:val>
            <c:numRef>
              <c:f>'Leçon 10'!$O$63:$O$65</c:f>
              <c:numCache>
                <c:formatCode>General</c:formatCode>
                <c:ptCount val="3"/>
                <c:pt idx="0">
                  <c:v>0</c:v>
                </c:pt>
                <c:pt idx="1">
                  <c:v>2</c:v>
                </c:pt>
                <c:pt idx="2">
                  <c:v>78</c:v>
                </c:pt>
              </c:numCache>
            </c:numRef>
          </c:val>
          <c:extLst>
            <c:ext xmlns:c16="http://schemas.microsoft.com/office/drawing/2014/chart" uri="{C3380CC4-5D6E-409C-BE32-E72D297353CC}">
              <c16:uniqueId val="{0000000D-4B6F-4C50-8478-08D8D9B98DEB}"/>
            </c:ext>
          </c:extLst>
        </c:ser>
        <c:dLbls>
          <c:showLegendKey val="0"/>
          <c:showVal val="0"/>
          <c:showCatName val="0"/>
          <c:showSerName val="0"/>
          <c:showPercent val="0"/>
          <c:showBubbleSize val="0"/>
          <c:showLeaderLines val="1"/>
        </c:dLbls>
        <c:firstSliceAng val="270"/>
      </c:pieChart>
    </c:plotArea>
    <c:plotVisOnly val="0"/>
    <c:dispBlanksAs val="gap"/>
    <c:showDLblsOverMax val="0"/>
  </c:chart>
  <c:spPr>
    <a:noFill/>
    <a:ln>
      <a:noFill/>
    </a:ln>
  </c:spPr>
  <c:printSettings>
    <c:headerFooter/>
    <c:pageMargins b="0.750000000000003" l="0.70000000000000062" r="0.70000000000000062" t="0.750000000000003" header="0.30000000000000032" footer="0.30000000000000032"/>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3187714043526789E-2"/>
          <c:y val="2.160694885387645E-3"/>
          <c:w val="0.97578810865280474"/>
          <c:h val="0.99783930511461238"/>
        </c:manualLayout>
      </c:layout>
      <c:doughnutChart>
        <c:varyColors val="1"/>
        <c:ser>
          <c:idx val="0"/>
          <c:order val="0"/>
          <c:tx>
            <c:v>Camembert</c:v>
          </c:tx>
          <c:dPt>
            <c:idx val="0"/>
            <c:bubble3D val="0"/>
            <c:spPr>
              <a:gradFill flip="none" rotWithShape="1">
                <a:gsLst>
                  <a:gs pos="0">
                    <a:srgbClr val="C00000">
                      <a:shade val="30000"/>
                      <a:satMod val="115000"/>
                    </a:srgbClr>
                  </a:gs>
                  <a:gs pos="50000">
                    <a:srgbClr val="C00000">
                      <a:shade val="67500"/>
                      <a:satMod val="115000"/>
                    </a:srgbClr>
                  </a:gs>
                  <a:gs pos="100000">
                    <a:srgbClr val="C00000">
                      <a:shade val="100000"/>
                      <a:satMod val="115000"/>
                    </a:srgbClr>
                  </a:gs>
                </a:gsLst>
                <a:lin ang="2700000" scaled="1"/>
                <a:tileRect/>
              </a:gradFill>
            </c:spPr>
            <c:extLst>
              <c:ext xmlns:c16="http://schemas.microsoft.com/office/drawing/2014/chart" uri="{C3380CC4-5D6E-409C-BE32-E72D297353CC}">
                <c16:uniqueId val="{00000001-21E7-416C-8319-624FE1519F81}"/>
              </c:ext>
            </c:extLst>
          </c:dPt>
          <c:dPt>
            <c:idx val="1"/>
            <c:bubble3D val="0"/>
            <c:spPr>
              <a:gradFill flip="none" rotWithShape="1">
                <a:gsLst>
                  <a:gs pos="0">
                    <a:srgbClr val="F79646">
                      <a:lumMod val="75000"/>
                      <a:shade val="30000"/>
                      <a:satMod val="115000"/>
                    </a:srgbClr>
                  </a:gs>
                  <a:gs pos="50000">
                    <a:srgbClr val="F79646">
                      <a:lumMod val="75000"/>
                      <a:shade val="67500"/>
                      <a:satMod val="115000"/>
                    </a:srgbClr>
                  </a:gs>
                  <a:gs pos="100000">
                    <a:srgbClr val="F79646">
                      <a:lumMod val="75000"/>
                      <a:shade val="100000"/>
                      <a:satMod val="115000"/>
                    </a:srgbClr>
                  </a:gs>
                </a:gsLst>
                <a:lin ang="2700000" scaled="1"/>
                <a:tileRect/>
              </a:gradFill>
            </c:spPr>
            <c:extLst>
              <c:ext xmlns:c16="http://schemas.microsoft.com/office/drawing/2014/chart" uri="{C3380CC4-5D6E-409C-BE32-E72D297353CC}">
                <c16:uniqueId val="{00000003-21E7-416C-8319-624FE1519F81}"/>
              </c:ext>
            </c:extLst>
          </c:dPt>
          <c:dPt>
            <c:idx val="2"/>
            <c:bubble3D val="0"/>
            <c:spPr>
              <a:gradFill flip="none" rotWithShape="1">
                <a:gsLst>
                  <a:gs pos="0">
                    <a:srgbClr val="64AB0D">
                      <a:shade val="30000"/>
                      <a:satMod val="115000"/>
                    </a:srgbClr>
                  </a:gs>
                  <a:gs pos="50000">
                    <a:srgbClr val="64AB0D">
                      <a:shade val="67500"/>
                      <a:satMod val="115000"/>
                    </a:srgbClr>
                  </a:gs>
                  <a:gs pos="100000">
                    <a:srgbClr val="64AB0D">
                      <a:shade val="100000"/>
                      <a:satMod val="115000"/>
                    </a:srgbClr>
                  </a:gs>
                </a:gsLst>
                <a:lin ang="2700000" scaled="1"/>
                <a:tileRect/>
              </a:gradFill>
            </c:spPr>
            <c:extLst>
              <c:ext xmlns:c16="http://schemas.microsoft.com/office/drawing/2014/chart" uri="{C3380CC4-5D6E-409C-BE32-E72D297353CC}">
                <c16:uniqueId val="{00000005-21E7-416C-8319-624FE1519F81}"/>
              </c:ext>
            </c:extLst>
          </c:dPt>
          <c:dPt>
            <c:idx val="3"/>
            <c:bubble3D val="0"/>
            <c:spPr>
              <a:gradFill flip="none" rotWithShape="1">
                <a:gsLst>
                  <a:gs pos="0">
                    <a:srgbClr val="00B050">
                      <a:shade val="30000"/>
                      <a:satMod val="115000"/>
                    </a:srgbClr>
                  </a:gs>
                  <a:gs pos="50000">
                    <a:srgbClr val="00B050">
                      <a:shade val="67500"/>
                      <a:satMod val="115000"/>
                    </a:srgbClr>
                  </a:gs>
                  <a:gs pos="100000">
                    <a:srgbClr val="00B050">
                      <a:shade val="100000"/>
                      <a:satMod val="115000"/>
                    </a:srgbClr>
                  </a:gs>
                </a:gsLst>
                <a:lin ang="2700000" scaled="1"/>
                <a:tileRect/>
              </a:gradFill>
            </c:spPr>
            <c:extLst>
              <c:ext xmlns:c16="http://schemas.microsoft.com/office/drawing/2014/chart" uri="{C3380CC4-5D6E-409C-BE32-E72D297353CC}">
                <c16:uniqueId val="{00000007-21E7-416C-8319-624FE1519F81}"/>
              </c:ext>
            </c:extLst>
          </c:dPt>
          <c:dPt>
            <c:idx val="4"/>
            <c:bubble3D val="0"/>
            <c:spPr>
              <a:noFill/>
            </c:spPr>
            <c:extLst>
              <c:ext xmlns:c16="http://schemas.microsoft.com/office/drawing/2014/chart" uri="{C3380CC4-5D6E-409C-BE32-E72D297353CC}">
                <c16:uniqueId val="{00000009-21E7-416C-8319-624FE1519F81}"/>
              </c:ext>
            </c:extLst>
          </c:dPt>
          <c:val>
            <c:numRef>
              <c:f>'Leçon 1'!$N$158:$N$162</c:f>
              <c:numCache>
                <c:formatCode>General</c:formatCode>
                <c:ptCount val="5"/>
                <c:pt idx="0">
                  <c:v>10</c:v>
                </c:pt>
                <c:pt idx="1">
                  <c:v>10</c:v>
                </c:pt>
                <c:pt idx="2">
                  <c:v>10</c:v>
                </c:pt>
                <c:pt idx="3">
                  <c:v>10</c:v>
                </c:pt>
                <c:pt idx="4">
                  <c:v>40</c:v>
                </c:pt>
              </c:numCache>
            </c:numRef>
          </c:val>
          <c:extLst>
            <c:ext xmlns:c16="http://schemas.microsoft.com/office/drawing/2014/chart" uri="{C3380CC4-5D6E-409C-BE32-E72D297353CC}">
              <c16:uniqueId val="{0000000A-21E7-416C-8319-624FE1519F81}"/>
            </c:ext>
          </c:extLst>
        </c:ser>
        <c:dLbls>
          <c:showLegendKey val="0"/>
          <c:showVal val="0"/>
          <c:showCatName val="0"/>
          <c:showSerName val="0"/>
          <c:showPercent val="0"/>
          <c:showBubbleSize val="0"/>
          <c:showLeaderLines val="1"/>
        </c:dLbls>
        <c:firstSliceAng val="270"/>
        <c:holeSize val="50"/>
      </c:doughnutChart>
      <c:pieChart>
        <c:varyColors val="1"/>
        <c:ser>
          <c:idx val="1"/>
          <c:order val="1"/>
          <c:spPr>
            <a:noFill/>
          </c:spPr>
          <c:dPt>
            <c:idx val="1"/>
            <c:bubble3D val="0"/>
            <c:spPr>
              <a:solidFill>
                <a:schemeClr val="tx1"/>
              </a:solidFill>
            </c:spPr>
            <c:extLst>
              <c:ext xmlns:c16="http://schemas.microsoft.com/office/drawing/2014/chart" uri="{C3380CC4-5D6E-409C-BE32-E72D297353CC}">
                <c16:uniqueId val="{0000000C-21E7-416C-8319-624FE1519F81}"/>
              </c:ext>
            </c:extLst>
          </c:dPt>
          <c:val>
            <c:numRef>
              <c:f>'Leçon 1'!$O$158:$O$160</c:f>
              <c:numCache>
                <c:formatCode>General</c:formatCode>
                <c:ptCount val="3"/>
                <c:pt idx="0">
                  <c:v>0</c:v>
                </c:pt>
                <c:pt idx="1">
                  <c:v>2</c:v>
                </c:pt>
                <c:pt idx="2">
                  <c:v>78</c:v>
                </c:pt>
              </c:numCache>
            </c:numRef>
          </c:val>
          <c:extLst>
            <c:ext xmlns:c16="http://schemas.microsoft.com/office/drawing/2014/chart" uri="{C3380CC4-5D6E-409C-BE32-E72D297353CC}">
              <c16:uniqueId val="{0000000D-21E7-416C-8319-624FE1519F81}"/>
            </c:ext>
          </c:extLst>
        </c:ser>
        <c:dLbls>
          <c:showLegendKey val="0"/>
          <c:showVal val="0"/>
          <c:showCatName val="0"/>
          <c:showSerName val="0"/>
          <c:showPercent val="0"/>
          <c:showBubbleSize val="0"/>
          <c:showLeaderLines val="1"/>
        </c:dLbls>
        <c:firstSliceAng val="270"/>
      </c:pieChart>
    </c:plotArea>
    <c:plotVisOnly val="0"/>
    <c:dispBlanksAs val="gap"/>
    <c:showDLblsOverMax val="0"/>
  </c:chart>
  <c:spPr>
    <a:noFill/>
    <a:ln>
      <a:noFill/>
    </a:ln>
  </c:spPr>
  <c:printSettings>
    <c:headerFooter/>
    <c:pageMargins b="0.750000000000003" l="0.70000000000000062" r="0.70000000000000062" t="0.750000000000003" header="0.30000000000000032" footer="0.30000000000000032"/>
    <c:pageSetup/>
  </c:printSettings>
</c:chartSpace>
</file>

<file path=xl/charts/chart3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3187714043526789E-2"/>
          <c:y val="2.160694885387645E-3"/>
          <c:w val="0.97578810865280474"/>
          <c:h val="0.99783930511461238"/>
        </c:manualLayout>
      </c:layout>
      <c:doughnutChart>
        <c:varyColors val="1"/>
        <c:ser>
          <c:idx val="0"/>
          <c:order val="0"/>
          <c:tx>
            <c:v>Camembert</c:v>
          </c:tx>
          <c:dPt>
            <c:idx val="0"/>
            <c:bubble3D val="0"/>
            <c:spPr>
              <a:gradFill flip="none" rotWithShape="1">
                <a:gsLst>
                  <a:gs pos="0">
                    <a:srgbClr val="C00000">
                      <a:shade val="30000"/>
                      <a:satMod val="115000"/>
                    </a:srgbClr>
                  </a:gs>
                  <a:gs pos="50000">
                    <a:srgbClr val="C00000">
                      <a:shade val="67500"/>
                      <a:satMod val="115000"/>
                    </a:srgbClr>
                  </a:gs>
                  <a:gs pos="100000">
                    <a:srgbClr val="C00000">
                      <a:shade val="100000"/>
                      <a:satMod val="115000"/>
                    </a:srgbClr>
                  </a:gs>
                </a:gsLst>
                <a:lin ang="2700000" scaled="1"/>
                <a:tileRect/>
              </a:gradFill>
            </c:spPr>
            <c:extLst>
              <c:ext xmlns:c16="http://schemas.microsoft.com/office/drawing/2014/chart" uri="{C3380CC4-5D6E-409C-BE32-E72D297353CC}">
                <c16:uniqueId val="{00000001-814D-4180-BEDF-EC991518A3D9}"/>
              </c:ext>
            </c:extLst>
          </c:dPt>
          <c:dPt>
            <c:idx val="1"/>
            <c:bubble3D val="0"/>
            <c:spPr>
              <a:gradFill flip="none" rotWithShape="1">
                <a:gsLst>
                  <a:gs pos="0">
                    <a:srgbClr val="F79646">
                      <a:lumMod val="75000"/>
                      <a:shade val="30000"/>
                      <a:satMod val="115000"/>
                    </a:srgbClr>
                  </a:gs>
                  <a:gs pos="50000">
                    <a:srgbClr val="F79646">
                      <a:lumMod val="75000"/>
                      <a:shade val="67500"/>
                      <a:satMod val="115000"/>
                    </a:srgbClr>
                  </a:gs>
                  <a:gs pos="100000">
                    <a:srgbClr val="F79646">
                      <a:lumMod val="75000"/>
                      <a:shade val="100000"/>
                      <a:satMod val="115000"/>
                    </a:srgbClr>
                  </a:gs>
                </a:gsLst>
                <a:lin ang="2700000" scaled="1"/>
                <a:tileRect/>
              </a:gradFill>
            </c:spPr>
            <c:extLst>
              <c:ext xmlns:c16="http://schemas.microsoft.com/office/drawing/2014/chart" uri="{C3380CC4-5D6E-409C-BE32-E72D297353CC}">
                <c16:uniqueId val="{00000003-814D-4180-BEDF-EC991518A3D9}"/>
              </c:ext>
            </c:extLst>
          </c:dPt>
          <c:dPt>
            <c:idx val="2"/>
            <c:bubble3D val="0"/>
            <c:spPr>
              <a:gradFill flip="none" rotWithShape="1">
                <a:gsLst>
                  <a:gs pos="0">
                    <a:srgbClr val="64AB0D">
                      <a:shade val="30000"/>
                      <a:satMod val="115000"/>
                    </a:srgbClr>
                  </a:gs>
                  <a:gs pos="50000">
                    <a:srgbClr val="64AB0D">
                      <a:shade val="67500"/>
                      <a:satMod val="115000"/>
                    </a:srgbClr>
                  </a:gs>
                  <a:gs pos="100000">
                    <a:srgbClr val="64AB0D">
                      <a:shade val="100000"/>
                      <a:satMod val="115000"/>
                    </a:srgbClr>
                  </a:gs>
                </a:gsLst>
                <a:lin ang="2700000" scaled="1"/>
                <a:tileRect/>
              </a:gradFill>
            </c:spPr>
            <c:extLst>
              <c:ext xmlns:c16="http://schemas.microsoft.com/office/drawing/2014/chart" uri="{C3380CC4-5D6E-409C-BE32-E72D297353CC}">
                <c16:uniqueId val="{00000005-814D-4180-BEDF-EC991518A3D9}"/>
              </c:ext>
            </c:extLst>
          </c:dPt>
          <c:dPt>
            <c:idx val="3"/>
            <c:bubble3D val="0"/>
            <c:spPr>
              <a:gradFill flip="none" rotWithShape="1">
                <a:gsLst>
                  <a:gs pos="0">
                    <a:srgbClr val="00B050">
                      <a:shade val="30000"/>
                      <a:satMod val="115000"/>
                    </a:srgbClr>
                  </a:gs>
                  <a:gs pos="50000">
                    <a:srgbClr val="00B050">
                      <a:shade val="67500"/>
                      <a:satMod val="115000"/>
                    </a:srgbClr>
                  </a:gs>
                  <a:gs pos="100000">
                    <a:srgbClr val="00B050">
                      <a:shade val="100000"/>
                      <a:satMod val="115000"/>
                    </a:srgbClr>
                  </a:gs>
                </a:gsLst>
                <a:lin ang="2700000" scaled="1"/>
                <a:tileRect/>
              </a:gradFill>
            </c:spPr>
            <c:extLst>
              <c:ext xmlns:c16="http://schemas.microsoft.com/office/drawing/2014/chart" uri="{C3380CC4-5D6E-409C-BE32-E72D297353CC}">
                <c16:uniqueId val="{00000007-814D-4180-BEDF-EC991518A3D9}"/>
              </c:ext>
            </c:extLst>
          </c:dPt>
          <c:dPt>
            <c:idx val="4"/>
            <c:bubble3D val="0"/>
            <c:spPr>
              <a:noFill/>
            </c:spPr>
            <c:extLst>
              <c:ext xmlns:c16="http://schemas.microsoft.com/office/drawing/2014/chart" uri="{C3380CC4-5D6E-409C-BE32-E72D297353CC}">
                <c16:uniqueId val="{00000009-814D-4180-BEDF-EC991518A3D9}"/>
              </c:ext>
            </c:extLst>
          </c:dPt>
          <c:val>
            <c:numRef>
              <c:f>'Leçon 10'!$N$68:$N$72</c:f>
              <c:numCache>
                <c:formatCode>General</c:formatCode>
                <c:ptCount val="5"/>
                <c:pt idx="0">
                  <c:v>10</c:v>
                </c:pt>
                <c:pt idx="1">
                  <c:v>10</c:v>
                </c:pt>
                <c:pt idx="2">
                  <c:v>10</c:v>
                </c:pt>
                <c:pt idx="3">
                  <c:v>10</c:v>
                </c:pt>
                <c:pt idx="4">
                  <c:v>40</c:v>
                </c:pt>
              </c:numCache>
            </c:numRef>
          </c:val>
          <c:extLst>
            <c:ext xmlns:c16="http://schemas.microsoft.com/office/drawing/2014/chart" uri="{C3380CC4-5D6E-409C-BE32-E72D297353CC}">
              <c16:uniqueId val="{0000000A-814D-4180-BEDF-EC991518A3D9}"/>
            </c:ext>
          </c:extLst>
        </c:ser>
        <c:dLbls>
          <c:showLegendKey val="0"/>
          <c:showVal val="0"/>
          <c:showCatName val="0"/>
          <c:showSerName val="0"/>
          <c:showPercent val="0"/>
          <c:showBubbleSize val="0"/>
          <c:showLeaderLines val="1"/>
        </c:dLbls>
        <c:firstSliceAng val="270"/>
        <c:holeSize val="50"/>
      </c:doughnutChart>
      <c:pieChart>
        <c:varyColors val="1"/>
        <c:ser>
          <c:idx val="1"/>
          <c:order val="1"/>
          <c:spPr>
            <a:noFill/>
          </c:spPr>
          <c:dPt>
            <c:idx val="1"/>
            <c:bubble3D val="0"/>
            <c:spPr>
              <a:solidFill>
                <a:schemeClr val="tx1"/>
              </a:solidFill>
            </c:spPr>
            <c:extLst>
              <c:ext xmlns:c16="http://schemas.microsoft.com/office/drawing/2014/chart" uri="{C3380CC4-5D6E-409C-BE32-E72D297353CC}">
                <c16:uniqueId val="{0000000C-814D-4180-BEDF-EC991518A3D9}"/>
              </c:ext>
            </c:extLst>
          </c:dPt>
          <c:val>
            <c:numRef>
              <c:f>'Leçon 10'!$O$68:$O$70</c:f>
              <c:numCache>
                <c:formatCode>General</c:formatCode>
                <c:ptCount val="3"/>
                <c:pt idx="0">
                  <c:v>0</c:v>
                </c:pt>
                <c:pt idx="1">
                  <c:v>2</c:v>
                </c:pt>
                <c:pt idx="2">
                  <c:v>78</c:v>
                </c:pt>
              </c:numCache>
            </c:numRef>
          </c:val>
          <c:extLst>
            <c:ext xmlns:c16="http://schemas.microsoft.com/office/drawing/2014/chart" uri="{C3380CC4-5D6E-409C-BE32-E72D297353CC}">
              <c16:uniqueId val="{0000000D-814D-4180-BEDF-EC991518A3D9}"/>
            </c:ext>
          </c:extLst>
        </c:ser>
        <c:dLbls>
          <c:showLegendKey val="0"/>
          <c:showVal val="0"/>
          <c:showCatName val="0"/>
          <c:showSerName val="0"/>
          <c:showPercent val="0"/>
          <c:showBubbleSize val="0"/>
          <c:showLeaderLines val="1"/>
        </c:dLbls>
        <c:firstSliceAng val="270"/>
      </c:pieChart>
    </c:plotArea>
    <c:plotVisOnly val="0"/>
    <c:dispBlanksAs val="gap"/>
    <c:showDLblsOverMax val="0"/>
  </c:chart>
  <c:spPr>
    <a:noFill/>
    <a:ln>
      <a:noFill/>
    </a:ln>
  </c:spPr>
  <c:printSettings>
    <c:headerFooter/>
    <c:pageMargins b="0.750000000000003" l="0.70000000000000062" r="0.70000000000000062" t="0.750000000000003" header="0.30000000000000032" footer="0.30000000000000032"/>
    <c:pageSetup/>
  </c:printSettings>
</c:chartSpace>
</file>

<file path=xl/charts/chart3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3187714043526789E-2"/>
          <c:y val="2.160694885387645E-3"/>
          <c:w val="0.97578810865280474"/>
          <c:h val="0.99783930511461238"/>
        </c:manualLayout>
      </c:layout>
      <c:doughnutChart>
        <c:varyColors val="1"/>
        <c:ser>
          <c:idx val="0"/>
          <c:order val="0"/>
          <c:tx>
            <c:v>Camembert</c:v>
          </c:tx>
          <c:dPt>
            <c:idx val="0"/>
            <c:bubble3D val="0"/>
            <c:spPr>
              <a:gradFill flip="none" rotWithShape="1">
                <a:gsLst>
                  <a:gs pos="0">
                    <a:srgbClr val="C00000">
                      <a:shade val="30000"/>
                      <a:satMod val="115000"/>
                    </a:srgbClr>
                  </a:gs>
                  <a:gs pos="50000">
                    <a:srgbClr val="C00000">
                      <a:shade val="67500"/>
                      <a:satMod val="115000"/>
                    </a:srgbClr>
                  </a:gs>
                  <a:gs pos="100000">
                    <a:srgbClr val="C00000">
                      <a:shade val="100000"/>
                      <a:satMod val="115000"/>
                    </a:srgbClr>
                  </a:gs>
                </a:gsLst>
                <a:lin ang="2700000" scaled="1"/>
                <a:tileRect/>
              </a:gradFill>
            </c:spPr>
            <c:extLst>
              <c:ext xmlns:c16="http://schemas.microsoft.com/office/drawing/2014/chart" uri="{C3380CC4-5D6E-409C-BE32-E72D297353CC}">
                <c16:uniqueId val="{00000001-83D7-42C2-86DE-79CB6BA65583}"/>
              </c:ext>
            </c:extLst>
          </c:dPt>
          <c:dPt>
            <c:idx val="1"/>
            <c:bubble3D val="0"/>
            <c:spPr>
              <a:gradFill flip="none" rotWithShape="1">
                <a:gsLst>
                  <a:gs pos="0">
                    <a:srgbClr val="F79646">
                      <a:lumMod val="75000"/>
                      <a:shade val="30000"/>
                      <a:satMod val="115000"/>
                    </a:srgbClr>
                  </a:gs>
                  <a:gs pos="50000">
                    <a:srgbClr val="F79646">
                      <a:lumMod val="75000"/>
                      <a:shade val="67500"/>
                      <a:satMod val="115000"/>
                    </a:srgbClr>
                  </a:gs>
                  <a:gs pos="100000">
                    <a:srgbClr val="F79646">
                      <a:lumMod val="75000"/>
                      <a:shade val="100000"/>
                      <a:satMod val="115000"/>
                    </a:srgbClr>
                  </a:gs>
                </a:gsLst>
                <a:lin ang="2700000" scaled="1"/>
                <a:tileRect/>
              </a:gradFill>
            </c:spPr>
            <c:extLst>
              <c:ext xmlns:c16="http://schemas.microsoft.com/office/drawing/2014/chart" uri="{C3380CC4-5D6E-409C-BE32-E72D297353CC}">
                <c16:uniqueId val="{00000003-83D7-42C2-86DE-79CB6BA65583}"/>
              </c:ext>
            </c:extLst>
          </c:dPt>
          <c:dPt>
            <c:idx val="2"/>
            <c:bubble3D val="0"/>
            <c:spPr>
              <a:gradFill flip="none" rotWithShape="1">
                <a:gsLst>
                  <a:gs pos="0">
                    <a:srgbClr val="64AB0D">
                      <a:shade val="30000"/>
                      <a:satMod val="115000"/>
                    </a:srgbClr>
                  </a:gs>
                  <a:gs pos="50000">
                    <a:srgbClr val="64AB0D">
                      <a:shade val="67500"/>
                      <a:satMod val="115000"/>
                    </a:srgbClr>
                  </a:gs>
                  <a:gs pos="100000">
                    <a:srgbClr val="64AB0D">
                      <a:shade val="100000"/>
                      <a:satMod val="115000"/>
                    </a:srgbClr>
                  </a:gs>
                </a:gsLst>
                <a:lin ang="2700000" scaled="1"/>
                <a:tileRect/>
              </a:gradFill>
            </c:spPr>
            <c:extLst>
              <c:ext xmlns:c16="http://schemas.microsoft.com/office/drawing/2014/chart" uri="{C3380CC4-5D6E-409C-BE32-E72D297353CC}">
                <c16:uniqueId val="{00000005-83D7-42C2-86DE-79CB6BA65583}"/>
              </c:ext>
            </c:extLst>
          </c:dPt>
          <c:dPt>
            <c:idx val="3"/>
            <c:bubble3D val="0"/>
            <c:spPr>
              <a:gradFill flip="none" rotWithShape="1">
                <a:gsLst>
                  <a:gs pos="0">
                    <a:srgbClr val="00B050">
                      <a:shade val="30000"/>
                      <a:satMod val="115000"/>
                    </a:srgbClr>
                  </a:gs>
                  <a:gs pos="50000">
                    <a:srgbClr val="00B050">
                      <a:shade val="67500"/>
                      <a:satMod val="115000"/>
                    </a:srgbClr>
                  </a:gs>
                  <a:gs pos="100000">
                    <a:srgbClr val="00B050">
                      <a:shade val="100000"/>
                      <a:satMod val="115000"/>
                    </a:srgbClr>
                  </a:gs>
                </a:gsLst>
                <a:lin ang="2700000" scaled="1"/>
                <a:tileRect/>
              </a:gradFill>
            </c:spPr>
            <c:extLst>
              <c:ext xmlns:c16="http://schemas.microsoft.com/office/drawing/2014/chart" uri="{C3380CC4-5D6E-409C-BE32-E72D297353CC}">
                <c16:uniqueId val="{00000007-83D7-42C2-86DE-79CB6BA65583}"/>
              </c:ext>
            </c:extLst>
          </c:dPt>
          <c:dPt>
            <c:idx val="4"/>
            <c:bubble3D val="0"/>
            <c:spPr>
              <a:noFill/>
            </c:spPr>
            <c:extLst>
              <c:ext xmlns:c16="http://schemas.microsoft.com/office/drawing/2014/chart" uri="{C3380CC4-5D6E-409C-BE32-E72D297353CC}">
                <c16:uniqueId val="{00000009-83D7-42C2-86DE-79CB6BA65583}"/>
              </c:ext>
            </c:extLst>
          </c:dPt>
          <c:val>
            <c:numRef>
              <c:f>'Leçon 10'!$N$73:$N$77</c:f>
              <c:numCache>
                <c:formatCode>General</c:formatCode>
                <c:ptCount val="5"/>
                <c:pt idx="0">
                  <c:v>10</c:v>
                </c:pt>
                <c:pt idx="1">
                  <c:v>10</c:v>
                </c:pt>
                <c:pt idx="2">
                  <c:v>10</c:v>
                </c:pt>
                <c:pt idx="3">
                  <c:v>10</c:v>
                </c:pt>
                <c:pt idx="4">
                  <c:v>40</c:v>
                </c:pt>
              </c:numCache>
            </c:numRef>
          </c:val>
          <c:extLst>
            <c:ext xmlns:c16="http://schemas.microsoft.com/office/drawing/2014/chart" uri="{C3380CC4-5D6E-409C-BE32-E72D297353CC}">
              <c16:uniqueId val="{0000000A-83D7-42C2-86DE-79CB6BA65583}"/>
            </c:ext>
          </c:extLst>
        </c:ser>
        <c:dLbls>
          <c:showLegendKey val="0"/>
          <c:showVal val="0"/>
          <c:showCatName val="0"/>
          <c:showSerName val="0"/>
          <c:showPercent val="0"/>
          <c:showBubbleSize val="0"/>
          <c:showLeaderLines val="1"/>
        </c:dLbls>
        <c:firstSliceAng val="270"/>
        <c:holeSize val="50"/>
      </c:doughnutChart>
      <c:pieChart>
        <c:varyColors val="1"/>
        <c:ser>
          <c:idx val="1"/>
          <c:order val="1"/>
          <c:spPr>
            <a:noFill/>
          </c:spPr>
          <c:dPt>
            <c:idx val="1"/>
            <c:bubble3D val="0"/>
            <c:spPr>
              <a:solidFill>
                <a:schemeClr val="tx1"/>
              </a:solidFill>
            </c:spPr>
            <c:extLst>
              <c:ext xmlns:c16="http://schemas.microsoft.com/office/drawing/2014/chart" uri="{C3380CC4-5D6E-409C-BE32-E72D297353CC}">
                <c16:uniqueId val="{0000000C-83D7-42C2-86DE-79CB6BA65583}"/>
              </c:ext>
            </c:extLst>
          </c:dPt>
          <c:val>
            <c:numRef>
              <c:f>'Leçon 10'!$O$73:$O$75</c:f>
              <c:numCache>
                <c:formatCode>General</c:formatCode>
                <c:ptCount val="3"/>
                <c:pt idx="0">
                  <c:v>0</c:v>
                </c:pt>
                <c:pt idx="1">
                  <c:v>2</c:v>
                </c:pt>
                <c:pt idx="2">
                  <c:v>78</c:v>
                </c:pt>
              </c:numCache>
            </c:numRef>
          </c:val>
          <c:extLst>
            <c:ext xmlns:c16="http://schemas.microsoft.com/office/drawing/2014/chart" uri="{C3380CC4-5D6E-409C-BE32-E72D297353CC}">
              <c16:uniqueId val="{0000000D-83D7-42C2-86DE-79CB6BA65583}"/>
            </c:ext>
          </c:extLst>
        </c:ser>
        <c:dLbls>
          <c:showLegendKey val="0"/>
          <c:showVal val="0"/>
          <c:showCatName val="0"/>
          <c:showSerName val="0"/>
          <c:showPercent val="0"/>
          <c:showBubbleSize val="0"/>
          <c:showLeaderLines val="1"/>
        </c:dLbls>
        <c:firstSliceAng val="270"/>
      </c:pieChart>
    </c:plotArea>
    <c:plotVisOnly val="0"/>
    <c:dispBlanksAs val="gap"/>
    <c:showDLblsOverMax val="0"/>
  </c:chart>
  <c:spPr>
    <a:noFill/>
    <a:ln>
      <a:noFill/>
    </a:ln>
  </c:spPr>
  <c:printSettings>
    <c:headerFooter/>
    <c:pageMargins b="0.750000000000003" l="0.70000000000000062" r="0.70000000000000062" t="0.750000000000003" header="0.30000000000000032" footer="0.30000000000000032"/>
    <c:pageSetup/>
  </c:printSettings>
</c:chartSpace>
</file>

<file path=xl/charts/chart3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3187714043526789E-2"/>
          <c:y val="2.160694885387645E-3"/>
          <c:w val="0.97578810865280474"/>
          <c:h val="0.99783930511461238"/>
        </c:manualLayout>
      </c:layout>
      <c:doughnutChart>
        <c:varyColors val="1"/>
        <c:ser>
          <c:idx val="0"/>
          <c:order val="0"/>
          <c:tx>
            <c:v>Camembert</c:v>
          </c:tx>
          <c:dPt>
            <c:idx val="0"/>
            <c:bubble3D val="0"/>
            <c:spPr>
              <a:gradFill flip="none" rotWithShape="1">
                <a:gsLst>
                  <a:gs pos="0">
                    <a:srgbClr val="C00000">
                      <a:shade val="30000"/>
                      <a:satMod val="115000"/>
                    </a:srgbClr>
                  </a:gs>
                  <a:gs pos="50000">
                    <a:srgbClr val="C00000">
                      <a:shade val="67500"/>
                      <a:satMod val="115000"/>
                    </a:srgbClr>
                  </a:gs>
                  <a:gs pos="100000">
                    <a:srgbClr val="C00000">
                      <a:shade val="100000"/>
                      <a:satMod val="115000"/>
                    </a:srgbClr>
                  </a:gs>
                </a:gsLst>
                <a:lin ang="2700000" scaled="1"/>
                <a:tileRect/>
              </a:gradFill>
            </c:spPr>
            <c:extLst>
              <c:ext xmlns:c16="http://schemas.microsoft.com/office/drawing/2014/chart" uri="{C3380CC4-5D6E-409C-BE32-E72D297353CC}">
                <c16:uniqueId val="{00000001-5409-414A-8DB9-5BD52DA5D78C}"/>
              </c:ext>
            </c:extLst>
          </c:dPt>
          <c:dPt>
            <c:idx val="1"/>
            <c:bubble3D val="0"/>
            <c:spPr>
              <a:gradFill flip="none" rotWithShape="1">
                <a:gsLst>
                  <a:gs pos="0">
                    <a:srgbClr val="F79646">
                      <a:lumMod val="75000"/>
                      <a:shade val="30000"/>
                      <a:satMod val="115000"/>
                    </a:srgbClr>
                  </a:gs>
                  <a:gs pos="50000">
                    <a:srgbClr val="F79646">
                      <a:lumMod val="75000"/>
                      <a:shade val="67500"/>
                      <a:satMod val="115000"/>
                    </a:srgbClr>
                  </a:gs>
                  <a:gs pos="100000">
                    <a:srgbClr val="F79646">
                      <a:lumMod val="75000"/>
                      <a:shade val="100000"/>
                      <a:satMod val="115000"/>
                    </a:srgbClr>
                  </a:gs>
                </a:gsLst>
                <a:lin ang="2700000" scaled="1"/>
                <a:tileRect/>
              </a:gradFill>
            </c:spPr>
            <c:extLst>
              <c:ext xmlns:c16="http://schemas.microsoft.com/office/drawing/2014/chart" uri="{C3380CC4-5D6E-409C-BE32-E72D297353CC}">
                <c16:uniqueId val="{00000003-5409-414A-8DB9-5BD52DA5D78C}"/>
              </c:ext>
            </c:extLst>
          </c:dPt>
          <c:dPt>
            <c:idx val="2"/>
            <c:bubble3D val="0"/>
            <c:spPr>
              <a:gradFill flip="none" rotWithShape="1">
                <a:gsLst>
                  <a:gs pos="0">
                    <a:srgbClr val="64AB0D">
                      <a:shade val="30000"/>
                      <a:satMod val="115000"/>
                    </a:srgbClr>
                  </a:gs>
                  <a:gs pos="50000">
                    <a:srgbClr val="64AB0D">
                      <a:shade val="67500"/>
                      <a:satMod val="115000"/>
                    </a:srgbClr>
                  </a:gs>
                  <a:gs pos="100000">
                    <a:srgbClr val="64AB0D">
                      <a:shade val="100000"/>
                      <a:satMod val="115000"/>
                    </a:srgbClr>
                  </a:gs>
                </a:gsLst>
                <a:lin ang="2700000" scaled="1"/>
                <a:tileRect/>
              </a:gradFill>
            </c:spPr>
            <c:extLst>
              <c:ext xmlns:c16="http://schemas.microsoft.com/office/drawing/2014/chart" uri="{C3380CC4-5D6E-409C-BE32-E72D297353CC}">
                <c16:uniqueId val="{00000005-5409-414A-8DB9-5BD52DA5D78C}"/>
              </c:ext>
            </c:extLst>
          </c:dPt>
          <c:dPt>
            <c:idx val="3"/>
            <c:bubble3D val="0"/>
            <c:spPr>
              <a:gradFill flip="none" rotWithShape="1">
                <a:gsLst>
                  <a:gs pos="0">
                    <a:srgbClr val="00B050">
                      <a:shade val="30000"/>
                      <a:satMod val="115000"/>
                    </a:srgbClr>
                  </a:gs>
                  <a:gs pos="50000">
                    <a:srgbClr val="00B050">
                      <a:shade val="67500"/>
                      <a:satMod val="115000"/>
                    </a:srgbClr>
                  </a:gs>
                  <a:gs pos="100000">
                    <a:srgbClr val="00B050">
                      <a:shade val="100000"/>
                      <a:satMod val="115000"/>
                    </a:srgbClr>
                  </a:gs>
                </a:gsLst>
                <a:lin ang="2700000" scaled="1"/>
                <a:tileRect/>
              </a:gradFill>
            </c:spPr>
            <c:extLst>
              <c:ext xmlns:c16="http://schemas.microsoft.com/office/drawing/2014/chart" uri="{C3380CC4-5D6E-409C-BE32-E72D297353CC}">
                <c16:uniqueId val="{00000007-5409-414A-8DB9-5BD52DA5D78C}"/>
              </c:ext>
            </c:extLst>
          </c:dPt>
          <c:dPt>
            <c:idx val="4"/>
            <c:bubble3D val="0"/>
            <c:spPr>
              <a:noFill/>
            </c:spPr>
            <c:extLst>
              <c:ext xmlns:c16="http://schemas.microsoft.com/office/drawing/2014/chart" uri="{C3380CC4-5D6E-409C-BE32-E72D297353CC}">
                <c16:uniqueId val="{00000009-5409-414A-8DB9-5BD52DA5D78C}"/>
              </c:ext>
            </c:extLst>
          </c:dPt>
          <c:val>
            <c:numRef>
              <c:f>'Leçon 10'!$N$78:$N$82</c:f>
              <c:numCache>
                <c:formatCode>General</c:formatCode>
                <c:ptCount val="5"/>
                <c:pt idx="0">
                  <c:v>10</c:v>
                </c:pt>
                <c:pt idx="1">
                  <c:v>10</c:v>
                </c:pt>
                <c:pt idx="2">
                  <c:v>10</c:v>
                </c:pt>
                <c:pt idx="3">
                  <c:v>10</c:v>
                </c:pt>
                <c:pt idx="4">
                  <c:v>40</c:v>
                </c:pt>
              </c:numCache>
            </c:numRef>
          </c:val>
          <c:extLst>
            <c:ext xmlns:c16="http://schemas.microsoft.com/office/drawing/2014/chart" uri="{C3380CC4-5D6E-409C-BE32-E72D297353CC}">
              <c16:uniqueId val="{0000000A-5409-414A-8DB9-5BD52DA5D78C}"/>
            </c:ext>
          </c:extLst>
        </c:ser>
        <c:dLbls>
          <c:showLegendKey val="0"/>
          <c:showVal val="0"/>
          <c:showCatName val="0"/>
          <c:showSerName val="0"/>
          <c:showPercent val="0"/>
          <c:showBubbleSize val="0"/>
          <c:showLeaderLines val="1"/>
        </c:dLbls>
        <c:firstSliceAng val="270"/>
        <c:holeSize val="50"/>
      </c:doughnutChart>
      <c:pieChart>
        <c:varyColors val="1"/>
        <c:ser>
          <c:idx val="1"/>
          <c:order val="1"/>
          <c:spPr>
            <a:noFill/>
          </c:spPr>
          <c:dPt>
            <c:idx val="1"/>
            <c:bubble3D val="0"/>
            <c:spPr>
              <a:solidFill>
                <a:schemeClr val="tx1"/>
              </a:solidFill>
            </c:spPr>
            <c:extLst>
              <c:ext xmlns:c16="http://schemas.microsoft.com/office/drawing/2014/chart" uri="{C3380CC4-5D6E-409C-BE32-E72D297353CC}">
                <c16:uniqueId val="{0000000C-5409-414A-8DB9-5BD52DA5D78C}"/>
              </c:ext>
            </c:extLst>
          </c:dPt>
          <c:val>
            <c:numRef>
              <c:f>'Leçon 10'!$O$78:$O$80</c:f>
              <c:numCache>
                <c:formatCode>General</c:formatCode>
                <c:ptCount val="3"/>
                <c:pt idx="0">
                  <c:v>0</c:v>
                </c:pt>
                <c:pt idx="1">
                  <c:v>2</c:v>
                </c:pt>
                <c:pt idx="2">
                  <c:v>78</c:v>
                </c:pt>
              </c:numCache>
            </c:numRef>
          </c:val>
          <c:extLst>
            <c:ext xmlns:c16="http://schemas.microsoft.com/office/drawing/2014/chart" uri="{C3380CC4-5D6E-409C-BE32-E72D297353CC}">
              <c16:uniqueId val="{0000000D-5409-414A-8DB9-5BD52DA5D78C}"/>
            </c:ext>
          </c:extLst>
        </c:ser>
        <c:dLbls>
          <c:showLegendKey val="0"/>
          <c:showVal val="0"/>
          <c:showCatName val="0"/>
          <c:showSerName val="0"/>
          <c:showPercent val="0"/>
          <c:showBubbleSize val="0"/>
          <c:showLeaderLines val="1"/>
        </c:dLbls>
        <c:firstSliceAng val="270"/>
      </c:pieChart>
    </c:plotArea>
    <c:plotVisOnly val="0"/>
    <c:dispBlanksAs val="gap"/>
    <c:showDLblsOverMax val="0"/>
  </c:chart>
  <c:spPr>
    <a:noFill/>
    <a:ln>
      <a:noFill/>
    </a:ln>
  </c:spPr>
  <c:printSettings>
    <c:headerFooter/>
    <c:pageMargins b="0.750000000000003" l="0.70000000000000062" r="0.70000000000000062" t="0.750000000000003" header="0.30000000000000032" footer="0.30000000000000032"/>
    <c:pageSetup/>
  </c:printSettings>
</c:chartSpace>
</file>

<file path=xl/charts/chart3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3187714043526789E-2"/>
          <c:y val="2.160694885387645E-3"/>
          <c:w val="0.97578810865280474"/>
          <c:h val="0.99783930511461238"/>
        </c:manualLayout>
      </c:layout>
      <c:doughnutChart>
        <c:varyColors val="1"/>
        <c:ser>
          <c:idx val="0"/>
          <c:order val="0"/>
          <c:tx>
            <c:v>Camembert</c:v>
          </c:tx>
          <c:dPt>
            <c:idx val="0"/>
            <c:bubble3D val="0"/>
            <c:spPr>
              <a:gradFill flip="none" rotWithShape="1">
                <a:gsLst>
                  <a:gs pos="0">
                    <a:srgbClr val="C00000">
                      <a:shade val="30000"/>
                      <a:satMod val="115000"/>
                    </a:srgbClr>
                  </a:gs>
                  <a:gs pos="50000">
                    <a:srgbClr val="C00000">
                      <a:shade val="67500"/>
                      <a:satMod val="115000"/>
                    </a:srgbClr>
                  </a:gs>
                  <a:gs pos="100000">
                    <a:srgbClr val="C00000">
                      <a:shade val="100000"/>
                      <a:satMod val="115000"/>
                    </a:srgbClr>
                  </a:gs>
                </a:gsLst>
                <a:lin ang="2700000" scaled="1"/>
                <a:tileRect/>
              </a:gradFill>
            </c:spPr>
            <c:extLst>
              <c:ext xmlns:c16="http://schemas.microsoft.com/office/drawing/2014/chart" uri="{C3380CC4-5D6E-409C-BE32-E72D297353CC}">
                <c16:uniqueId val="{00000001-C755-4F7B-9FD5-9E7EE982C3E8}"/>
              </c:ext>
            </c:extLst>
          </c:dPt>
          <c:dPt>
            <c:idx val="1"/>
            <c:bubble3D val="0"/>
            <c:spPr>
              <a:gradFill flip="none" rotWithShape="1">
                <a:gsLst>
                  <a:gs pos="0">
                    <a:srgbClr val="F79646">
                      <a:lumMod val="75000"/>
                      <a:shade val="30000"/>
                      <a:satMod val="115000"/>
                    </a:srgbClr>
                  </a:gs>
                  <a:gs pos="50000">
                    <a:srgbClr val="F79646">
                      <a:lumMod val="75000"/>
                      <a:shade val="67500"/>
                      <a:satMod val="115000"/>
                    </a:srgbClr>
                  </a:gs>
                  <a:gs pos="100000">
                    <a:srgbClr val="F79646">
                      <a:lumMod val="75000"/>
                      <a:shade val="100000"/>
                      <a:satMod val="115000"/>
                    </a:srgbClr>
                  </a:gs>
                </a:gsLst>
                <a:lin ang="2700000" scaled="1"/>
                <a:tileRect/>
              </a:gradFill>
            </c:spPr>
            <c:extLst>
              <c:ext xmlns:c16="http://schemas.microsoft.com/office/drawing/2014/chart" uri="{C3380CC4-5D6E-409C-BE32-E72D297353CC}">
                <c16:uniqueId val="{00000003-C755-4F7B-9FD5-9E7EE982C3E8}"/>
              </c:ext>
            </c:extLst>
          </c:dPt>
          <c:dPt>
            <c:idx val="2"/>
            <c:bubble3D val="0"/>
            <c:spPr>
              <a:gradFill flip="none" rotWithShape="1">
                <a:gsLst>
                  <a:gs pos="0">
                    <a:srgbClr val="64AB0D">
                      <a:shade val="30000"/>
                      <a:satMod val="115000"/>
                    </a:srgbClr>
                  </a:gs>
                  <a:gs pos="50000">
                    <a:srgbClr val="64AB0D">
                      <a:shade val="67500"/>
                      <a:satMod val="115000"/>
                    </a:srgbClr>
                  </a:gs>
                  <a:gs pos="100000">
                    <a:srgbClr val="64AB0D">
                      <a:shade val="100000"/>
                      <a:satMod val="115000"/>
                    </a:srgbClr>
                  </a:gs>
                </a:gsLst>
                <a:lin ang="2700000" scaled="1"/>
                <a:tileRect/>
              </a:gradFill>
            </c:spPr>
            <c:extLst>
              <c:ext xmlns:c16="http://schemas.microsoft.com/office/drawing/2014/chart" uri="{C3380CC4-5D6E-409C-BE32-E72D297353CC}">
                <c16:uniqueId val="{00000005-C755-4F7B-9FD5-9E7EE982C3E8}"/>
              </c:ext>
            </c:extLst>
          </c:dPt>
          <c:dPt>
            <c:idx val="3"/>
            <c:bubble3D val="0"/>
            <c:spPr>
              <a:gradFill flip="none" rotWithShape="1">
                <a:gsLst>
                  <a:gs pos="0">
                    <a:srgbClr val="00B050">
                      <a:shade val="30000"/>
                      <a:satMod val="115000"/>
                    </a:srgbClr>
                  </a:gs>
                  <a:gs pos="50000">
                    <a:srgbClr val="00B050">
                      <a:shade val="67500"/>
                      <a:satMod val="115000"/>
                    </a:srgbClr>
                  </a:gs>
                  <a:gs pos="100000">
                    <a:srgbClr val="00B050">
                      <a:shade val="100000"/>
                      <a:satMod val="115000"/>
                    </a:srgbClr>
                  </a:gs>
                </a:gsLst>
                <a:lin ang="2700000" scaled="1"/>
                <a:tileRect/>
              </a:gradFill>
            </c:spPr>
            <c:extLst>
              <c:ext xmlns:c16="http://schemas.microsoft.com/office/drawing/2014/chart" uri="{C3380CC4-5D6E-409C-BE32-E72D297353CC}">
                <c16:uniqueId val="{00000007-C755-4F7B-9FD5-9E7EE982C3E8}"/>
              </c:ext>
            </c:extLst>
          </c:dPt>
          <c:dPt>
            <c:idx val="4"/>
            <c:bubble3D val="0"/>
            <c:spPr>
              <a:noFill/>
            </c:spPr>
            <c:extLst>
              <c:ext xmlns:c16="http://schemas.microsoft.com/office/drawing/2014/chart" uri="{C3380CC4-5D6E-409C-BE32-E72D297353CC}">
                <c16:uniqueId val="{00000009-C755-4F7B-9FD5-9E7EE982C3E8}"/>
              </c:ext>
            </c:extLst>
          </c:dPt>
          <c:val>
            <c:numRef>
              <c:f>'Leçon 10'!$N$83:$N$87</c:f>
              <c:numCache>
                <c:formatCode>General</c:formatCode>
                <c:ptCount val="5"/>
                <c:pt idx="0">
                  <c:v>10</c:v>
                </c:pt>
                <c:pt idx="1">
                  <c:v>10</c:v>
                </c:pt>
                <c:pt idx="2">
                  <c:v>10</c:v>
                </c:pt>
                <c:pt idx="3">
                  <c:v>10</c:v>
                </c:pt>
                <c:pt idx="4">
                  <c:v>40</c:v>
                </c:pt>
              </c:numCache>
            </c:numRef>
          </c:val>
          <c:extLst>
            <c:ext xmlns:c16="http://schemas.microsoft.com/office/drawing/2014/chart" uri="{C3380CC4-5D6E-409C-BE32-E72D297353CC}">
              <c16:uniqueId val="{0000000A-C755-4F7B-9FD5-9E7EE982C3E8}"/>
            </c:ext>
          </c:extLst>
        </c:ser>
        <c:dLbls>
          <c:showLegendKey val="0"/>
          <c:showVal val="0"/>
          <c:showCatName val="0"/>
          <c:showSerName val="0"/>
          <c:showPercent val="0"/>
          <c:showBubbleSize val="0"/>
          <c:showLeaderLines val="1"/>
        </c:dLbls>
        <c:firstSliceAng val="270"/>
        <c:holeSize val="50"/>
      </c:doughnutChart>
      <c:pieChart>
        <c:varyColors val="1"/>
        <c:ser>
          <c:idx val="1"/>
          <c:order val="1"/>
          <c:spPr>
            <a:noFill/>
          </c:spPr>
          <c:dPt>
            <c:idx val="1"/>
            <c:bubble3D val="0"/>
            <c:spPr>
              <a:solidFill>
                <a:schemeClr val="tx1"/>
              </a:solidFill>
            </c:spPr>
            <c:extLst>
              <c:ext xmlns:c16="http://schemas.microsoft.com/office/drawing/2014/chart" uri="{C3380CC4-5D6E-409C-BE32-E72D297353CC}">
                <c16:uniqueId val="{0000000C-C755-4F7B-9FD5-9E7EE982C3E8}"/>
              </c:ext>
            </c:extLst>
          </c:dPt>
          <c:val>
            <c:numRef>
              <c:f>'Leçon 10'!$O$83:$O$85</c:f>
              <c:numCache>
                <c:formatCode>General</c:formatCode>
                <c:ptCount val="3"/>
                <c:pt idx="0">
                  <c:v>0</c:v>
                </c:pt>
                <c:pt idx="1">
                  <c:v>2</c:v>
                </c:pt>
                <c:pt idx="2">
                  <c:v>78</c:v>
                </c:pt>
              </c:numCache>
            </c:numRef>
          </c:val>
          <c:extLst>
            <c:ext xmlns:c16="http://schemas.microsoft.com/office/drawing/2014/chart" uri="{C3380CC4-5D6E-409C-BE32-E72D297353CC}">
              <c16:uniqueId val="{0000000D-C755-4F7B-9FD5-9E7EE982C3E8}"/>
            </c:ext>
          </c:extLst>
        </c:ser>
        <c:dLbls>
          <c:showLegendKey val="0"/>
          <c:showVal val="0"/>
          <c:showCatName val="0"/>
          <c:showSerName val="0"/>
          <c:showPercent val="0"/>
          <c:showBubbleSize val="0"/>
          <c:showLeaderLines val="1"/>
        </c:dLbls>
        <c:firstSliceAng val="270"/>
      </c:pieChart>
    </c:plotArea>
    <c:plotVisOnly val="0"/>
    <c:dispBlanksAs val="gap"/>
    <c:showDLblsOverMax val="0"/>
  </c:chart>
  <c:spPr>
    <a:noFill/>
    <a:ln>
      <a:noFill/>
    </a:ln>
  </c:spPr>
  <c:printSettings>
    <c:headerFooter/>
    <c:pageMargins b="0.750000000000003" l="0.70000000000000062" r="0.70000000000000062" t="0.750000000000003" header="0.30000000000000032" footer="0.30000000000000032"/>
    <c:pageSetup/>
  </c:printSettings>
</c:chartSpace>
</file>

<file path=xl/charts/chart3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3187714043526789E-2"/>
          <c:y val="2.160694885387645E-3"/>
          <c:w val="0.97578810865280474"/>
          <c:h val="0.99783930511461238"/>
        </c:manualLayout>
      </c:layout>
      <c:doughnutChart>
        <c:varyColors val="1"/>
        <c:ser>
          <c:idx val="0"/>
          <c:order val="0"/>
          <c:tx>
            <c:v>Camembert</c:v>
          </c:tx>
          <c:dPt>
            <c:idx val="0"/>
            <c:bubble3D val="0"/>
            <c:spPr>
              <a:gradFill flip="none" rotWithShape="1">
                <a:gsLst>
                  <a:gs pos="0">
                    <a:srgbClr val="C00000">
                      <a:shade val="30000"/>
                      <a:satMod val="115000"/>
                    </a:srgbClr>
                  </a:gs>
                  <a:gs pos="50000">
                    <a:srgbClr val="C00000">
                      <a:shade val="67500"/>
                      <a:satMod val="115000"/>
                    </a:srgbClr>
                  </a:gs>
                  <a:gs pos="100000">
                    <a:srgbClr val="C00000">
                      <a:shade val="100000"/>
                      <a:satMod val="115000"/>
                    </a:srgbClr>
                  </a:gs>
                </a:gsLst>
                <a:lin ang="2700000" scaled="1"/>
                <a:tileRect/>
              </a:gradFill>
            </c:spPr>
            <c:extLst>
              <c:ext xmlns:c16="http://schemas.microsoft.com/office/drawing/2014/chart" uri="{C3380CC4-5D6E-409C-BE32-E72D297353CC}">
                <c16:uniqueId val="{00000001-2023-45FC-B1B8-E0116B66A531}"/>
              </c:ext>
            </c:extLst>
          </c:dPt>
          <c:dPt>
            <c:idx val="1"/>
            <c:bubble3D val="0"/>
            <c:spPr>
              <a:gradFill flip="none" rotWithShape="1">
                <a:gsLst>
                  <a:gs pos="0">
                    <a:srgbClr val="F79646">
                      <a:lumMod val="75000"/>
                      <a:shade val="30000"/>
                      <a:satMod val="115000"/>
                    </a:srgbClr>
                  </a:gs>
                  <a:gs pos="50000">
                    <a:srgbClr val="F79646">
                      <a:lumMod val="75000"/>
                      <a:shade val="67500"/>
                      <a:satMod val="115000"/>
                    </a:srgbClr>
                  </a:gs>
                  <a:gs pos="100000">
                    <a:srgbClr val="F79646">
                      <a:lumMod val="75000"/>
                      <a:shade val="100000"/>
                      <a:satMod val="115000"/>
                    </a:srgbClr>
                  </a:gs>
                </a:gsLst>
                <a:lin ang="2700000" scaled="1"/>
                <a:tileRect/>
              </a:gradFill>
            </c:spPr>
            <c:extLst>
              <c:ext xmlns:c16="http://schemas.microsoft.com/office/drawing/2014/chart" uri="{C3380CC4-5D6E-409C-BE32-E72D297353CC}">
                <c16:uniqueId val="{00000003-2023-45FC-B1B8-E0116B66A531}"/>
              </c:ext>
            </c:extLst>
          </c:dPt>
          <c:dPt>
            <c:idx val="2"/>
            <c:bubble3D val="0"/>
            <c:spPr>
              <a:gradFill flip="none" rotWithShape="1">
                <a:gsLst>
                  <a:gs pos="0">
                    <a:srgbClr val="64AB0D">
                      <a:shade val="30000"/>
                      <a:satMod val="115000"/>
                    </a:srgbClr>
                  </a:gs>
                  <a:gs pos="50000">
                    <a:srgbClr val="64AB0D">
                      <a:shade val="67500"/>
                      <a:satMod val="115000"/>
                    </a:srgbClr>
                  </a:gs>
                  <a:gs pos="100000">
                    <a:srgbClr val="64AB0D">
                      <a:shade val="100000"/>
                      <a:satMod val="115000"/>
                    </a:srgbClr>
                  </a:gs>
                </a:gsLst>
                <a:lin ang="2700000" scaled="1"/>
                <a:tileRect/>
              </a:gradFill>
            </c:spPr>
            <c:extLst>
              <c:ext xmlns:c16="http://schemas.microsoft.com/office/drawing/2014/chart" uri="{C3380CC4-5D6E-409C-BE32-E72D297353CC}">
                <c16:uniqueId val="{00000005-2023-45FC-B1B8-E0116B66A531}"/>
              </c:ext>
            </c:extLst>
          </c:dPt>
          <c:dPt>
            <c:idx val="3"/>
            <c:bubble3D val="0"/>
            <c:spPr>
              <a:gradFill flip="none" rotWithShape="1">
                <a:gsLst>
                  <a:gs pos="0">
                    <a:srgbClr val="00B050">
                      <a:shade val="30000"/>
                      <a:satMod val="115000"/>
                    </a:srgbClr>
                  </a:gs>
                  <a:gs pos="50000">
                    <a:srgbClr val="00B050">
                      <a:shade val="67500"/>
                      <a:satMod val="115000"/>
                    </a:srgbClr>
                  </a:gs>
                  <a:gs pos="100000">
                    <a:srgbClr val="00B050">
                      <a:shade val="100000"/>
                      <a:satMod val="115000"/>
                    </a:srgbClr>
                  </a:gs>
                </a:gsLst>
                <a:lin ang="2700000" scaled="1"/>
                <a:tileRect/>
              </a:gradFill>
            </c:spPr>
            <c:extLst>
              <c:ext xmlns:c16="http://schemas.microsoft.com/office/drawing/2014/chart" uri="{C3380CC4-5D6E-409C-BE32-E72D297353CC}">
                <c16:uniqueId val="{00000007-2023-45FC-B1B8-E0116B66A531}"/>
              </c:ext>
            </c:extLst>
          </c:dPt>
          <c:dPt>
            <c:idx val="4"/>
            <c:bubble3D val="0"/>
            <c:spPr>
              <a:noFill/>
            </c:spPr>
            <c:extLst>
              <c:ext xmlns:c16="http://schemas.microsoft.com/office/drawing/2014/chart" uri="{C3380CC4-5D6E-409C-BE32-E72D297353CC}">
                <c16:uniqueId val="{00000009-2023-45FC-B1B8-E0116B66A531}"/>
              </c:ext>
            </c:extLst>
          </c:dPt>
          <c:val>
            <c:numRef>
              <c:f>'Leçon 10'!$N$88:$N$92</c:f>
              <c:numCache>
                <c:formatCode>General</c:formatCode>
                <c:ptCount val="5"/>
                <c:pt idx="0">
                  <c:v>10</c:v>
                </c:pt>
                <c:pt idx="1">
                  <c:v>10</c:v>
                </c:pt>
                <c:pt idx="2">
                  <c:v>10</c:v>
                </c:pt>
                <c:pt idx="3">
                  <c:v>10</c:v>
                </c:pt>
                <c:pt idx="4">
                  <c:v>40</c:v>
                </c:pt>
              </c:numCache>
            </c:numRef>
          </c:val>
          <c:extLst>
            <c:ext xmlns:c16="http://schemas.microsoft.com/office/drawing/2014/chart" uri="{C3380CC4-5D6E-409C-BE32-E72D297353CC}">
              <c16:uniqueId val="{0000000A-2023-45FC-B1B8-E0116B66A531}"/>
            </c:ext>
          </c:extLst>
        </c:ser>
        <c:dLbls>
          <c:showLegendKey val="0"/>
          <c:showVal val="0"/>
          <c:showCatName val="0"/>
          <c:showSerName val="0"/>
          <c:showPercent val="0"/>
          <c:showBubbleSize val="0"/>
          <c:showLeaderLines val="1"/>
        </c:dLbls>
        <c:firstSliceAng val="270"/>
        <c:holeSize val="50"/>
      </c:doughnutChart>
      <c:pieChart>
        <c:varyColors val="1"/>
        <c:ser>
          <c:idx val="1"/>
          <c:order val="1"/>
          <c:spPr>
            <a:noFill/>
          </c:spPr>
          <c:dPt>
            <c:idx val="1"/>
            <c:bubble3D val="0"/>
            <c:spPr>
              <a:solidFill>
                <a:schemeClr val="tx1"/>
              </a:solidFill>
            </c:spPr>
            <c:extLst>
              <c:ext xmlns:c16="http://schemas.microsoft.com/office/drawing/2014/chart" uri="{C3380CC4-5D6E-409C-BE32-E72D297353CC}">
                <c16:uniqueId val="{0000000C-2023-45FC-B1B8-E0116B66A531}"/>
              </c:ext>
            </c:extLst>
          </c:dPt>
          <c:val>
            <c:numRef>
              <c:f>'Leçon 10'!$O$88:$O$90</c:f>
              <c:numCache>
                <c:formatCode>General</c:formatCode>
                <c:ptCount val="3"/>
                <c:pt idx="0">
                  <c:v>0</c:v>
                </c:pt>
                <c:pt idx="1">
                  <c:v>2</c:v>
                </c:pt>
                <c:pt idx="2">
                  <c:v>78</c:v>
                </c:pt>
              </c:numCache>
            </c:numRef>
          </c:val>
          <c:extLst>
            <c:ext xmlns:c16="http://schemas.microsoft.com/office/drawing/2014/chart" uri="{C3380CC4-5D6E-409C-BE32-E72D297353CC}">
              <c16:uniqueId val="{0000000D-2023-45FC-B1B8-E0116B66A531}"/>
            </c:ext>
          </c:extLst>
        </c:ser>
        <c:dLbls>
          <c:showLegendKey val="0"/>
          <c:showVal val="0"/>
          <c:showCatName val="0"/>
          <c:showSerName val="0"/>
          <c:showPercent val="0"/>
          <c:showBubbleSize val="0"/>
          <c:showLeaderLines val="1"/>
        </c:dLbls>
        <c:firstSliceAng val="270"/>
      </c:pieChart>
    </c:plotArea>
    <c:plotVisOnly val="0"/>
    <c:dispBlanksAs val="gap"/>
    <c:showDLblsOverMax val="0"/>
  </c:chart>
  <c:spPr>
    <a:noFill/>
    <a:ln>
      <a:noFill/>
    </a:ln>
  </c:spPr>
  <c:printSettings>
    <c:headerFooter/>
    <c:pageMargins b="0.750000000000003" l="0.70000000000000062" r="0.70000000000000062" t="0.750000000000003" header="0.30000000000000032" footer="0.30000000000000032"/>
    <c:pageSetup/>
  </c:printSettings>
</c:chartSpace>
</file>

<file path=xl/charts/chart3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3187714043526789E-2"/>
          <c:y val="2.160694885387645E-3"/>
          <c:w val="0.97578810865280474"/>
          <c:h val="0.99783930511461238"/>
        </c:manualLayout>
      </c:layout>
      <c:doughnutChart>
        <c:varyColors val="1"/>
        <c:ser>
          <c:idx val="0"/>
          <c:order val="0"/>
          <c:tx>
            <c:v>Camembert</c:v>
          </c:tx>
          <c:dPt>
            <c:idx val="0"/>
            <c:bubble3D val="0"/>
            <c:spPr>
              <a:gradFill flip="none" rotWithShape="1">
                <a:gsLst>
                  <a:gs pos="0">
                    <a:srgbClr val="C00000">
                      <a:shade val="30000"/>
                      <a:satMod val="115000"/>
                    </a:srgbClr>
                  </a:gs>
                  <a:gs pos="50000">
                    <a:srgbClr val="C00000">
                      <a:shade val="67500"/>
                      <a:satMod val="115000"/>
                    </a:srgbClr>
                  </a:gs>
                  <a:gs pos="100000">
                    <a:srgbClr val="C00000">
                      <a:shade val="100000"/>
                      <a:satMod val="115000"/>
                    </a:srgbClr>
                  </a:gs>
                </a:gsLst>
                <a:lin ang="2700000" scaled="1"/>
                <a:tileRect/>
              </a:gradFill>
            </c:spPr>
            <c:extLst>
              <c:ext xmlns:c16="http://schemas.microsoft.com/office/drawing/2014/chart" uri="{C3380CC4-5D6E-409C-BE32-E72D297353CC}">
                <c16:uniqueId val="{00000001-B0C6-49E1-9706-608BE19D3B95}"/>
              </c:ext>
            </c:extLst>
          </c:dPt>
          <c:dPt>
            <c:idx val="1"/>
            <c:bubble3D val="0"/>
            <c:spPr>
              <a:gradFill flip="none" rotWithShape="1">
                <a:gsLst>
                  <a:gs pos="0">
                    <a:srgbClr val="F79646">
                      <a:lumMod val="75000"/>
                      <a:shade val="30000"/>
                      <a:satMod val="115000"/>
                    </a:srgbClr>
                  </a:gs>
                  <a:gs pos="50000">
                    <a:srgbClr val="F79646">
                      <a:lumMod val="75000"/>
                      <a:shade val="67500"/>
                      <a:satMod val="115000"/>
                    </a:srgbClr>
                  </a:gs>
                  <a:gs pos="100000">
                    <a:srgbClr val="F79646">
                      <a:lumMod val="75000"/>
                      <a:shade val="100000"/>
                      <a:satMod val="115000"/>
                    </a:srgbClr>
                  </a:gs>
                </a:gsLst>
                <a:lin ang="2700000" scaled="1"/>
                <a:tileRect/>
              </a:gradFill>
            </c:spPr>
            <c:extLst>
              <c:ext xmlns:c16="http://schemas.microsoft.com/office/drawing/2014/chart" uri="{C3380CC4-5D6E-409C-BE32-E72D297353CC}">
                <c16:uniqueId val="{00000003-B0C6-49E1-9706-608BE19D3B95}"/>
              </c:ext>
            </c:extLst>
          </c:dPt>
          <c:dPt>
            <c:idx val="2"/>
            <c:bubble3D val="0"/>
            <c:spPr>
              <a:gradFill flip="none" rotWithShape="1">
                <a:gsLst>
                  <a:gs pos="0">
                    <a:srgbClr val="64AB0D">
                      <a:shade val="30000"/>
                      <a:satMod val="115000"/>
                    </a:srgbClr>
                  </a:gs>
                  <a:gs pos="50000">
                    <a:srgbClr val="64AB0D">
                      <a:shade val="67500"/>
                      <a:satMod val="115000"/>
                    </a:srgbClr>
                  </a:gs>
                  <a:gs pos="100000">
                    <a:srgbClr val="64AB0D">
                      <a:shade val="100000"/>
                      <a:satMod val="115000"/>
                    </a:srgbClr>
                  </a:gs>
                </a:gsLst>
                <a:lin ang="2700000" scaled="1"/>
                <a:tileRect/>
              </a:gradFill>
            </c:spPr>
            <c:extLst>
              <c:ext xmlns:c16="http://schemas.microsoft.com/office/drawing/2014/chart" uri="{C3380CC4-5D6E-409C-BE32-E72D297353CC}">
                <c16:uniqueId val="{00000005-B0C6-49E1-9706-608BE19D3B95}"/>
              </c:ext>
            </c:extLst>
          </c:dPt>
          <c:dPt>
            <c:idx val="3"/>
            <c:bubble3D val="0"/>
            <c:spPr>
              <a:gradFill flip="none" rotWithShape="1">
                <a:gsLst>
                  <a:gs pos="0">
                    <a:srgbClr val="00B050">
                      <a:shade val="30000"/>
                      <a:satMod val="115000"/>
                    </a:srgbClr>
                  </a:gs>
                  <a:gs pos="50000">
                    <a:srgbClr val="00B050">
                      <a:shade val="67500"/>
                      <a:satMod val="115000"/>
                    </a:srgbClr>
                  </a:gs>
                  <a:gs pos="100000">
                    <a:srgbClr val="00B050">
                      <a:shade val="100000"/>
                      <a:satMod val="115000"/>
                    </a:srgbClr>
                  </a:gs>
                </a:gsLst>
                <a:lin ang="2700000" scaled="1"/>
                <a:tileRect/>
              </a:gradFill>
            </c:spPr>
            <c:extLst>
              <c:ext xmlns:c16="http://schemas.microsoft.com/office/drawing/2014/chart" uri="{C3380CC4-5D6E-409C-BE32-E72D297353CC}">
                <c16:uniqueId val="{00000007-B0C6-49E1-9706-608BE19D3B95}"/>
              </c:ext>
            </c:extLst>
          </c:dPt>
          <c:dPt>
            <c:idx val="4"/>
            <c:bubble3D val="0"/>
            <c:spPr>
              <a:noFill/>
            </c:spPr>
            <c:extLst>
              <c:ext xmlns:c16="http://schemas.microsoft.com/office/drawing/2014/chart" uri="{C3380CC4-5D6E-409C-BE32-E72D297353CC}">
                <c16:uniqueId val="{00000009-B0C6-49E1-9706-608BE19D3B95}"/>
              </c:ext>
            </c:extLst>
          </c:dPt>
          <c:val>
            <c:numRef>
              <c:f>'Leçon 10'!$N$93:$N$97</c:f>
              <c:numCache>
                <c:formatCode>General</c:formatCode>
                <c:ptCount val="5"/>
                <c:pt idx="0">
                  <c:v>10</c:v>
                </c:pt>
                <c:pt idx="1">
                  <c:v>10</c:v>
                </c:pt>
                <c:pt idx="2">
                  <c:v>10</c:v>
                </c:pt>
                <c:pt idx="3">
                  <c:v>10</c:v>
                </c:pt>
                <c:pt idx="4">
                  <c:v>40</c:v>
                </c:pt>
              </c:numCache>
            </c:numRef>
          </c:val>
          <c:extLst>
            <c:ext xmlns:c16="http://schemas.microsoft.com/office/drawing/2014/chart" uri="{C3380CC4-5D6E-409C-BE32-E72D297353CC}">
              <c16:uniqueId val="{0000000A-B0C6-49E1-9706-608BE19D3B95}"/>
            </c:ext>
          </c:extLst>
        </c:ser>
        <c:dLbls>
          <c:showLegendKey val="0"/>
          <c:showVal val="0"/>
          <c:showCatName val="0"/>
          <c:showSerName val="0"/>
          <c:showPercent val="0"/>
          <c:showBubbleSize val="0"/>
          <c:showLeaderLines val="1"/>
        </c:dLbls>
        <c:firstSliceAng val="270"/>
        <c:holeSize val="50"/>
      </c:doughnutChart>
      <c:pieChart>
        <c:varyColors val="1"/>
        <c:ser>
          <c:idx val="1"/>
          <c:order val="1"/>
          <c:spPr>
            <a:noFill/>
          </c:spPr>
          <c:dPt>
            <c:idx val="1"/>
            <c:bubble3D val="0"/>
            <c:spPr>
              <a:solidFill>
                <a:schemeClr val="tx1"/>
              </a:solidFill>
            </c:spPr>
            <c:extLst>
              <c:ext xmlns:c16="http://schemas.microsoft.com/office/drawing/2014/chart" uri="{C3380CC4-5D6E-409C-BE32-E72D297353CC}">
                <c16:uniqueId val="{0000000C-B0C6-49E1-9706-608BE19D3B95}"/>
              </c:ext>
            </c:extLst>
          </c:dPt>
          <c:val>
            <c:numRef>
              <c:f>'Leçon 10'!$O$93:$O$95</c:f>
              <c:numCache>
                <c:formatCode>General</c:formatCode>
                <c:ptCount val="3"/>
                <c:pt idx="0">
                  <c:v>0</c:v>
                </c:pt>
                <c:pt idx="1">
                  <c:v>2</c:v>
                </c:pt>
                <c:pt idx="2">
                  <c:v>78</c:v>
                </c:pt>
              </c:numCache>
            </c:numRef>
          </c:val>
          <c:extLst>
            <c:ext xmlns:c16="http://schemas.microsoft.com/office/drawing/2014/chart" uri="{C3380CC4-5D6E-409C-BE32-E72D297353CC}">
              <c16:uniqueId val="{0000000D-B0C6-49E1-9706-608BE19D3B95}"/>
            </c:ext>
          </c:extLst>
        </c:ser>
        <c:dLbls>
          <c:showLegendKey val="0"/>
          <c:showVal val="0"/>
          <c:showCatName val="0"/>
          <c:showSerName val="0"/>
          <c:showPercent val="0"/>
          <c:showBubbleSize val="0"/>
          <c:showLeaderLines val="1"/>
        </c:dLbls>
        <c:firstSliceAng val="270"/>
      </c:pieChart>
    </c:plotArea>
    <c:plotVisOnly val="0"/>
    <c:dispBlanksAs val="gap"/>
    <c:showDLblsOverMax val="0"/>
  </c:chart>
  <c:spPr>
    <a:noFill/>
    <a:ln>
      <a:noFill/>
    </a:ln>
  </c:spPr>
  <c:printSettings>
    <c:headerFooter/>
    <c:pageMargins b="0.750000000000003" l="0.70000000000000062" r="0.70000000000000062" t="0.750000000000003" header="0.30000000000000032" footer="0.30000000000000032"/>
    <c:pageSetup/>
  </c:printSettings>
</c:chartSpace>
</file>

<file path=xl/charts/chart3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3187714043526789E-2"/>
          <c:y val="2.160694885387645E-3"/>
          <c:w val="0.97578810865280474"/>
          <c:h val="0.99783930511461238"/>
        </c:manualLayout>
      </c:layout>
      <c:doughnutChart>
        <c:varyColors val="1"/>
        <c:ser>
          <c:idx val="0"/>
          <c:order val="0"/>
          <c:tx>
            <c:v>Camembert</c:v>
          </c:tx>
          <c:dPt>
            <c:idx val="0"/>
            <c:bubble3D val="0"/>
            <c:spPr>
              <a:gradFill flip="none" rotWithShape="1">
                <a:gsLst>
                  <a:gs pos="0">
                    <a:srgbClr val="C00000">
                      <a:shade val="30000"/>
                      <a:satMod val="115000"/>
                    </a:srgbClr>
                  </a:gs>
                  <a:gs pos="50000">
                    <a:srgbClr val="C00000">
                      <a:shade val="67500"/>
                      <a:satMod val="115000"/>
                    </a:srgbClr>
                  </a:gs>
                  <a:gs pos="100000">
                    <a:srgbClr val="C00000">
                      <a:shade val="100000"/>
                      <a:satMod val="115000"/>
                    </a:srgbClr>
                  </a:gs>
                </a:gsLst>
                <a:lin ang="2700000" scaled="1"/>
                <a:tileRect/>
              </a:gradFill>
            </c:spPr>
            <c:extLst>
              <c:ext xmlns:c16="http://schemas.microsoft.com/office/drawing/2014/chart" uri="{C3380CC4-5D6E-409C-BE32-E72D297353CC}">
                <c16:uniqueId val="{00000001-06A5-4DA0-B7B5-53E4B5D59FDE}"/>
              </c:ext>
            </c:extLst>
          </c:dPt>
          <c:dPt>
            <c:idx val="1"/>
            <c:bubble3D val="0"/>
            <c:spPr>
              <a:gradFill flip="none" rotWithShape="1">
                <a:gsLst>
                  <a:gs pos="0">
                    <a:srgbClr val="F79646">
                      <a:lumMod val="75000"/>
                      <a:shade val="30000"/>
                      <a:satMod val="115000"/>
                    </a:srgbClr>
                  </a:gs>
                  <a:gs pos="50000">
                    <a:srgbClr val="F79646">
                      <a:lumMod val="75000"/>
                      <a:shade val="67500"/>
                      <a:satMod val="115000"/>
                    </a:srgbClr>
                  </a:gs>
                  <a:gs pos="100000">
                    <a:srgbClr val="F79646">
                      <a:lumMod val="75000"/>
                      <a:shade val="100000"/>
                      <a:satMod val="115000"/>
                    </a:srgbClr>
                  </a:gs>
                </a:gsLst>
                <a:lin ang="2700000" scaled="1"/>
                <a:tileRect/>
              </a:gradFill>
            </c:spPr>
            <c:extLst>
              <c:ext xmlns:c16="http://schemas.microsoft.com/office/drawing/2014/chart" uri="{C3380CC4-5D6E-409C-BE32-E72D297353CC}">
                <c16:uniqueId val="{00000003-06A5-4DA0-B7B5-53E4B5D59FDE}"/>
              </c:ext>
            </c:extLst>
          </c:dPt>
          <c:dPt>
            <c:idx val="2"/>
            <c:bubble3D val="0"/>
            <c:spPr>
              <a:gradFill flip="none" rotWithShape="1">
                <a:gsLst>
                  <a:gs pos="0">
                    <a:srgbClr val="64AB0D">
                      <a:shade val="30000"/>
                      <a:satMod val="115000"/>
                    </a:srgbClr>
                  </a:gs>
                  <a:gs pos="50000">
                    <a:srgbClr val="64AB0D">
                      <a:shade val="67500"/>
                      <a:satMod val="115000"/>
                    </a:srgbClr>
                  </a:gs>
                  <a:gs pos="100000">
                    <a:srgbClr val="64AB0D">
                      <a:shade val="100000"/>
                      <a:satMod val="115000"/>
                    </a:srgbClr>
                  </a:gs>
                </a:gsLst>
                <a:lin ang="2700000" scaled="1"/>
                <a:tileRect/>
              </a:gradFill>
            </c:spPr>
            <c:extLst>
              <c:ext xmlns:c16="http://schemas.microsoft.com/office/drawing/2014/chart" uri="{C3380CC4-5D6E-409C-BE32-E72D297353CC}">
                <c16:uniqueId val="{00000005-06A5-4DA0-B7B5-53E4B5D59FDE}"/>
              </c:ext>
            </c:extLst>
          </c:dPt>
          <c:dPt>
            <c:idx val="3"/>
            <c:bubble3D val="0"/>
            <c:spPr>
              <a:gradFill flip="none" rotWithShape="1">
                <a:gsLst>
                  <a:gs pos="0">
                    <a:srgbClr val="00B050">
                      <a:shade val="30000"/>
                      <a:satMod val="115000"/>
                    </a:srgbClr>
                  </a:gs>
                  <a:gs pos="50000">
                    <a:srgbClr val="00B050">
                      <a:shade val="67500"/>
                      <a:satMod val="115000"/>
                    </a:srgbClr>
                  </a:gs>
                  <a:gs pos="100000">
                    <a:srgbClr val="00B050">
                      <a:shade val="100000"/>
                      <a:satMod val="115000"/>
                    </a:srgbClr>
                  </a:gs>
                </a:gsLst>
                <a:lin ang="2700000" scaled="1"/>
                <a:tileRect/>
              </a:gradFill>
            </c:spPr>
            <c:extLst>
              <c:ext xmlns:c16="http://schemas.microsoft.com/office/drawing/2014/chart" uri="{C3380CC4-5D6E-409C-BE32-E72D297353CC}">
                <c16:uniqueId val="{00000007-06A5-4DA0-B7B5-53E4B5D59FDE}"/>
              </c:ext>
            </c:extLst>
          </c:dPt>
          <c:dPt>
            <c:idx val="4"/>
            <c:bubble3D val="0"/>
            <c:spPr>
              <a:noFill/>
            </c:spPr>
            <c:extLst>
              <c:ext xmlns:c16="http://schemas.microsoft.com/office/drawing/2014/chart" uri="{C3380CC4-5D6E-409C-BE32-E72D297353CC}">
                <c16:uniqueId val="{00000009-06A5-4DA0-B7B5-53E4B5D59FDE}"/>
              </c:ext>
            </c:extLst>
          </c:dPt>
          <c:val>
            <c:numRef>
              <c:f>'Leçon 10'!$N$98:$N$102</c:f>
              <c:numCache>
                <c:formatCode>General</c:formatCode>
                <c:ptCount val="5"/>
                <c:pt idx="0">
                  <c:v>10</c:v>
                </c:pt>
                <c:pt idx="1">
                  <c:v>10</c:v>
                </c:pt>
                <c:pt idx="2">
                  <c:v>10</c:v>
                </c:pt>
                <c:pt idx="3">
                  <c:v>10</c:v>
                </c:pt>
                <c:pt idx="4">
                  <c:v>40</c:v>
                </c:pt>
              </c:numCache>
            </c:numRef>
          </c:val>
          <c:extLst>
            <c:ext xmlns:c16="http://schemas.microsoft.com/office/drawing/2014/chart" uri="{C3380CC4-5D6E-409C-BE32-E72D297353CC}">
              <c16:uniqueId val="{0000000A-06A5-4DA0-B7B5-53E4B5D59FDE}"/>
            </c:ext>
          </c:extLst>
        </c:ser>
        <c:dLbls>
          <c:showLegendKey val="0"/>
          <c:showVal val="0"/>
          <c:showCatName val="0"/>
          <c:showSerName val="0"/>
          <c:showPercent val="0"/>
          <c:showBubbleSize val="0"/>
          <c:showLeaderLines val="1"/>
        </c:dLbls>
        <c:firstSliceAng val="270"/>
        <c:holeSize val="50"/>
      </c:doughnutChart>
      <c:pieChart>
        <c:varyColors val="1"/>
        <c:ser>
          <c:idx val="1"/>
          <c:order val="1"/>
          <c:spPr>
            <a:noFill/>
          </c:spPr>
          <c:dPt>
            <c:idx val="1"/>
            <c:bubble3D val="0"/>
            <c:spPr>
              <a:solidFill>
                <a:schemeClr val="tx1"/>
              </a:solidFill>
            </c:spPr>
            <c:extLst>
              <c:ext xmlns:c16="http://schemas.microsoft.com/office/drawing/2014/chart" uri="{C3380CC4-5D6E-409C-BE32-E72D297353CC}">
                <c16:uniqueId val="{0000000C-06A5-4DA0-B7B5-53E4B5D59FDE}"/>
              </c:ext>
            </c:extLst>
          </c:dPt>
          <c:val>
            <c:numRef>
              <c:f>'Leçon 10'!$O$98:$O$100</c:f>
              <c:numCache>
                <c:formatCode>General</c:formatCode>
                <c:ptCount val="3"/>
                <c:pt idx="0">
                  <c:v>0</c:v>
                </c:pt>
                <c:pt idx="1">
                  <c:v>2</c:v>
                </c:pt>
                <c:pt idx="2">
                  <c:v>78</c:v>
                </c:pt>
              </c:numCache>
            </c:numRef>
          </c:val>
          <c:extLst>
            <c:ext xmlns:c16="http://schemas.microsoft.com/office/drawing/2014/chart" uri="{C3380CC4-5D6E-409C-BE32-E72D297353CC}">
              <c16:uniqueId val="{0000000D-06A5-4DA0-B7B5-53E4B5D59FDE}"/>
            </c:ext>
          </c:extLst>
        </c:ser>
        <c:dLbls>
          <c:showLegendKey val="0"/>
          <c:showVal val="0"/>
          <c:showCatName val="0"/>
          <c:showSerName val="0"/>
          <c:showPercent val="0"/>
          <c:showBubbleSize val="0"/>
          <c:showLeaderLines val="1"/>
        </c:dLbls>
        <c:firstSliceAng val="270"/>
      </c:pieChart>
    </c:plotArea>
    <c:plotVisOnly val="0"/>
    <c:dispBlanksAs val="gap"/>
    <c:showDLblsOverMax val="0"/>
  </c:chart>
  <c:spPr>
    <a:noFill/>
    <a:ln>
      <a:noFill/>
    </a:ln>
  </c:spPr>
  <c:printSettings>
    <c:headerFooter/>
    <c:pageMargins b="0.750000000000003" l="0.70000000000000062" r="0.70000000000000062" t="0.750000000000003" header="0.30000000000000032" footer="0.30000000000000032"/>
    <c:pageSetup/>
  </c:printSettings>
</c:chartSpace>
</file>

<file path=xl/charts/chart3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3187714043526789E-2"/>
          <c:y val="2.160694885387645E-3"/>
          <c:w val="0.97578810865280474"/>
          <c:h val="0.99783930511461238"/>
        </c:manualLayout>
      </c:layout>
      <c:doughnutChart>
        <c:varyColors val="1"/>
        <c:ser>
          <c:idx val="0"/>
          <c:order val="0"/>
          <c:tx>
            <c:v>Camembert</c:v>
          </c:tx>
          <c:dPt>
            <c:idx val="0"/>
            <c:bubble3D val="0"/>
            <c:spPr>
              <a:gradFill flip="none" rotWithShape="1">
                <a:gsLst>
                  <a:gs pos="0">
                    <a:srgbClr val="C00000">
                      <a:shade val="30000"/>
                      <a:satMod val="115000"/>
                    </a:srgbClr>
                  </a:gs>
                  <a:gs pos="50000">
                    <a:srgbClr val="C00000">
                      <a:shade val="67500"/>
                      <a:satMod val="115000"/>
                    </a:srgbClr>
                  </a:gs>
                  <a:gs pos="100000">
                    <a:srgbClr val="C00000">
                      <a:shade val="100000"/>
                      <a:satMod val="115000"/>
                    </a:srgbClr>
                  </a:gs>
                </a:gsLst>
                <a:lin ang="2700000" scaled="1"/>
                <a:tileRect/>
              </a:gradFill>
            </c:spPr>
            <c:extLst>
              <c:ext xmlns:c16="http://schemas.microsoft.com/office/drawing/2014/chart" uri="{C3380CC4-5D6E-409C-BE32-E72D297353CC}">
                <c16:uniqueId val="{00000001-F65F-496D-AC3A-E58723F6D1A1}"/>
              </c:ext>
            </c:extLst>
          </c:dPt>
          <c:dPt>
            <c:idx val="1"/>
            <c:bubble3D val="0"/>
            <c:spPr>
              <a:gradFill flip="none" rotWithShape="1">
                <a:gsLst>
                  <a:gs pos="0">
                    <a:srgbClr val="F79646">
                      <a:lumMod val="75000"/>
                      <a:shade val="30000"/>
                      <a:satMod val="115000"/>
                    </a:srgbClr>
                  </a:gs>
                  <a:gs pos="50000">
                    <a:srgbClr val="F79646">
                      <a:lumMod val="75000"/>
                      <a:shade val="67500"/>
                      <a:satMod val="115000"/>
                    </a:srgbClr>
                  </a:gs>
                  <a:gs pos="100000">
                    <a:srgbClr val="F79646">
                      <a:lumMod val="75000"/>
                      <a:shade val="100000"/>
                      <a:satMod val="115000"/>
                    </a:srgbClr>
                  </a:gs>
                </a:gsLst>
                <a:lin ang="2700000" scaled="1"/>
                <a:tileRect/>
              </a:gradFill>
            </c:spPr>
            <c:extLst>
              <c:ext xmlns:c16="http://schemas.microsoft.com/office/drawing/2014/chart" uri="{C3380CC4-5D6E-409C-BE32-E72D297353CC}">
                <c16:uniqueId val="{00000003-F65F-496D-AC3A-E58723F6D1A1}"/>
              </c:ext>
            </c:extLst>
          </c:dPt>
          <c:dPt>
            <c:idx val="2"/>
            <c:bubble3D val="0"/>
            <c:spPr>
              <a:gradFill flip="none" rotWithShape="1">
                <a:gsLst>
                  <a:gs pos="0">
                    <a:srgbClr val="64AB0D">
                      <a:shade val="30000"/>
                      <a:satMod val="115000"/>
                    </a:srgbClr>
                  </a:gs>
                  <a:gs pos="50000">
                    <a:srgbClr val="64AB0D">
                      <a:shade val="67500"/>
                      <a:satMod val="115000"/>
                    </a:srgbClr>
                  </a:gs>
                  <a:gs pos="100000">
                    <a:srgbClr val="64AB0D">
                      <a:shade val="100000"/>
                      <a:satMod val="115000"/>
                    </a:srgbClr>
                  </a:gs>
                </a:gsLst>
                <a:lin ang="2700000" scaled="1"/>
                <a:tileRect/>
              </a:gradFill>
            </c:spPr>
            <c:extLst>
              <c:ext xmlns:c16="http://schemas.microsoft.com/office/drawing/2014/chart" uri="{C3380CC4-5D6E-409C-BE32-E72D297353CC}">
                <c16:uniqueId val="{00000005-F65F-496D-AC3A-E58723F6D1A1}"/>
              </c:ext>
            </c:extLst>
          </c:dPt>
          <c:dPt>
            <c:idx val="3"/>
            <c:bubble3D val="0"/>
            <c:spPr>
              <a:gradFill flip="none" rotWithShape="1">
                <a:gsLst>
                  <a:gs pos="0">
                    <a:srgbClr val="00B050">
                      <a:shade val="30000"/>
                      <a:satMod val="115000"/>
                    </a:srgbClr>
                  </a:gs>
                  <a:gs pos="50000">
                    <a:srgbClr val="00B050">
                      <a:shade val="67500"/>
                      <a:satMod val="115000"/>
                    </a:srgbClr>
                  </a:gs>
                  <a:gs pos="100000">
                    <a:srgbClr val="00B050">
                      <a:shade val="100000"/>
                      <a:satMod val="115000"/>
                    </a:srgbClr>
                  </a:gs>
                </a:gsLst>
                <a:lin ang="2700000" scaled="1"/>
                <a:tileRect/>
              </a:gradFill>
            </c:spPr>
            <c:extLst>
              <c:ext xmlns:c16="http://schemas.microsoft.com/office/drawing/2014/chart" uri="{C3380CC4-5D6E-409C-BE32-E72D297353CC}">
                <c16:uniqueId val="{00000007-F65F-496D-AC3A-E58723F6D1A1}"/>
              </c:ext>
            </c:extLst>
          </c:dPt>
          <c:dPt>
            <c:idx val="4"/>
            <c:bubble3D val="0"/>
            <c:spPr>
              <a:noFill/>
            </c:spPr>
            <c:extLst>
              <c:ext xmlns:c16="http://schemas.microsoft.com/office/drawing/2014/chart" uri="{C3380CC4-5D6E-409C-BE32-E72D297353CC}">
                <c16:uniqueId val="{00000009-F65F-496D-AC3A-E58723F6D1A1}"/>
              </c:ext>
            </c:extLst>
          </c:dPt>
          <c:val>
            <c:numRef>
              <c:f>'Leçon 10'!$N$103:$N$107</c:f>
              <c:numCache>
                <c:formatCode>General</c:formatCode>
                <c:ptCount val="5"/>
                <c:pt idx="0">
                  <c:v>10</c:v>
                </c:pt>
                <c:pt idx="1">
                  <c:v>10</c:v>
                </c:pt>
                <c:pt idx="2">
                  <c:v>10</c:v>
                </c:pt>
                <c:pt idx="3">
                  <c:v>10</c:v>
                </c:pt>
                <c:pt idx="4">
                  <c:v>40</c:v>
                </c:pt>
              </c:numCache>
            </c:numRef>
          </c:val>
          <c:extLst>
            <c:ext xmlns:c16="http://schemas.microsoft.com/office/drawing/2014/chart" uri="{C3380CC4-5D6E-409C-BE32-E72D297353CC}">
              <c16:uniqueId val="{0000000A-F65F-496D-AC3A-E58723F6D1A1}"/>
            </c:ext>
          </c:extLst>
        </c:ser>
        <c:dLbls>
          <c:showLegendKey val="0"/>
          <c:showVal val="0"/>
          <c:showCatName val="0"/>
          <c:showSerName val="0"/>
          <c:showPercent val="0"/>
          <c:showBubbleSize val="0"/>
          <c:showLeaderLines val="1"/>
        </c:dLbls>
        <c:firstSliceAng val="270"/>
        <c:holeSize val="50"/>
      </c:doughnutChart>
      <c:pieChart>
        <c:varyColors val="1"/>
        <c:ser>
          <c:idx val="1"/>
          <c:order val="1"/>
          <c:spPr>
            <a:noFill/>
          </c:spPr>
          <c:dPt>
            <c:idx val="1"/>
            <c:bubble3D val="0"/>
            <c:spPr>
              <a:solidFill>
                <a:schemeClr val="tx1"/>
              </a:solidFill>
            </c:spPr>
            <c:extLst>
              <c:ext xmlns:c16="http://schemas.microsoft.com/office/drawing/2014/chart" uri="{C3380CC4-5D6E-409C-BE32-E72D297353CC}">
                <c16:uniqueId val="{0000000C-F65F-496D-AC3A-E58723F6D1A1}"/>
              </c:ext>
            </c:extLst>
          </c:dPt>
          <c:val>
            <c:numRef>
              <c:f>'Leçon 10'!$O$103:$O$105</c:f>
              <c:numCache>
                <c:formatCode>General</c:formatCode>
                <c:ptCount val="3"/>
                <c:pt idx="0">
                  <c:v>0</c:v>
                </c:pt>
                <c:pt idx="1">
                  <c:v>2</c:v>
                </c:pt>
                <c:pt idx="2">
                  <c:v>78</c:v>
                </c:pt>
              </c:numCache>
            </c:numRef>
          </c:val>
          <c:extLst>
            <c:ext xmlns:c16="http://schemas.microsoft.com/office/drawing/2014/chart" uri="{C3380CC4-5D6E-409C-BE32-E72D297353CC}">
              <c16:uniqueId val="{0000000D-F65F-496D-AC3A-E58723F6D1A1}"/>
            </c:ext>
          </c:extLst>
        </c:ser>
        <c:dLbls>
          <c:showLegendKey val="0"/>
          <c:showVal val="0"/>
          <c:showCatName val="0"/>
          <c:showSerName val="0"/>
          <c:showPercent val="0"/>
          <c:showBubbleSize val="0"/>
          <c:showLeaderLines val="1"/>
        </c:dLbls>
        <c:firstSliceAng val="270"/>
      </c:pieChart>
    </c:plotArea>
    <c:plotVisOnly val="0"/>
    <c:dispBlanksAs val="gap"/>
    <c:showDLblsOverMax val="0"/>
  </c:chart>
  <c:spPr>
    <a:noFill/>
    <a:ln>
      <a:noFill/>
    </a:ln>
  </c:spPr>
  <c:printSettings>
    <c:headerFooter/>
    <c:pageMargins b="0.750000000000003" l="0.70000000000000062" r="0.70000000000000062" t="0.750000000000003" header="0.30000000000000032" footer="0.30000000000000032"/>
    <c:pageSetup/>
  </c:printSettings>
</c:chartSpace>
</file>

<file path=xl/charts/chart3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3187714043526789E-2"/>
          <c:y val="2.160694885387645E-3"/>
          <c:w val="0.97578810865280474"/>
          <c:h val="0.99783930511461238"/>
        </c:manualLayout>
      </c:layout>
      <c:doughnutChart>
        <c:varyColors val="1"/>
        <c:ser>
          <c:idx val="0"/>
          <c:order val="0"/>
          <c:tx>
            <c:v>Camembert</c:v>
          </c:tx>
          <c:dPt>
            <c:idx val="0"/>
            <c:bubble3D val="0"/>
            <c:spPr>
              <a:gradFill flip="none" rotWithShape="1">
                <a:gsLst>
                  <a:gs pos="0">
                    <a:srgbClr val="C00000">
                      <a:shade val="30000"/>
                      <a:satMod val="115000"/>
                    </a:srgbClr>
                  </a:gs>
                  <a:gs pos="50000">
                    <a:srgbClr val="C00000">
                      <a:shade val="67500"/>
                      <a:satMod val="115000"/>
                    </a:srgbClr>
                  </a:gs>
                  <a:gs pos="100000">
                    <a:srgbClr val="C00000">
                      <a:shade val="100000"/>
                      <a:satMod val="115000"/>
                    </a:srgbClr>
                  </a:gs>
                </a:gsLst>
                <a:lin ang="2700000" scaled="1"/>
                <a:tileRect/>
              </a:gradFill>
            </c:spPr>
            <c:extLst>
              <c:ext xmlns:c16="http://schemas.microsoft.com/office/drawing/2014/chart" uri="{C3380CC4-5D6E-409C-BE32-E72D297353CC}">
                <c16:uniqueId val="{00000001-37E3-40D5-8C7D-23633ACB073C}"/>
              </c:ext>
            </c:extLst>
          </c:dPt>
          <c:dPt>
            <c:idx val="1"/>
            <c:bubble3D val="0"/>
            <c:spPr>
              <a:gradFill flip="none" rotWithShape="1">
                <a:gsLst>
                  <a:gs pos="0">
                    <a:srgbClr val="F79646">
                      <a:lumMod val="75000"/>
                      <a:shade val="30000"/>
                      <a:satMod val="115000"/>
                    </a:srgbClr>
                  </a:gs>
                  <a:gs pos="50000">
                    <a:srgbClr val="F79646">
                      <a:lumMod val="75000"/>
                      <a:shade val="67500"/>
                      <a:satMod val="115000"/>
                    </a:srgbClr>
                  </a:gs>
                  <a:gs pos="100000">
                    <a:srgbClr val="F79646">
                      <a:lumMod val="75000"/>
                      <a:shade val="100000"/>
                      <a:satMod val="115000"/>
                    </a:srgbClr>
                  </a:gs>
                </a:gsLst>
                <a:lin ang="2700000" scaled="1"/>
                <a:tileRect/>
              </a:gradFill>
            </c:spPr>
            <c:extLst>
              <c:ext xmlns:c16="http://schemas.microsoft.com/office/drawing/2014/chart" uri="{C3380CC4-5D6E-409C-BE32-E72D297353CC}">
                <c16:uniqueId val="{00000003-37E3-40D5-8C7D-23633ACB073C}"/>
              </c:ext>
            </c:extLst>
          </c:dPt>
          <c:dPt>
            <c:idx val="2"/>
            <c:bubble3D val="0"/>
            <c:spPr>
              <a:gradFill flip="none" rotWithShape="1">
                <a:gsLst>
                  <a:gs pos="0">
                    <a:srgbClr val="64AB0D">
                      <a:shade val="30000"/>
                      <a:satMod val="115000"/>
                    </a:srgbClr>
                  </a:gs>
                  <a:gs pos="50000">
                    <a:srgbClr val="64AB0D">
                      <a:shade val="67500"/>
                      <a:satMod val="115000"/>
                    </a:srgbClr>
                  </a:gs>
                  <a:gs pos="100000">
                    <a:srgbClr val="64AB0D">
                      <a:shade val="100000"/>
                      <a:satMod val="115000"/>
                    </a:srgbClr>
                  </a:gs>
                </a:gsLst>
                <a:lin ang="2700000" scaled="1"/>
                <a:tileRect/>
              </a:gradFill>
            </c:spPr>
            <c:extLst>
              <c:ext xmlns:c16="http://schemas.microsoft.com/office/drawing/2014/chart" uri="{C3380CC4-5D6E-409C-BE32-E72D297353CC}">
                <c16:uniqueId val="{00000005-37E3-40D5-8C7D-23633ACB073C}"/>
              </c:ext>
            </c:extLst>
          </c:dPt>
          <c:dPt>
            <c:idx val="3"/>
            <c:bubble3D val="0"/>
            <c:spPr>
              <a:gradFill flip="none" rotWithShape="1">
                <a:gsLst>
                  <a:gs pos="0">
                    <a:srgbClr val="00B050">
                      <a:shade val="30000"/>
                      <a:satMod val="115000"/>
                    </a:srgbClr>
                  </a:gs>
                  <a:gs pos="50000">
                    <a:srgbClr val="00B050">
                      <a:shade val="67500"/>
                      <a:satMod val="115000"/>
                    </a:srgbClr>
                  </a:gs>
                  <a:gs pos="100000">
                    <a:srgbClr val="00B050">
                      <a:shade val="100000"/>
                      <a:satMod val="115000"/>
                    </a:srgbClr>
                  </a:gs>
                </a:gsLst>
                <a:lin ang="2700000" scaled="1"/>
                <a:tileRect/>
              </a:gradFill>
            </c:spPr>
            <c:extLst>
              <c:ext xmlns:c16="http://schemas.microsoft.com/office/drawing/2014/chart" uri="{C3380CC4-5D6E-409C-BE32-E72D297353CC}">
                <c16:uniqueId val="{00000007-37E3-40D5-8C7D-23633ACB073C}"/>
              </c:ext>
            </c:extLst>
          </c:dPt>
          <c:dPt>
            <c:idx val="4"/>
            <c:bubble3D val="0"/>
            <c:spPr>
              <a:noFill/>
            </c:spPr>
            <c:extLst>
              <c:ext xmlns:c16="http://schemas.microsoft.com/office/drawing/2014/chart" uri="{C3380CC4-5D6E-409C-BE32-E72D297353CC}">
                <c16:uniqueId val="{00000009-37E3-40D5-8C7D-23633ACB073C}"/>
              </c:ext>
            </c:extLst>
          </c:dPt>
          <c:val>
            <c:numRef>
              <c:f>'Leçon 10'!$N$108:$N$112</c:f>
              <c:numCache>
                <c:formatCode>General</c:formatCode>
                <c:ptCount val="5"/>
                <c:pt idx="0">
                  <c:v>10</c:v>
                </c:pt>
                <c:pt idx="1">
                  <c:v>10</c:v>
                </c:pt>
                <c:pt idx="2">
                  <c:v>10</c:v>
                </c:pt>
                <c:pt idx="3">
                  <c:v>10</c:v>
                </c:pt>
                <c:pt idx="4">
                  <c:v>40</c:v>
                </c:pt>
              </c:numCache>
            </c:numRef>
          </c:val>
          <c:extLst>
            <c:ext xmlns:c16="http://schemas.microsoft.com/office/drawing/2014/chart" uri="{C3380CC4-5D6E-409C-BE32-E72D297353CC}">
              <c16:uniqueId val="{0000000A-37E3-40D5-8C7D-23633ACB073C}"/>
            </c:ext>
          </c:extLst>
        </c:ser>
        <c:dLbls>
          <c:showLegendKey val="0"/>
          <c:showVal val="0"/>
          <c:showCatName val="0"/>
          <c:showSerName val="0"/>
          <c:showPercent val="0"/>
          <c:showBubbleSize val="0"/>
          <c:showLeaderLines val="1"/>
        </c:dLbls>
        <c:firstSliceAng val="270"/>
        <c:holeSize val="50"/>
      </c:doughnutChart>
      <c:pieChart>
        <c:varyColors val="1"/>
        <c:ser>
          <c:idx val="1"/>
          <c:order val="1"/>
          <c:spPr>
            <a:noFill/>
          </c:spPr>
          <c:dPt>
            <c:idx val="1"/>
            <c:bubble3D val="0"/>
            <c:spPr>
              <a:solidFill>
                <a:schemeClr val="tx1"/>
              </a:solidFill>
            </c:spPr>
            <c:extLst>
              <c:ext xmlns:c16="http://schemas.microsoft.com/office/drawing/2014/chart" uri="{C3380CC4-5D6E-409C-BE32-E72D297353CC}">
                <c16:uniqueId val="{0000000C-37E3-40D5-8C7D-23633ACB073C}"/>
              </c:ext>
            </c:extLst>
          </c:dPt>
          <c:val>
            <c:numRef>
              <c:f>'Leçon 10'!$O$108:$O$110</c:f>
              <c:numCache>
                <c:formatCode>General</c:formatCode>
                <c:ptCount val="3"/>
                <c:pt idx="0">
                  <c:v>0</c:v>
                </c:pt>
                <c:pt idx="1">
                  <c:v>2</c:v>
                </c:pt>
                <c:pt idx="2">
                  <c:v>78</c:v>
                </c:pt>
              </c:numCache>
            </c:numRef>
          </c:val>
          <c:extLst>
            <c:ext xmlns:c16="http://schemas.microsoft.com/office/drawing/2014/chart" uri="{C3380CC4-5D6E-409C-BE32-E72D297353CC}">
              <c16:uniqueId val="{0000000D-37E3-40D5-8C7D-23633ACB073C}"/>
            </c:ext>
          </c:extLst>
        </c:ser>
        <c:dLbls>
          <c:showLegendKey val="0"/>
          <c:showVal val="0"/>
          <c:showCatName val="0"/>
          <c:showSerName val="0"/>
          <c:showPercent val="0"/>
          <c:showBubbleSize val="0"/>
          <c:showLeaderLines val="1"/>
        </c:dLbls>
        <c:firstSliceAng val="270"/>
      </c:pieChart>
    </c:plotArea>
    <c:plotVisOnly val="0"/>
    <c:dispBlanksAs val="gap"/>
    <c:showDLblsOverMax val="0"/>
  </c:chart>
  <c:spPr>
    <a:noFill/>
    <a:ln>
      <a:noFill/>
    </a:ln>
  </c:spPr>
  <c:printSettings>
    <c:headerFooter/>
    <c:pageMargins b="0.750000000000003" l="0.70000000000000062" r="0.70000000000000062" t="0.750000000000003" header="0.30000000000000032" footer="0.30000000000000032"/>
    <c:pageSetup/>
  </c:printSettings>
</c:chartSpace>
</file>

<file path=xl/charts/chart3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3187714043526789E-2"/>
          <c:y val="2.160694885387645E-3"/>
          <c:w val="0.97578810865280474"/>
          <c:h val="0.99783930511461238"/>
        </c:manualLayout>
      </c:layout>
      <c:doughnutChart>
        <c:varyColors val="1"/>
        <c:ser>
          <c:idx val="0"/>
          <c:order val="0"/>
          <c:tx>
            <c:v>Camembert</c:v>
          </c:tx>
          <c:dPt>
            <c:idx val="0"/>
            <c:bubble3D val="0"/>
            <c:spPr>
              <a:gradFill flip="none" rotWithShape="1">
                <a:gsLst>
                  <a:gs pos="0">
                    <a:srgbClr val="C00000">
                      <a:shade val="30000"/>
                      <a:satMod val="115000"/>
                    </a:srgbClr>
                  </a:gs>
                  <a:gs pos="50000">
                    <a:srgbClr val="C00000">
                      <a:shade val="67500"/>
                      <a:satMod val="115000"/>
                    </a:srgbClr>
                  </a:gs>
                  <a:gs pos="100000">
                    <a:srgbClr val="C00000">
                      <a:shade val="100000"/>
                      <a:satMod val="115000"/>
                    </a:srgbClr>
                  </a:gs>
                </a:gsLst>
                <a:lin ang="2700000" scaled="1"/>
                <a:tileRect/>
              </a:gradFill>
            </c:spPr>
            <c:extLst>
              <c:ext xmlns:c16="http://schemas.microsoft.com/office/drawing/2014/chart" uri="{C3380CC4-5D6E-409C-BE32-E72D297353CC}">
                <c16:uniqueId val="{00000001-6D62-4E1D-A180-96336D851F42}"/>
              </c:ext>
            </c:extLst>
          </c:dPt>
          <c:dPt>
            <c:idx val="1"/>
            <c:bubble3D val="0"/>
            <c:spPr>
              <a:gradFill flip="none" rotWithShape="1">
                <a:gsLst>
                  <a:gs pos="0">
                    <a:srgbClr val="F79646">
                      <a:lumMod val="75000"/>
                      <a:shade val="30000"/>
                      <a:satMod val="115000"/>
                    </a:srgbClr>
                  </a:gs>
                  <a:gs pos="50000">
                    <a:srgbClr val="F79646">
                      <a:lumMod val="75000"/>
                      <a:shade val="67500"/>
                      <a:satMod val="115000"/>
                    </a:srgbClr>
                  </a:gs>
                  <a:gs pos="100000">
                    <a:srgbClr val="F79646">
                      <a:lumMod val="75000"/>
                      <a:shade val="100000"/>
                      <a:satMod val="115000"/>
                    </a:srgbClr>
                  </a:gs>
                </a:gsLst>
                <a:lin ang="2700000" scaled="1"/>
                <a:tileRect/>
              </a:gradFill>
            </c:spPr>
            <c:extLst>
              <c:ext xmlns:c16="http://schemas.microsoft.com/office/drawing/2014/chart" uri="{C3380CC4-5D6E-409C-BE32-E72D297353CC}">
                <c16:uniqueId val="{00000003-6D62-4E1D-A180-96336D851F42}"/>
              </c:ext>
            </c:extLst>
          </c:dPt>
          <c:dPt>
            <c:idx val="2"/>
            <c:bubble3D val="0"/>
            <c:spPr>
              <a:gradFill flip="none" rotWithShape="1">
                <a:gsLst>
                  <a:gs pos="0">
                    <a:srgbClr val="64AB0D">
                      <a:shade val="30000"/>
                      <a:satMod val="115000"/>
                    </a:srgbClr>
                  </a:gs>
                  <a:gs pos="50000">
                    <a:srgbClr val="64AB0D">
                      <a:shade val="67500"/>
                      <a:satMod val="115000"/>
                    </a:srgbClr>
                  </a:gs>
                  <a:gs pos="100000">
                    <a:srgbClr val="64AB0D">
                      <a:shade val="100000"/>
                      <a:satMod val="115000"/>
                    </a:srgbClr>
                  </a:gs>
                </a:gsLst>
                <a:lin ang="2700000" scaled="1"/>
                <a:tileRect/>
              </a:gradFill>
            </c:spPr>
            <c:extLst>
              <c:ext xmlns:c16="http://schemas.microsoft.com/office/drawing/2014/chart" uri="{C3380CC4-5D6E-409C-BE32-E72D297353CC}">
                <c16:uniqueId val="{00000005-6D62-4E1D-A180-96336D851F42}"/>
              </c:ext>
            </c:extLst>
          </c:dPt>
          <c:dPt>
            <c:idx val="3"/>
            <c:bubble3D val="0"/>
            <c:spPr>
              <a:gradFill flip="none" rotWithShape="1">
                <a:gsLst>
                  <a:gs pos="0">
                    <a:srgbClr val="00B050">
                      <a:shade val="30000"/>
                      <a:satMod val="115000"/>
                    </a:srgbClr>
                  </a:gs>
                  <a:gs pos="50000">
                    <a:srgbClr val="00B050">
                      <a:shade val="67500"/>
                      <a:satMod val="115000"/>
                    </a:srgbClr>
                  </a:gs>
                  <a:gs pos="100000">
                    <a:srgbClr val="00B050">
                      <a:shade val="100000"/>
                      <a:satMod val="115000"/>
                    </a:srgbClr>
                  </a:gs>
                </a:gsLst>
                <a:lin ang="2700000" scaled="1"/>
                <a:tileRect/>
              </a:gradFill>
            </c:spPr>
            <c:extLst>
              <c:ext xmlns:c16="http://schemas.microsoft.com/office/drawing/2014/chart" uri="{C3380CC4-5D6E-409C-BE32-E72D297353CC}">
                <c16:uniqueId val="{00000007-6D62-4E1D-A180-96336D851F42}"/>
              </c:ext>
            </c:extLst>
          </c:dPt>
          <c:dPt>
            <c:idx val="4"/>
            <c:bubble3D val="0"/>
            <c:spPr>
              <a:noFill/>
            </c:spPr>
            <c:extLst>
              <c:ext xmlns:c16="http://schemas.microsoft.com/office/drawing/2014/chart" uri="{C3380CC4-5D6E-409C-BE32-E72D297353CC}">
                <c16:uniqueId val="{00000009-6D62-4E1D-A180-96336D851F42}"/>
              </c:ext>
            </c:extLst>
          </c:dPt>
          <c:val>
            <c:numRef>
              <c:f>'Leçon 10'!$N$113:$N$117</c:f>
              <c:numCache>
                <c:formatCode>General</c:formatCode>
                <c:ptCount val="5"/>
                <c:pt idx="0">
                  <c:v>10</c:v>
                </c:pt>
                <c:pt idx="1">
                  <c:v>10</c:v>
                </c:pt>
                <c:pt idx="2">
                  <c:v>10</c:v>
                </c:pt>
                <c:pt idx="3">
                  <c:v>10</c:v>
                </c:pt>
                <c:pt idx="4">
                  <c:v>40</c:v>
                </c:pt>
              </c:numCache>
            </c:numRef>
          </c:val>
          <c:extLst>
            <c:ext xmlns:c16="http://schemas.microsoft.com/office/drawing/2014/chart" uri="{C3380CC4-5D6E-409C-BE32-E72D297353CC}">
              <c16:uniqueId val="{0000000A-6D62-4E1D-A180-96336D851F42}"/>
            </c:ext>
          </c:extLst>
        </c:ser>
        <c:dLbls>
          <c:showLegendKey val="0"/>
          <c:showVal val="0"/>
          <c:showCatName val="0"/>
          <c:showSerName val="0"/>
          <c:showPercent val="0"/>
          <c:showBubbleSize val="0"/>
          <c:showLeaderLines val="1"/>
        </c:dLbls>
        <c:firstSliceAng val="270"/>
        <c:holeSize val="50"/>
      </c:doughnutChart>
      <c:pieChart>
        <c:varyColors val="1"/>
        <c:ser>
          <c:idx val="1"/>
          <c:order val="1"/>
          <c:spPr>
            <a:noFill/>
          </c:spPr>
          <c:dPt>
            <c:idx val="1"/>
            <c:bubble3D val="0"/>
            <c:spPr>
              <a:solidFill>
                <a:schemeClr val="tx1"/>
              </a:solidFill>
            </c:spPr>
            <c:extLst>
              <c:ext xmlns:c16="http://schemas.microsoft.com/office/drawing/2014/chart" uri="{C3380CC4-5D6E-409C-BE32-E72D297353CC}">
                <c16:uniqueId val="{0000000C-6D62-4E1D-A180-96336D851F42}"/>
              </c:ext>
            </c:extLst>
          </c:dPt>
          <c:val>
            <c:numRef>
              <c:f>'Leçon 10'!$O$113:$O$115</c:f>
              <c:numCache>
                <c:formatCode>General</c:formatCode>
                <c:ptCount val="3"/>
                <c:pt idx="0">
                  <c:v>0</c:v>
                </c:pt>
                <c:pt idx="1">
                  <c:v>2</c:v>
                </c:pt>
                <c:pt idx="2">
                  <c:v>78</c:v>
                </c:pt>
              </c:numCache>
            </c:numRef>
          </c:val>
          <c:extLst>
            <c:ext xmlns:c16="http://schemas.microsoft.com/office/drawing/2014/chart" uri="{C3380CC4-5D6E-409C-BE32-E72D297353CC}">
              <c16:uniqueId val="{0000000D-6D62-4E1D-A180-96336D851F42}"/>
            </c:ext>
          </c:extLst>
        </c:ser>
        <c:dLbls>
          <c:showLegendKey val="0"/>
          <c:showVal val="0"/>
          <c:showCatName val="0"/>
          <c:showSerName val="0"/>
          <c:showPercent val="0"/>
          <c:showBubbleSize val="0"/>
          <c:showLeaderLines val="1"/>
        </c:dLbls>
        <c:firstSliceAng val="270"/>
      </c:pieChart>
    </c:plotArea>
    <c:plotVisOnly val="0"/>
    <c:dispBlanksAs val="gap"/>
    <c:showDLblsOverMax val="0"/>
  </c:chart>
  <c:spPr>
    <a:noFill/>
    <a:ln>
      <a:noFill/>
    </a:ln>
  </c:spPr>
  <c:printSettings>
    <c:headerFooter/>
    <c:pageMargins b="0.750000000000003" l="0.70000000000000062" r="0.70000000000000062" t="0.750000000000003" header="0.30000000000000032" footer="0.30000000000000032"/>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3187714043526789E-2"/>
          <c:y val="2.160694885387645E-3"/>
          <c:w val="0.97578810865280474"/>
          <c:h val="0.99783930511461238"/>
        </c:manualLayout>
      </c:layout>
      <c:doughnutChart>
        <c:varyColors val="1"/>
        <c:ser>
          <c:idx val="0"/>
          <c:order val="0"/>
          <c:tx>
            <c:v>Camembert</c:v>
          </c:tx>
          <c:dPt>
            <c:idx val="0"/>
            <c:bubble3D val="0"/>
            <c:spPr>
              <a:gradFill flip="none" rotWithShape="1">
                <a:gsLst>
                  <a:gs pos="0">
                    <a:srgbClr val="C00000">
                      <a:shade val="30000"/>
                      <a:satMod val="115000"/>
                    </a:srgbClr>
                  </a:gs>
                  <a:gs pos="50000">
                    <a:srgbClr val="C00000">
                      <a:shade val="67500"/>
                      <a:satMod val="115000"/>
                    </a:srgbClr>
                  </a:gs>
                  <a:gs pos="100000">
                    <a:srgbClr val="C00000">
                      <a:shade val="100000"/>
                      <a:satMod val="115000"/>
                    </a:srgbClr>
                  </a:gs>
                </a:gsLst>
                <a:lin ang="2700000" scaled="1"/>
                <a:tileRect/>
              </a:gradFill>
            </c:spPr>
            <c:extLst>
              <c:ext xmlns:c16="http://schemas.microsoft.com/office/drawing/2014/chart" uri="{C3380CC4-5D6E-409C-BE32-E72D297353CC}">
                <c16:uniqueId val="{00000001-F4D9-45D4-8981-FB4527C2125C}"/>
              </c:ext>
            </c:extLst>
          </c:dPt>
          <c:dPt>
            <c:idx val="1"/>
            <c:bubble3D val="0"/>
            <c:spPr>
              <a:gradFill flip="none" rotWithShape="1">
                <a:gsLst>
                  <a:gs pos="0">
                    <a:srgbClr val="F79646">
                      <a:lumMod val="75000"/>
                      <a:shade val="30000"/>
                      <a:satMod val="115000"/>
                    </a:srgbClr>
                  </a:gs>
                  <a:gs pos="50000">
                    <a:srgbClr val="F79646">
                      <a:lumMod val="75000"/>
                      <a:shade val="67500"/>
                      <a:satMod val="115000"/>
                    </a:srgbClr>
                  </a:gs>
                  <a:gs pos="100000">
                    <a:srgbClr val="F79646">
                      <a:lumMod val="75000"/>
                      <a:shade val="100000"/>
                      <a:satMod val="115000"/>
                    </a:srgbClr>
                  </a:gs>
                </a:gsLst>
                <a:lin ang="2700000" scaled="1"/>
                <a:tileRect/>
              </a:gradFill>
            </c:spPr>
            <c:extLst>
              <c:ext xmlns:c16="http://schemas.microsoft.com/office/drawing/2014/chart" uri="{C3380CC4-5D6E-409C-BE32-E72D297353CC}">
                <c16:uniqueId val="{00000003-F4D9-45D4-8981-FB4527C2125C}"/>
              </c:ext>
            </c:extLst>
          </c:dPt>
          <c:dPt>
            <c:idx val="2"/>
            <c:bubble3D val="0"/>
            <c:spPr>
              <a:gradFill flip="none" rotWithShape="1">
                <a:gsLst>
                  <a:gs pos="0">
                    <a:srgbClr val="64AB0D">
                      <a:shade val="30000"/>
                      <a:satMod val="115000"/>
                    </a:srgbClr>
                  </a:gs>
                  <a:gs pos="50000">
                    <a:srgbClr val="64AB0D">
                      <a:shade val="67500"/>
                      <a:satMod val="115000"/>
                    </a:srgbClr>
                  </a:gs>
                  <a:gs pos="100000">
                    <a:srgbClr val="64AB0D">
                      <a:shade val="100000"/>
                      <a:satMod val="115000"/>
                    </a:srgbClr>
                  </a:gs>
                </a:gsLst>
                <a:lin ang="2700000" scaled="1"/>
                <a:tileRect/>
              </a:gradFill>
            </c:spPr>
            <c:extLst>
              <c:ext xmlns:c16="http://schemas.microsoft.com/office/drawing/2014/chart" uri="{C3380CC4-5D6E-409C-BE32-E72D297353CC}">
                <c16:uniqueId val="{00000005-F4D9-45D4-8981-FB4527C2125C}"/>
              </c:ext>
            </c:extLst>
          </c:dPt>
          <c:dPt>
            <c:idx val="3"/>
            <c:bubble3D val="0"/>
            <c:spPr>
              <a:gradFill flip="none" rotWithShape="1">
                <a:gsLst>
                  <a:gs pos="0">
                    <a:srgbClr val="00B050">
                      <a:shade val="30000"/>
                      <a:satMod val="115000"/>
                    </a:srgbClr>
                  </a:gs>
                  <a:gs pos="50000">
                    <a:srgbClr val="00B050">
                      <a:shade val="67500"/>
                      <a:satMod val="115000"/>
                    </a:srgbClr>
                  </a:gs>
                  <a:gs pos="100000">
                    <a:srgbClr val="00B050">
                      <a:shade val="100000"/>
                      <a:satMod val="115000"/>
                    </a:srgbClr>
                  </a:gs>
                </a:gsLst>
                <a:lin ang="2700000" scaled="1"/>
                <a:tileRect/>
              </a:gradFill>
            </c:spPr>
            <c:extLst>
              <c:ext xmlns:c16="http://schemas.microsoft.com/office/drawing/2014/chart" uri="{C3380CC4-5D6E-409C-BE32-E72D297353CC}">
                <c16:uniqueId val="{00000007-F4D9-45D4-8981-FB4527C2125C}"/>
              </c:ext>
            </c:extLst>
          </c:dPt>
          <c:dPt>
            <c:idx val="4"/>
            <c:bubble3D val="0"/>
            <c:spPr>
              <a:noFill/>
            </c:spPr>
            <c:extLst>
              <c:ext xmlns:c16="http://schemas.microsoft.com/office/drawing/2014/chart" uri="{C3380CC4-5D6E-409C-BE32-E72D297353CC}">
                <c16:uniqueId val="{00000009-F4D9-45D4-8981-FB4527C2125C}"/>
              </c:ext>
            </c:extLst>
          </c:dPt>
          <c:val>
            <c:numRef>
              <c:f>'Leçon 1'!$N$163:$N$167</c:f>
              <c:numCache>
                <c:formatCode>General</c:formatCode>
                <c:ptCount val="5"/>
                <c:pt idx="0">
                  <c:v>10</c:v>
                </c:pt>
                <c:pt idx="1">
                  <c:v>10</c:v>
                </c:pt>
                <c:pt idx="2">
                  <c:v>10</c:v>
                </c:pt>
                <c:pt idx="3">
                  <c:v>10</c:v>
                </c:pt>
                <c:pt idx="4">
                  <c:v>40</c:v>
                </c:pt>
              </c:numCache>
            </c:numRef>
          </c:val>
          <c:extLst>
            <c:ext xmlns:c16="http://schemas.microsoft.com/office/drawing/2014/chart" uri="{C3380CC4-5D6E-409C-BE32-E72D297353CC}">
              <c16:uniqueId val="{0000000A-F4D9-45D4-8981-FB4527C2125C}"/>
            </c:ext>
          </c:extLst>
        </c:ser>
        <c:dLbls>
          <c:showLegendKey val="0"/>
          <c:showVal val="0"/>
          <c:showCatName val="0"/>
          <c:showSerName val="0"/>
          <c:showPercent val="0"/>
          <c:showBubbleSize val="0"/>
          <c:showLeaderLines val="1"/>
        </c:dLbls>
        <c:firstSliceAng val="270"/>
        <c:holeSize val="50"/>
      </c:doughnutChart>
      <c:pieChart>
        <c:varyColors val="1"/>
        <c:ser>
          <c:idx val="1"/>
          <c:order val="1"/>
          <c:spPr>
            <a:noFill/>
          </c:spPr>
          <c:dPt>
            <c:idx val="1"/>
            <c:bubble3D val="0"/>
            <c:spPr>
              <a:solidFill>
                <a:schemeClr val="tx1"/>
              </a:solidFill>
            </c:spPr>
            <c:extLst>
              <c:ext xmlns:c16="http://schemas.microsoft.com/office/drawing/2014/chart" uri="{C3380CC4-5D6E-409C-BE32-E72D297353CC}">
                <c16:uniqueId val="{0000000C-F4D9-45D4-8981-FB4527C2125C}"/>
              </c:ext>
            </c:extLst>
          </c:dPt>
          <c:val>
            <c:numRef>
              <c:f>'Leçon 1'!$O$163:$O$165</c:f>
              <c:numCache>
                <c:formatCode>General</c:formatCode>
                <c:ptCount val="3"/>
                <c:pt idx="0">
                  <c:v>0</c:v>
                </c:pt>
                <c:pt idx="1">
                  <c:v>2</c:v>
                </c:pt>
                <c:pt idx="2">
                  <c:v>78</c:v>
                </c:pt>
              </c:numCache>
            </c:numRef>
          </c:val>
          <c:extLst>
            <c:ext xmlns:c16="http://schemas.microsoft.com/office/drawing/2014/chart" uri="{C3380CC4-5D6E-409C-BE32-E72D297353CC}">
              <c16:uniqueId val="{0000000D-F4D9-45D4-8981-FB4527C2125C}"/>
            </c:ext>
          </c:extLst>
        </c:ser>
        <c:dLbls>
          <c:showLegendKey val="0"/>
          <c:showVal val="0"/>
          <c:showCatName val="0"/>
          <c:showSerName val="0"/>
          <c:showPercent val="0"/>
          <c:showBubbleSize val="0"/>
          <c:showLeaderLines val="1"/>
        </c:dLbls>
        <c:firstSliceAng val="270"/>
      </c:pieChart>
    </c:plotArea>
    <c:plotVisOnly val="0"/>
    <c:dispBlanksAs val="gap"/>
    <c:showDLblsOverMax val="0"/>
  </c:chart>
  <c:spPr>
    <a:noFill/>
    <a:ln>
      <a:noFill/>
    </a:ln>
  </c:spPr>
  <c:printSettings>
    <c:headerFooter/>
    <c:pageMargins b="0.750000000000003" l="0.70000000000000062" r="0.70000000000000062" t="0.750000000000003" header="0.30000000000000032" footer="0.30000000000000032"/>
    <c:pageSetup/>
  </c:printSettings>
</c:chartSpace>
</file>

<file path=xl/charts/chart3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3187714043526789E-2"/>
          <c:y val="2.160694885387645E-3"/>
          <c:w val="0.97578810865280474"/>
          <c:h val="0.99783930511461238"/>
        </c:manualLayout>
      </c:layout>
      <c:doughnutChart>
        <c:varyColors val="1"/>
        <c:ser>
          <c:idx val="0"/>
          <c:order val="0"/>
          <c:tx>
            <c:v>Camembert</c:v>
          </c:tx>
          <c:dPt>
            <c:idx val="0"/>
            <c:bubble3D val="0"/>
            <c:spPr>
              <a:gradFill flip="none" rotWithShape="1">
                <a:gsLst>
                  <a:gs pos="0">
                    <a:srgbClr val="C00000">
                      <a:shade val="30000"/>
                      <a:satMod val="115000"/>
                    </a:srgbClr>
                  </a:gs>
                  <a:gs pos="50000">
                    <a:srgbClr val="C00000">
                      <a:shade val="67500"/>
                      <a:satMod val="115000"/>
                    </a:srgbClr>
                  </a:gs>
                  <a:gs pos="100000">
                    <a:srgbClr val="C00000">
                      <a:shade val="100000"/>
                      <a:satMod val="115000"/>
                    </a:srgbClr>
                  </a:gs>
                </a:gsLst>
                <a:lin ang="2700000" scaled="1"/>
                <a:tileRect/>
              </a:gradFill>
            </c:spPr>
            <c:extLst>
              <c:ext xmlns:c16="http://schemas.microsoft.com/office/drawing/2014/chart" uri="{C3380CC4-5D6E-409C-BE32-E72D297353CC}">
                <c16:uniqueId val="{00000001-7965-429E-B953-447758A808E1}"/>
              </c:ext>
            </c:extLst>
          </c:dPt>
          <c:dPt>
            <c:idx val="1"/>
            <c:bubble3D val="0"/>
            <c:spPr>
              <a:gradFill flip="none" rotWithShape="1">
                <a:gsLst>
                  <a:gs pos="0">
                    <a:srgbClr val="F79646">
                      <a:lumMod val="75000"/>
                      <a:shade val="30000"/>
                      <a:satMod val="115000"/>
                    </a:srgbClr>
                  </a:gs>
                  <a:gs pos="50000">
                    <a:srgbClr val="F79646">
                      <a:lumMod val="75000"/>
                      <a:shade val="67500"/>
                      <a:satMod val="115000"/>
                    </a:srgbClr>
                  </a:gs>
                  <a:gs pos="100000">
                    <a:srgbClr val="F79646">
                      <a:lumMod val="75000"/>
                      <a:shade val="100000"/>
                      <a:satMod val="115000"/>
                    </a:srgbClr>
                  </a:gs>
                </a:gsLst>
                <a:lin ang="2700000" scaled="1"/>
                <a:tileRect/>
              </a:gradFill>
            </c:spPr>
            <c:extLst>
              <c:ext xmlns:c16="http://schemas.microsoft.com/office/drawing/2014/chart" uri="{C3380CC4-5D6E-409C-BE32-E72D297353CC}">
                <c16:uniqueId val="{00000003-7965-429E-B953-447758A808E1}"/>
              </c:ext>
            </c:extLst>
          </c:dPt>
          <c:dPt>
            <c:idx val="2"/>
            <c:bubble3D val="0"/>
            <c:spPr>
              <a:gradFill flip="none" rotWithShape="1">
                <a:gsLst>
                  <a:gs pos="0">
                    <a:srgbClr val="64AB0D">
                      <a:shade val="30000"/>
                      <a:satMod val="115000"/>
                    </a:srgbClr>
                  </a:gs>
                  <a:gs pos="50000">
                    <a:srgbClr val="64AB0D">
                      <a:shade val="67500"/>
                      <a:satMod val="115000"/>
                    </a:srgbClr>
                  </a:gs>
                  <a:gs pos="100000">
                    <a:srgbClr val="64AB0D">
                      <a:shade val="100000"/>
                      <a:satMod val="115000"/>
                    </a:srgbClr>
                  </a:gs>
                </a:gsLst>
                <a:lin ang="2700000" scaled="1"/>
                <a:tileRect/>
              </a:gradFill>
            </c:spPr>
            <c:extLst>
              <c:ext xmlns:c16="http://schemas.microsoft.com/office/drawing/2014/chart" uri="{C3380CC4-5D6E-409C-BE32-E72D297353CC}">
                <c16:uniqueId val="{00000005-7965-429E-B953-447758A808E1}"/>
              </c:ext>
            </c:extLst>
          </c:dPt>
          <c:dPt>
            <c:idx val="3"/>
            <c:bubble3D val="0"/>
            <c:spPr>
              <a:gradFill flip="none" rotWithShape="1">
                <a:gsLst>
                  <a:gs pos="0">
                    <a:srgbClr val="00B050">
                      <a:shade val="30000"/>
                      <a:satMod val="115000"/>
                    </a:srgbClr>
                  </a:gs>
                  <a:gs pos="50000">
                    <a:srgbClr val="00B050">
                      <a:shade val="67500"/>
                      <a:satMod val="115000"/>
                    </a:srgbClr>
                  </a:gs>
                  <a:gs pos="100000">
                    <a:srgbClr val="00B050">
                      <a:shade val="100000"/>
                      <a:satMod val="115000"/>
                    </a:srgbClr>
                  </a:gs>
                </a:gsLst>
                <a:lin ang="2700000" scaled="1"/>
                <a:tileRect/>
              </a:gradFill>
            </c:spPr>
            <c:extLst>
              <c:ext xmlns:c16="http://schemas.microsoft.com/office/drawing/2014/chart" uri="{C3380CC4-5D6E-409C-BE32-E72D297353CC}">
                <c16:uniqueId val="{00000007-7965-429E-B953-447758A808E1}"/>
              </c:ext>
            </c:extLst>
          </c:dPt>
          <c:dPt>
            <c:idx val="4"/>
            <c:bubble3D val="0"/>
            <c:spPr>
              <a:noFill/>
            </c:spPr>
            <c:extLst>
              <c:ext xmlns:c16="http://schemas.microsoft.com/office/drawing/2014/chart" uri="{C3380CC4-5D6E-409C-BE32-E72D297353CC}">
                <c16:uniqueId val="{00000009-7965-429E-B953-447758A808E1}"/>
              </c:ext>
            </c:extLst>
          </c:dPt>
          <c:val>
            <c:numRef>
              <c:f>'Leçon 10'!$N$118:$N$122</c:f>
              <c:numCache>
                <c:formatCode>General</c:formatCode>
                <c:ptCount val="5"/>
                <c:pt idx="0">
                  <c:v>10</c:v>
                </c:pt>
                <c:pt idx="1">
                  <c:v>10</c:v>
                </c:pt>
                <c:pt idx="2">
                  <c:v>10</c:v>
                </c:pt>
                <c:pt idx="3">
                  <c:v>10</c:v>
                </c:pt>
                <c:pt idx="4">
                  <c:v>40</c:v>
                </c:pt>
              </c:numCache>
            </c:numRef>
          </c:val>
          <c:extLst>
            <c:ext xmlns:c16="http://schemas.microsoft.com/office/drawing/2014/chart" uri="{C3380CC4-5D6E-409C-BE32-E72D297353CC}">
              <c16:uniqueId val="{0000000A-7965-429E-B953-447758A808E1}"/>
            </c:ext>
          </c:extLst>
        </c:ser>
        <c:dLbls>
          <c:showLegendKey val="0"/>
          <c:showVal val="0"/>
          <c:showCatName val="0"/>
          <c:showSerName val="0"/>
          <c:showPercent val="0"/>
          <c:showBubbleSize val="0"/>
          <c:showLeaderLines val="1"/>
        </c:dLbls>
        <c:firstSliceAng val="270"/>
        <c:holeSize val="50"/>
      </c:doughnutChart>
      <c:pieChart>
        <c:varyColors val="1"/>
        <c:ser>
          <c:idx val="1"/>
          <c:order val="1"/>
          <c:spPr>
            <a:noFill/>
          </c:spPr>
          <c:dPt>
            <c:idx val="1"/>
            <c:bubble3D val="0"/>
            <c:spPr>
              <a:solidFill>
                <a:schemeClr val="tx1"/>
              </a:solidFill>
            </c:spPr>
            <c:extLst>
              <c:ext xmlns:c16="http://schemas.microsoft.com/office/drawing/2014/chart" uri="{C3380CC4-5D6E-409C-BE32-E72D297353CC}">
                <c16:uniqueId val="{0000000C-7965-429E-B953-447758A808E1}"/>
              </c:ext>
            </c:extLst>
          </c:dPt>
          <c:val>
            <c:numRef>
              <c:f>'Leçon 10'!$O$118:$O$120</c:f>
              <c:numCache>
                <c:formatCode>General</c:formatCode>
                <c:ptCount val="3"/>
                <c:pt idx="0">
                  <c:v>0</c:v>
                </c:pt>
                <c:pt idx="1">
                  <c:v>2</c:v>
                </c:pt>
                <c:pt idx="2">
                  <c:v>78</c:v>
                </c:pt>
              </c:numCache>
            </c:numRef>
          </c:val>
          <c:extLst>
            <c:ext xmlns:c16="http://schemas.microsoft.com/office/drawing/2014/chart" uri="{C3380CC4-5D6E-409C-BE32-E72D297353CC}">
              <c16:uniqueId val="{0000000D-7965-429E-B953-447758A808E1}"/>
            </c:ext>
          </c:extLst>
        </c:ser>
        <c:dLbls>
          <c:showLegendKey val="0"/>
          <c:showVal val="0"/>
          <c:showCatName val="0"/>
          <c:showSerName val="0"/>
          <c:showPercent val="0"/>
          <c:showBubbleSize val="0"/>
          <c:showLeaderLines val="1"/>
        </c:dLbls>
        <c:firstSliceAng val="270"/>
      </c:pieChart>
    </c:plotArea>
    <c:plotVisOnly val="0"/>
    <c:dispBlanksAs val="gap"/>
    <c:showDLblsOverMax val="0"/>
  </c:chart>
  <c:spPr>
    <a:noFill/>
    <a:ln>
      <a:noFill/>
    </a:ln>
  </c:spPr>
  <c:printSettings>
    <c:headerFooter/>
    <c:pageMargins b="0.750000000000003" l="0.70000000000000062" r="0.70000000000000062" t="0.750000000000003" header="0.30000000000000032" footer="0.30000000000000032"/>
    <c:pageSetup/>
  </c:printSettings>
</c:chartSpace>
</file>

<file path=xl/charts/chart3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3187714043526789E-2"/>
          <c:y val="2.160694885387645E-3"/>
          <c:w val="0.97578810865280474"/>
          <c:h val="0.99783930511461238"/>
        </c:manualLayout>
      </c:layout>
      <c:doughnutChart>
        <c:varyColors val="1"/>
        <c:ser>
          <c:idx val="0"/>
          <c:order val="0"/>
          <c:tx>
            <c:v>Camembert</c:v>
          </c:tx>
          <c:dPt>
            <c:idx val="0"/>
            <c:bubble3D val="0"/>
            <c:spPr>
              <a:gradFill flip="none" rotWithShape="1">
                <a:gsLst>
                  <a:gs pos="0">
                    <a:srgbClr val="C00000">
                      <a:shade val="30000"/>
                      <a:satMod val="115000"/>
                    </a:srgbClr>
                  </a:gs>
                  <a:gs pos="50000">
                    <a:srgbClr val="C00000">
                      <a:shade val="67500"/>
                      <a:satMod val="115000"/>
                    </a:srgbClr>
                  </a:gs>
                  <a:gs pos="100000">
                    <a:srgbClr val="C00000">
                      <a:shade val="100000"/>
                      <a:satMod val="115000"/>
                    </a:srgbClr>
                  </a:gs>
                </a:gsLst>
                <a:lin ang="2700000" scaled="1"/>
                <a:tileRect/>
              </a:gradFill>
            </c:spPr>
            <c:extLst>
              <c:ext xmlns:c16="http://schemas.microsoft.com/office/drawing/2014/chart" uri="{C3380CC4-5D6E-409C-BE32-E72D297353CC}">
                <c16:uniqueId val="{00000001-6DF5-4888-95A0-22F6DDFC989E}"/>
              </c:ext>
            </c:extLst>
          </c:dPt>
          <c:dPt>
            <c:idx val="1"/>
            <c:bubble3D val="0"/>
            <c:spPr>
              <a:gradFill flip="none" rotWithShape="1">
                <a:gsLst>
                  <a:gs pos="0">
                    <a:srgbClr val="F79646">
                      <a:lumMod val="75000"/>
                      <a:shade val="30000"/>
                      <a:satMod val="115000"/>
                    </a:srgbClr>
                  </a:gs>
                  <a:gs pos="50000">
                    <a:srgbClr val="F79646">
                      <a:lumMod val="75000"/>
                      <a:shade val="67500"/>
                      <a:satMod val="115000"/>
                    </a:srgbClr>
                  </a:gs>
                  <a:gs pos="100000">
                    <a:srgbClr val="F79646">
                      <a:lumMod val="75000"/>
                      <a:shade val="100000"/>
                      <a:satMod val="115000"/>
                    </a:srgbClr>
                  </a:gs>
                </a:gsLst>
                <a:lin ang="2700000" scaled="1"/>
                <a:tileRect/>
              </a:gradFill>
            </c:spPr>
            <c:extLst>
              <c:ext xmlns:c16="http://schemas.microsoft.com/office/drawing/2014/chart" uri="{C3380CC4-5D6E-409C-BE32-E72D297353CC}">
                <c16:uniqueId val="{00000003-6DF5-4888-95A0-22F6DDFC989E}"/>
              </c:ext>
            </c:extLst>
          </c:dPt>
          <c:dPt>
            <c:idx val="2"/>
            <c:bubble3D val="0"/>
            <c:spPr>
              <a:gradFill flip="none" rotWithShape="1">
                <a:gsLst>
                  <a:gs pos="0">
                    <a:srgbClr val="64AB0D">
                      <a:shade val="30000"/>
                      <a:satMod val="115000"/>
                    </a:srgbClr>
                  </a:gs>
                  <a:gs pos="50000">
                    <a:srgbClr val="64AB0D">
                      <a:shade val="67500"/>
                      <a:satMod val="115000"/>
                    </a:srgbClr>
                  </a:gs>
                  <a:gs pos="100000">
                    <a:srgbClr val="64AB0D">
                      <a:shade val="100000"/>
                      <a:satMod val="115000"/>
                    </a:srgbClr>
                  </a:gs>
                </a:gsLst>
                <a:lin ang="2700000" scaled="1"/>
                <a:tileRect/>
              </a:gradFill>
            </c:spPr>
            <c:extLst>
              <c:ext xmlns:c16="http://schemas.microsoft.com/office/drawing/2014/chart" uri="{C3380CC4-5D6E-409C-BE32-E72D297353CC}">
                <c16:uniqueId val="{00000005-6DF5-4888-95A0-22F6DDFC989E}"/>
              </c:ext>
            </c:extLst>
          </c:dPt>
          <c:dPt>
            <c:idx val="3"/>
            <c:bubble3D val="0"/>
            <c:spPr>
              <a:gradFill flip="none" rotWithShape="1">
                <a:gsLst>
                  <a:gs pos="0">
                    <a:srgbClr val="00B050">
                      <a:shade val="30000"/>
                      <a:satMod val="115000"/>
                    </a:srgbClr>
                  </a:gs>
                  <a:gs pos="50000">
                    <a:srgbClr val="00B050">
                      <a:shade val="67500"/>
                      <a:satMod val="115000"/>
                    </a:srgbClr>
                  </a:gs>
                  <a:gs pos="100000">
                    <a:srgbClr val="00B050">
                      <a:shade val="100000"/>
                      <a:satMod val="115000"/>
                    </a:srgbClr>
                  </a:gs>
                </a:gsLst>
                <a:lin ang="2700000" scaled="1"/>
                <a:tileRect/>
              </a:gradFill>
            </c:spPr>
            <c:extLst>
              <c:ext xmlns:c16="http://schemas.microsoft.com/office/drawing/2014/chart" uri="{C3380CC4-5D6E-409C-BE32-E72D297353CC}">
                <c16:uniqueId val="{00000007-6DF5-4888-95A0-22F6DDFC989E}"/>
              </c:ext>
            </c:extLst>
          </c:dPt>
          <c:dPt>
            <c:idx val="4"/>
            <c:bubble3D val="0"/>
            <c:spPr>
              <a:noFill/>
            </c:spPr>
            <c:extLst>
              <c:ext xmlns:c16="http://schemas.microsoft.com/office/drawing/2014/chart" uri="{C3380CC4-5D6E-409C-BE32-E72D297353CC}">
                <c16:uniqueId val="{00000009-6DF5-4888-95A0-22F6DDFC989E}"/>
              </c:ext>
            </c:extLst>
          </c:dPt>
          <c:val>
            <c:numRef>
              <c:f>'Leçon 10'!$N$123:$N$127</c:f>
              <c:numCache>
                <c:formatCode>General</c:formatCode>
                <c:ptCount val="5"/>
                <c:pt idx="0">
                  <c:v>10</c:v>
                </c:pt>
                <c:pt idx="1">
                  <c:v>10</c:v>
                </c:pt>
                <c:pt idx="2">
                  <c:v>10</c:v>
                </c:pt>
                <c:pt idx="3">
                  <c:v>10</c:v>
                </c:pt>
                <c:pt idx="4">
                  <c:v>40</c:v>
                </c:pt>
              </c:numCache>
            </c:numRef>
          </c:val>
          <c:extLst>
            <c:ext xmlns:c16="http://schemas.microsoft.com/office/drawing/2014/chart" uri="{C3380CC4-5D6E-409C-BE32-E72D297353CC}">
              <c16:uniqueId val="{0000000A-6DF5-4888-95A0-22F6DDFC989E}"/>
            </c:ext>
          </c:extLst>
        </c:ser>
        <c:dLbls>
          <c:showLegendKey val="0"/>
          <c:showVal val="0"/>
          <c:showCatName val="0"/>
          <c:showSerName val="0"/>
          <c:showPercent val="0"/>
          <c:showBubbleSize val="0"/>
          <c:showLeaderLines val="1"/>
        </c:dLbls>
        <c:firstSliceAng val="270"/>
        <c:holeSize val="50"/>
      </c:doughnutChart>
      <c:pieChart>
        <c:varyColors val="1"/>
        <c:ser>
          <c:idx val="1"/>
          <c:order val="1"/>
          <c:spPr>
            <a:noFill/>
          </c:spPr>
          <c:dPt>
            <c:idx val="1"/>
            <c:bubble3D val="0"/>
            <c:spPr>
              <a:solidFill>
                <a:schemeClr val="tx1"/>
              </a:solidFill>
            </c:spPr>
            <c:extLst>
              <c:ext xmlns:c16="http://schemas.microsoft.com/office/drawing/2014/chart" uri="{C3380CC4-5D6E-409C-BE32-E72D297353CC}">
                <c16:uniqueId val="{0000000C-6DF5-4888-95A0-22F6DDFC989E}"/>
              </c:ext>
            </c:extLst>
          </c:dPt>
          <c:val>
            <c:numRef>
              <c:f>'Leçon 10'!$O$123:$O$125</c:f>
              <c:numCache>
                <c:formatCode>General</c:formatCode>
                <c:ptCount val="3"/>
                <c:pt idx="0">
                  <c:v>0</c:v>
                </c:pt>
                <c:pt idx="1">
                  <c:v>2</c:v>
                </c:pt>
                <c:pt idx="2">
                  <c:v>78</c:v>
                </c:pt>
              </c:numCache>
            </c:numRef>
          </c:val>
          <c:extLst>
            <c:ext xmlns:c16="http://schemas.microsoft.com/office/drawing/2014/chart" uri="{C3380CC4-5D6E-409C-BE32-E72D297353CC}">
              <c16:uniqueId val="{0000000D-6DF5-4888-95A0-22F6DDFC989E}"/>
            </c:ext>
          </c:extLst>
        </c:ser>
        <c:dLbls>
          <c:showLegendKey val="0"/>
          <c:showVal val="0"/>
          <c:showCatName val="0"/>
          <c:showSerName val="0"/>
          <c:showPercent val="0"/>
          <c:showBubbleSize val="0"/>
          <c:showLeaderLines val="1"/>
        </c:dLbls>
        <c:firstSliceAng val="270"/>
      </c:pieChart>
    </c:plotArea>
    <c:plotVisOnly val="0"/>
    <c:dispBlanksAs val="gap"/>
    <c:showDLblsOverMax val="0"/>
  </c:chart>
  <c:spPr>
    <a:noFill/>
    <a:ln>
      <a:noFill/>
    </a:ln>
  </c:spPr>
  <c:printSettings>
    <c:headerFooter/>
    <c:pageMargins b="0.750000000000003" l="0.70000000000000062" r="0.70000000000000062" t="0.750000000000003" header="0.30000000000000032" footer="0.30000000000000032"/>
    <c:pageSetup/>
  </c:printSettings>
</c:chartSpace>
</file>

<file path=xl/charts/chart3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3187714043526789E-2"/>
          <c:y val="2.160694885387645E-3"/>
          <c:w val="0.97578810865280474"/>
          <c:h val="0.99783930511461238"/>
        </c:manualLayout>
      </c:layout>
      <c:doughnutChart>
        <c:varyColors val="1"/>
        <c:ser>
          <c:idx val="0"/>
          <c:order val="0"/>
          <c:tx>
            <c:v>Camembert</c:v>
          </c:tx>
          <c:dPt>
            <c:idx val="0"/>
            <c:bubble3D val="0"/>
            <c:spPr>
              <a:gradFill flip="none" rotWithShape="1">
                <a:gsLst>
                  <a:gs pos="0">
                    <a:srgbClr val="C00000">
                      <a:shade val="30000"/>
                      <a:satMod val="115000"/>
                    </a:srgbClr>
                  </a:gs>
                  <a:gs pos="50000">
                    <a:srgbClr val="C00000">
                      <a:shade val="67500"/>
                      <a:satMod val="115000"/>
                    </a:srgbClr>
                  </a:gs>
                  <a:gs pos="100000">
                    <a:srgbClr val="C00000">
                      <a:shade val="100000"/>
                      <a:satMod val="115000"/>
                    </a:srgbClr>
                  </a:gs>
                </a:gsLst>
                <a:lin ang="2700000" scaled="1"/>
                <a:tileRect/>
              </a:gradFill>
            </c:spPr>
            <c:extLst>
              <c:ext xmlns:c16="http://schemas.microsoft.com/office/drawing/2014/chart" uri="{C3380CC4-5D6E-409C-BE32-E72D297353CC}">
                <c16:uniqueId val="{00000001-F38F-4C5D-9650-C8312047C13B}"/>
              </c:ext>
            </c:extLst>
          </c:dPt>
          <c:dPt>
            <c:idx val="1"/>
            <c:bubble3D val="0"/>
            <c:spPr>
              <a:gradFill flip="none" rotWithShape="1">
                <a:gsLst>
                  <a:gs pos="0">
                    <a:srgbClr val="F79646">
                      <a:lumMod val="75000"/>
                      <a:shade val="30000"/>
                      <a:satMod val="115000"/>
                    </a:srgbClr>
                  </a:gs>
                  <a:gs pos="50000">
                    <a:srgbClr val="F79646">
                      <a:lumMod val="75000"/>
                      <a:shade val="67500"/>
                      <a:satMod val="115000"/>
                    </a:srgbClr>
                  </a:gs>
                  <a:gs pos="100000">
                    <a:srgbClr val="F79646">
                      <a:lumMod val="75000"/>
                      <a:shade val="100000"/>
                      <a:satMod val="115000"/>
                    </a:srgbClr>
                  </a:gs>
                </a:gsLst>
                <a:lin ang="2700000" scaled="1"/>
                <a:tileRect/>
              </a:gradFill>
            </c:spPr>
            <c:extLst>
              <c:ext xmlns:c16="http://schemas.microsoft.com/office/drawing/2014/chart" uri="{C3380CC4-5D6E-409C-BE32-E72D297353CC}">
                <c16:uniqueId val="{00000003-F38F-4C5D-9650-C8312047C13B}"/>
              </c:ext>
            </c:extLst>
          </c:dPt>
          <c:dPt>
            <c:idx val="2"/>
            <c:bubble3D val="0"/>
            <c:spPr>
              <a:gradFill flip="none" rotWithShape="1">
                <a:gsLst>
                  <a:gs pos="0">
                    <a:srgbClr val="64AB0D">
                      <a:shade val="30000"/>
                      <a:satMod val="115000"/>
                    </a:srgbClr>
                  </a:gs>
                  <a:gs pos="50000">
                    <a:srgbClr val="64AB0D">
                      <a:shade val="67500"/>
                      <a:satMod val="115000"/>
                    </a:srgbClr>
                  </a:gs>
                  <a:gs pos="100000">
                    <a:srgbClr val="64AB0D">
                      <a:shade val="100000"/>
                      <a:satMod val="115000"/>
                    </a:srgbClr>
                  </a:gs>
                </a:gsLst>
                <a:lin ang="2700000" scaled="1"/>
                <a:tileRect/>
              </a:gradFill>
            </c:spPr>
            <c:extLst>
              <c:ext xmlns:c16="http://schemas.microsoft.com/office/drawing/2014/chart" uri="{C3380CC4-5D6E-409C-BE32-E72D297353CC}">
                <c16:uniqueId val="{00000005-F38F-4C5D-9650-C8312047C13B}"/>
              </c:ext>
            </c:extLst>
          </c:dPt>
          <c:dPt>
            <c:idx val="3"/>
            <c:bubble3D val="0"/>
            <c:spPr>
              <a:gradFill flip="none" rotWithShape="1">
                <a:gsLst>
                  <a:gs pos="0">
                    <a:srgbClr val="00B050">
                      <a:shade val="30000"/>
                      <a:satMod val="115000"/>
                    </a:srgbClr>
                  </a:gs>
                  <a:gs pos="50000">
                    <a:srgbClr val="00B050">
                      <a:shade val="67500"/>
                      <a:satMod val="115000"/>
                    </a:srgbClr>
                  </a:gs>
                  <a:gs pos="100000">
                    <a:srgbClr val="00B050">
                      <a:shade val="100000"/>
                      <a:satMod val="115000"/>
                    </a:srgbClr>
                  </a:gs>
                </a:gsLst>
                <a:lin ang="2700000" scaled="1"/>
                <a:tileRect/>
              </a:gradFill>
            </c:spPr>
            <c:extLst>
              <c:ext xmlns:c16="http://schemas.microsoft.com/office/drawing/2014/chart" uri="{C3380CC4-5D6E-409C-BE32-E72D297353CC}">
                <c16:uniqueId val="{00000007-F38F-4C5D-9650-C8312047C13B}"/>
              </c:ext>
            </c:extLst>
          </c:dPt>
          <c:dPt>
            <c:idx val="4"/>
            <c:bubble3D val="0"/>
            <c:spPr>
              <a:noFill/>
            </c:spPr>
            <c:extLst>
              <c:ext xmlns:c16="http://schemas.microsoft.com/office/drawing/2014/chart" uri="{C3380CC4-5D6E-409C-BE32-E72D297353CC}">
                <c16:uniqueId val="{00000009-F38F-4C5D-9650-C8312047C13B}"/>
              </c:ext>
            </c:extLst>
          </c:dPt>
          <c:val>
            <c:numRef>
              <c:f>'Leçon 10'!$N$128:$N$132</c:f>
              <c:numCache>
                <c:formatCode>General</c:formatCode>
                <c:ptCount val="5"/>
                <c:pt idx="0">
                  <c:v>10</c:v>
                </c:pt>
                <c:pt idx="1">
                  <c:v>10</c:v>
                </c:pt>
                <c:pt idx="2">
                  <c:v>10</c:v>
                </c:pt>
                <c:pt idx="3">
                  <c:v>10</c:v>
                </c:pt>
                <c:pt idx="4">
                  <c:v>40</c:v>
                </c:pt>
              </c:numCache>
            </c:numRef>
          </c:val>
          <c:extLst>
            <c:ext xmlns:c16="http://schemas.microsoft.com/office/drawing/2014/chart" uri="{C3380CC4-5D6E-409C-BE32-E72D297353CC}">
              <c16:uniqueId val="{0000000A-F38F-4C5D-9650-C8312047C13B}"/>
            </c:ext>
          </c:extLst>
        </c:ser>
        <c:dLbls>
          <c:showLegendKey val="0"/>
          <c:showVal val="0"/>
          <c:showCatName val="0"/>
          <c:showSerName val="0"/>
          <c:showPercent val="0"/>
          <c:showBubbleSize val="0"/>
          <c:showLeaderLines val="1"/>
        </c:dLbls>
        <c:firstSliceAng val="270"/>
        <c:holeSize val="50"/>
      </c:doughnutChart>
      <c:pieChart>
        <c:varyColors val="1"/>
        <c:ser>
          <c:idx val="1"/>
          <c:order val="1"/>
          <c:spPr>
            <a:noFill/>
          </c:spPr>
          <c:dPt>
            <c:idx val="1"/>
            <c:bubble3D val="0"/>
            <c:spPr>
              <a:solidFill>
                <a:schemeClr val="tx1"/>
              </a:solidFill>
            </c:spPr>
            <c:extLst>
              <c:ext xmlns:c16="http://schemas.microsoft.com/office/drawing/2014/chart" uri="{C3380CC4-5D6E-409C-BE32-E72D297353CC}">
                <c16:uniqueId val="{0000000C-F38F-4C5D-9650-C8312047C13B}"/>
              </c:ext>
            </c:extLst>
          </c:dPt>
          <c:val>
            <c:numRef>
              <c:f>'Leçon 10'!$O$128:$O$130</c:f>
              <c:numCache>
                <c:formatCode>General</c:formatCode>
                <c:ptCount val="3"/>
                <c:pt idx="0">
                  <c:v>0</c:v>
                </c:pt>
                <c:pt idx="1">
                  <c:v>2</c:v>
                </c:pt>
                <c:pt idx="2">
                  <c:v>78</c:v>
                </c:pt>
              </c:numCache>
            </c:numRef>
          </c:val>
          <c:extLst>
            <c:ext xmlns:c16="http://schemas.microsoft.com/office/drawing/2014/chart" uri="{C3380CC4-5D6E-409C-BE32-E72D297353CC}">
              <c16:uniqueId val="{0000000D-F38F-4C5D-9650-C8312047C13B}"/>
            </c:ext>
          </c:extLst>
        </c:ser>
        <c:dLbls>
          <c:showLegendKey val="0"/>
          <c:showVal val="0"/>
          <c:showCatName val="0"/>
          <c:showSerName val="0"/>
          <c:showPercent val="0"/>
          <c:showBubbleSize val="0"/>
          <c:showLeaderLines val="1"/>
        </c:dLbls>
        <c:firstSliceAng val="270"/>
      </c:pieChart>
    </c:plotArea>
    <c:plotVisOnly val="0"/>
    <c:dispBlanksAs val="gap"/>
    <c:showDLblsOverMax val="0"/>
  </c:chart>
  <c:spPr>
    <a:noFill/>
    <a:ln>
      <a:noFill/>
    </a:ln>
  </c:spPr>
  <c:printSettings>
    <c:headerFooter/>
    <c:pageMargins b="0.750000000000003" l="0.70000000000000062" r="0.70000000000000062" t="0.750000000000003" header="0.30000000000000032" footer="0.30000000000000032"/>
    <c:pageSetup/>
  </c:printSettings>
</c:chartSpace>
</file>

<file path=xl/charts/chart3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3187714043526789E-2"/>
          <c:y val="2.160694885387645E-3"/>
          <c:w val="0.97578810865280474"/>
          <c:h val="0.99783930511461238"/>
        </c:manualLayout>
      </c:layout>
      <c:doughnutChart>
        <c:varyColors val="1"/>
        <c:ser>
          <c:idx val="0"/>
          <c:order val="0"/>
          <c:tx>
            <c:v>Camembert</c:v>
          </c:tx>
          <c:dPt>
            <c:idx val="0"/>
            <c:bubble3D val="0"/>
            <c:spPr>
              <a:gradFill flip="none" rotWithShape="1">
                <a:gsLst>
                  <a:gs pos="0">
                    <a:srgbClr val="C00000">
                      <a:shade val="30000"/>
                      <a:satMod val="115000"/>
                    </a:srgbClr>
                  </a:gs>
                  <a:gs pos="50000">
                    <a:srgbClr val="C00000">
                      <a:shade val="67500"/>
                      <a:satMod val="115000"/>
                    </a:srgbClr>
                  </a:gs>
                  <a:gs pos="100000">
                    <a:srgbClr val="C00000">
                      <a:shade val="100000"/>
                      <a:satMod val="115000"/>
                    </a:srgbClr>
                  </a:gs>
                </a:gsLst>
                <a:lin ang="2700000" scaled="1"/>
                <a:tileRect/>
              </a:gradFill>
            </c:spPr>
            <c:extLst>
              <c:ext xmlns:c16="http://schemas.microsoft.com/office/drawing/2014/chart" uri="{C3380CC4-5D6E-409C-BE32-E72D297353CC}">
                <c16:uniqueId val="{00000001-D373-4CCF-98FB-99446A6D1CC2}"/>
              </c:ext>
            </c:extLst>
          </c:dPt>
          <c:dPt>
            <c:idx val="1"/>
            <c:bubble3D val="0"/>
            <c:spPr>
              <a:gradFill flip="none" rotWithShape="1">
                <a:gsLst>
                  <a:gs pos="0">
                    <a:srgbClr val="F79646">
                      <a:lumMod val="75000"/>
                      <a:shade val="30000"/>
                      <a:satMod val="115000"/>
                    </a:srgbClr>
                  </a:gs>
                  <a:gs pos="50000">
                    <a:srgbClr val="F79646">
                      <a:lumMod val="75000"/>
                      <a:shade val="67500"/>
                      <a:satMod val="115000"/>
                    </a:srgbClr>
                  </a:gs>
                  <a:gs pos="100000">
                    <a:srgbClr val="F79646">
                      <a:lumMod val="75000"/>
                      <a:shade val="100000"/>
                      <a:satMod val="115000"/>
                    </a:srgbClr>
                  </a:gs>
                </a:gsLst>
                <a:lin ang="2700000" scaled="1"/>
                <a:tileRect/>
              </a:gradFill>
            </c:spPr>
            <c:extLst>
              <c:ext xmlns:c16="http://schemas.microsoft.com/office/drawing/2014/chart" uri="{C3380CC4-5D6E-409C-BE32-E72D297353CC}">
                <c16:uniqueId val="{00000003-D373-4CCF-98FB-99446A6D1CC2}"/>
              </c:ext>
            </c:extLst>
          </c:dPt>
          <c:dPt>
            <c:idx val="2"/>
            <c:bubble3D val="0"/>
            <c:spPr>
              <a:gradFill flip="none" rotWithShape="1">
                <a:gsLst>
                  <a:gs pos="0">
                    <a:srgbClr val="64AB0D">
                      <a:shade val="30000"/>
                      <a:satMod val="115000"/>
                    </a:srgbClr>
                  </a:gs>
                  <a:gs pos="50000">
                    <a:srgbClr val="64AB0D">
                      <a:shade val="67500"/>
                      <a:satMod val="115000"/>
                    </a:srgbClr>
                  </a:gs>
                  <a:gs pos="100000">
                    <a:srgbClr val="64AB0D">
                      <a:shade val="100000"/>
                      <a:satMod val="115000"/>
                    </a:srgbClr>
                  </a:gs>
                </a:gsLst>
                <a:lin ang="2700000" scaled="1"/>
                <a:tileRect/>
              </a:gradFill>
            </c:spPr>
            <c:extLst>
              <c:ext xmlns:c16="http://schemas.microsoft.com/office/drawing/2014/chart" uri="{C3380CC4-5D6E-409C-BE32-E72D297353CC}">
                <c16:uniqueId val="{00000005-D373-4CCF-98FB-99446A6D1CC2}"/>
              </c:ext>
            </c:extLst>
          </c:dPt>
          <c:dPt>
            <c:idx val="3"/>
            <c:bubble3D val="0"/>
            <c:spPr>
              <a:gradFill flip="none" rotWithShape="1">
                <a:gsLst>
                  <a:gs pos="0">
                    <a:srgbClr val="00B050">
                      <a:shade val="30000"/>
                      <a:satMod val="115000"/>
                    </a:srgbClr>
                  </a:gs>
                  <a:gs pos="50000">
                    <a:srgbClr val="00B050">
                      <a:shade val="67500"/>
                      <a:satMod val="115000"/>
                    </a:srgbClr>
                  </a:gs>
                  <a:gs pos="100000">
                    <a:srgbClr val="00B050">
                      <a:shade val="100000"/>
                      <a:satMod val="115000"/>
                    </a:srgbClr>
                  </a:gs>
                </a:gsLst>
                <a:lin ang="2700000" scaled="1"/>
                <a:tileRect/>
              </a:gradFill>
            </c:spPr>
            <c:extLst>
              <c:ext xmlns:c16="http://schemas.microsoft.com/office/drawing/2014/chart" uri="{C3380CC4-5D6E-409C-BE32-E72D297353CC}">
                <c16:uniqueId val="{00000007-D373-4CCF-98FB-99446A6D1CC2}"/>
              </c:ext>
            </c:extLst>
          </c:dPt>
          <c:dPt>
            <c:idx val="4"/>
            <c:bubble3D val="0"/>
            <c:spPr>
              <a:noFill/>
            </c:spPr>
            <c:extLst>
              <c:ext xmlns:c16="http://schemas.microsoft.com/office/drawing/2014/chart" uri="{C3380CC4-5D6E-409C-BE32-E72D297353CC}">
                <c16:uniqueId val="{00000009-D373-4CCF-98FB-99446A6D1CC2}"/>
              </c:ext>
            </c:extLst>
          </c:dPt>
          <c:val>
            <c:numRef>
              <c:f>'Leçon 10'!$N$133:$N$137</c:f>
              <c:numCache>
                <c:formatCode>General</c:formatCode>
                <c:ptCount val="5"/>
                <c:pt idx="0">
                  <c:v>10</c:v>
                </c:pt>
                <c:pt idx="1">
                  <c:v>10</c:v>
                </c:pt>
                <c:pt idx="2">
                  <c:v>10</c:v>
                </c:pt>
                <c:pt idx="3">
                  <c:v>10</c:v>
                </c:pt>
                <c:pt idx="4">
                  <c:v>40</c:v>
                </c:pt>
              </c:numCache>
            </c:numRef>
          </c:val>
          <c:extLst>
            <c:ext xmlns:c16="http://schemas.microsoft.com/office/drawing/2014/chart" uri="{C3380CC4-5D6E-409C-BE32-E72D297353CC}">
              <c16:uniqueId val="{0000000A-D373-4CCF-98FB-99446A6D1CC2}"/>
            </c:ext>
          </c:extLst>
        </c:ser>
        <c:dLbls>
          <c:showLegendKey val="0"/>
          <c:showVal val="0"/>
          <c:showCatName val="0"/>
          <c:showSerName val="0"/>
          <c:showPercent val="0"/>
          <c:showBubbleSize val="0"/>
          <c:showLeaderLines val="1"/>
        </c:dLbls>
        <c:firstSliceAng val="270"/>
        <c:holeSize val="50"/>
      </c:doughnutChart>
      <c:pieChart>
        <c:varyColors val="1"/>
        <c:ser>
          <c:idx val="1"/>
          <c:order val="1"/>
          <c:spPr>
            <a:noFill/>
          </c:spPr>
          <c:dPt>
            <c:idx val="1"/>
            <c:bubble3D val="0"/>
            <c:spPr>
              <a:solidFill>
                <a:schemeClr val="tx1"/>
              </a:solidFill>
            </c:spPr>
            <c:extLst>
              <c:ext xmlns:c16="http://schemas.microsoft.com/office/drawing/2014/chart" uri="{C3380CC4-5D6E-409C-BE32-E72D297353CC}">
                <c16:uniqueId val="{0000000C-D373-4CCF-98FB-99446A6D1CC2}"/>
              </c:ext>
            </c:extLst>
          </c:dPt>
          <c:val>
            <c:numRef>
              <c:f>'Leçon 10'!$O$133:$O$135</c:f>
              <c:numCache>
                <c:formatCode>General</c:formatCode>
                <c:ptCount val="3"/>
                <c:pt idx="0">
                  <c:v>0</c:v>
                </c:pt>
                <c:pt idx="1">
                  <c:v>2</c:v>
                </c:pt>
                <c:pt idx="2">
                  <c:v>78</c:v>
                </c:pt>
              </c:numCache>
            </c:numRef>
          </c:val>
          <c:extLst>
            <c:ext xmlns:c16="http://schemas.microsoft.com/office/drawing/2014/chart" uri="{C3380CC4-5D6E-409C-BE32-E72D297353CC}">
              <c16:uniqueId val="{0000000D-D373-4CCF-98FB-99446A6D1CC2}"/>
            </c:ext>
          </c:extLst>
        </c:ser>
        <c:dLbls>
          <c:showLegendKey val="0"/>
          <c:showVal val="0"/>
          <c:showCatName val="0"/>
          <c:showSerName val="0"/>
          <c:showPercent val="0"/>
          <c:showBubbleSize val="0"/>
          <c:showLeaderLines val="1"/>
        </c:dLbls>
        <c:firstSliceAng val="270"/>
      </c:pieChart>
    </c:plotArea>
    <c:plotVisOnly val="0"/>
    <c:dispBlanksAs val="gap"/>
    <c:showDLblsOverMax val="0"/>
  </c:chart>
  <c:spPr>
    <a:noFill/>
    <a:ln>
      <a:noFill/>
    </a:ln>
  </c:spPr>
  <c:printSettings>
    <c:headerFooter/>
    <c:pageMargins b="0.750000000000003" l="0.70000000000000062" r="0.70000000000000062" t="0.750000000000003" header="0.30000000000000032" footer="0.30000000000000032"/>
    <c:pageSetup/>
  </c:printSettings>
</c:chartSpace>
</file>

<file path=xl/charts/chart3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3187714043526789E-2"/>
          <c:y val="2.160694885387645E-3"/>
          <c:w val="0.97578810865280474"/>
          <c:h val="0.99783930511461238"/>
        </c:manualLayout>
      </c:layout>
      <c:doughnutChart>
        <c:varyColors val="1"/>
        <c:ser>
          <c:idx val="0"/>
          <c:order val="0"/>
          <c:tx>
            <c:v>Camembert</c:v>
          </c:tx>
          <c:dPt>
            <c:idx val="0"/>
            <c:bubble3D val="0"/>
            <c:spPr>
              <a:gradFill flip="none" rotWithShape="1">
                <a:gsLst>
                  <a:gs pos="0">
                    <a:srgbClr val="C00000">
                      <a:shade val="30000"/>
                      <a:satMod val="115000"/>
                    </a:srgbClr>
                  </a:gs>
                  <a:gs pos="50000">
                    <a:srgbClr val="C00000">
                      <a:shade val="67500"/>
                      <a:satMod val="115000"/>
                    </a:srgbClr>
                  </a:gs>
                  <a:gs pos="100000">
                    <a:srgbClr val="C00000">
                      <a:shade val="100000"/>
                      <a:satMod val="115000"/>
                    </a:srgbClr>
                  </a:gs>
                </a:gsLst>
                <a:lin ang="2700000" scaled="1"/>
                <a:tileRect/>
              </a:gradFill>
            </c:spPr>
            <c:extLst>
              <c:ext xmlns:c16="http://schemas.microsoft.com/office/drawing/2014/chart" uri="{C3380CC4-5D6E-409C-BE32-E72D297353CC}">
                <c16:uniqueId val="{00000001-6B78-44EE-A635-804E0F685AE1}"/>
              </c:ext>
            </c:extLst>
          </c:dPt>
          <c:dPt>
            <c:idx val="1"/>
            <c:bubble3D val="0"/>
            <c:spPr>
              <a:gradFill flip="none" rotWithShape="1">
                <a:gsLst>
                  <a:gs pos="0">
                    <a:srgbClr val="F79646">
                      <a:lumMod val="75000"/>
                      <a:shade val="30000"/>
                      <a:satMod val="115000"/>
                    </a:srgbClr>
                  </a:gs>
                  <a:gs pos="50000">
                    <a:srgbClr val="F79646">
                      <a:lumMod val="75000"/>
                      <a:shade val="67500"/>
                      <a:satMod val="115000"/>
                    </a:srgbClr>
                  </a:gs>
                  <a:gs pos="100000">
                    <a:srgbClr val="F79646">
                      <a:lumMod val="75000"/>
                      <a:shade val="100000"/>
                      <a:satMod val="115000"/>
                    </a:srgbClr>
                  </a:gs>
                </a:gsLst>
                <a:lin ang="2700000" scaled="1"/>
                <a:tileRect/>
              </a:gradFill>
            </c:spPr>
            <c:extLst>
              <c:ext xmlns:c16="http://schemas.microsoft.com/office/drawing/2014/chart" uri="{C3380CC4-5D6E-409C-BE32-E72D297353CC}">
                <c16:uniqueId val="{00000003-6B78-44EE-A635-804E0F685AE1}"/>
              </c:ext>
            </c:extLst>
          </c:dPt>
          <c:dPt>
            <c:idx val="2"/>
            <c:bubble3D val="0"/>
            <c:spPr>
              <a:gradFill flip="none" rotWithShape="1">
                <a:gsLst>
                  <a:gs pos="0">
                    <a:srgbClr val="64AB0D">
                      <a:shade val="30000"/>
                      <a:satMod val="115000"/>
                    </a:srgbClr>
                  </a:gs>
                  <a:gs pos="50000">
                    <a:srgbClr val="64AB0D">
                      <a:shade val="67500"/>
                      <a:satMod val="115000"/>
                    </a:srgbClr>
                  </a:gs>
                  <a:gs pos="100000">
                    <a:srgbClr val="64AB0D">
                      <a:shade val="100000"/>
                      <a:satMod val="115000"/>
                    </a:srgbClr>
                  </a:gs>
                </a:gsLst>
                <a:lin ang="2700000" scaled="1"/>
                <a:tileRect/>
              </a:gradFill>
            </c:spPr>
            <c:extLst>
              <c:ext xmlns:c16="http://schemas.microsoft.com/office/drawing/2014/chart" uri="{C3380CC4-5D6E-409C-BE32-E72D297353CC}">
                <c16:uniqueId val="{00000005-6B78-44EE-A635-804E0F685AE1}"/>
              </c:ext>
            </c:extLst>
          </c:dPt>
          <c:dPt>
            <c:idx val="3"/>
            <c:bubble3D val="0"/>
            <c:spPr>
              <a:gradFill flip="none" rotWithShape="1">
                <a:gsLst>
                  <a:gs pos="0">
                    <a:srgbClr val="00B050">
                      <a:shade val="30000"/>
                      <a:satMod val="115000"/>
                    </a:srgbClr>
                  </a:gs>
                  <a:gs pos="50000">
                    <a:srgbClr val="00B050">
                      <a:shade val="67500"/>
                      <a:satMod val="115000"/>
                    </a:srgbClr>
                  </a:gs>
                  <a:gs pos="100000">
                    <a:srgbClr val="00B050">
                      <a:shade val="100000"/>
                      <a:satMod val="115000"/>
                    </a:srgbClr>
                  </a:gs>
                </a:gsLst>
                <a:lin ang="2700000" scaled="1"/>
                <a:tileRect/>
              </a:gradFill>
            </c:spPr>
            <c:extLst>
              <c:ext xmlns:c16="http://schemas.microsoft.com/office/drawing/2014/chart" uri="{C3380CC4-5D6E-409C-BE32-E72D297353CC}">
                <c16:uniqueId val="{00000007-6B78-44EE-A635-804E0F685AE1}"/>
              </c:ext>
            </c:extLst>
          </c:dPt>
          <c:dPt>
            <c:idx val="4"/>
            <c:bubble3D val="0"/>
            <c:spPr>
              <a:noFill/>
            </c:spPr>
            <c:extLst>
              <c:ext xmlns:c16="http://schemas.microsoft.com/office/drawing/2014/chart" uri="{C3380CC4-5D6E-409C-BE32-E72D297353CC}">
                <c16:uniqueId val="{00000009-6B78-44EE-A635-804E0F685AE1}"/>
              </c:ext>
            </c:extLst>
          </c:dPt>
          <c:val>
            <c:numRef>
              <c:f>'Leçon 10'!$N$138:$N$142</c:f>
              <c:numCache>
                <c:formatCode>General</c:formatCode>
                <c:ptCount val="5"/>
                <c:pt idx="0">
                  <c:v>10</c:v>
                </c:pt>
                <c:pt idx="1">
                  <c:v>10</c:v>
                </c:pt>
                <c:pt idx="2">
                  <c:v>10</c:v>
                </c:pt>
                <c:pt idx="3">
                  <c:v>10</c:v>
                </c:pt>
                <c:pt idx="4">
                  <c:v>40</c:v>
                </c:pt>
              </c:numCache>
            </c:numRef>
          </c:val>
          <c:extLst>
            <c:ext xmlns:c16="http://schemas.microsoft.com/office/drawing/2014/chart" uri="{C3380CC4-5D6E-409C-BE32-E72D297353CC}">
              <c16:uniqueId val="{0000000A-6B78-44EE-A635-804E0F685AE1}"/>
            </c:ext>
          </c:extLst>
        </c:ser>
        <c:dLbls>
          <c:showLegendKey val="0"/>
          <c:showVal val="0"/>
          <c:showCatName val="0"/>
          <c:showSerName val="0"/>
          <c:showPercent val="0"/>
          <c:showBubbleSize val="0"/>
          <c:showLeaderLines val="1"/>
        </c:dLbls>
        <c:firstSliceAng val="270"/>
        <c:holeSize val="50"/>
      </c:doughnutChart>
      <c:pieChart>
        <c:varyColors val="1"/>
        <c:ser>
          <c:idx val="1"/>
          <c:order val="1"/>
          <c:spPr>
            <a:noFill/>
          </c:spPr>
          <c:dPt>
            <c:idx val="1"/>
            <c:bubble3D val="0"/>
            <c:spPr>
              <a:solidFill>
                <a:schemeClr val="tx1"/>
              </a:solidFill>
            </c:spPr>
            <c:extLst>
              <c:ext xmlns:c16="http://schemas.microsoft.com/office/drawing/2014/chart" uri="{C3380CC4-5D6E-409C-BE32-E72D297353CC}">
                <c16:uniqueId val="{0000000C-6B78-44EE-A635-804E0F685AE1}"/>
              </c:ext>
            </c:extLst>
          </c:dPt>
          <c:val>
            <c:numRef>
              <c:f>'Leçon 10'!$O$138:$O$140</c:f>
              <c:numCache>
                <c:formatCode>General</c:formatCode>
                <c:ptCount val="3"/>
                <c:pt idx="0">
                  <c:v>0</c:v>
                </c:pt>
                <c:pt idx="1">
                  <c:v>2</c:v>
                </c:pt>
                <c:pt idx="2">
                  <c:v>78</c:v>
                </c:pt>
              </c:numCache>
            </c:numRef>
          </c:val>
          <c:extLst>
            <c:ext xmlns:c16="http://schemas.microsoft.com/office/drawing/2014/chart" uri="{C3380CC4-5D6E-409C-BE32-E72D297353CC}">
              <c16:uniqueId val="{0000000D-6B78-44EE-A635-804E0F685AE1}"/>
            </c:ext>
          </c:extLst>
        </c:ser>
        <c:dLbls>
          <c:showLegendKey val="0"/>
          <c:showVal val="0"/>
          <c:showCatName val="0"/>
          <c:showSerName val="0"/>
          <c:showPercent val="0"/>
          <c:showBubbleSize val="0"/>
          <c:showLeaderLines val="1"/>
        </c:dLbls>
        <c:firstSliceAng val="270"/>
      </c:pieChart>
    </c:plotArea>
    <c:plotVisOnly val="0"/>
    <c:dispBlanksAs val="gap"/>
    <c:showDLblsOverMax val="0"/>
  </c:chart>
  <c:spPr>
    <a:noFill/>
    <a:ln>
      <a:noFill/>
    </a:ln>
  </c:spPr>
  <c:printSettings>
    <c:headerFooter/>
    <c:pageMargins b="0.750000000000003" l="0.70000000000000062" r="0.70000000000000062" t="0.750000000000003" header="0.30000000000000032" footer="0.30000000000000032"/>
    <c:pageSetup/>
  </c:printSettings>
</c:chartSpace>
</file>

<file path=xl/charts/chart3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3187714043526789E-2"/>
          <c:y val="2.160694885387645E-3"/>
          <c:w val="0.97578810865280474"/>
          <c:h val="0.99783930511461238"/>
        </c:manualLayout>
      </c:layout>
      <c:doughnutChart>
        <c:varyColors val="1"/>
        <c:ser>
          <c:idx val="0"/>
          <c:order val="0"/>
          <c:tx>
            <c:v>Camembert</c:v>
          </c:tx>
          <c:dPt>
            <c:idx val="0"/>
            <c:bubble3D val="0"/>
            <c:spPr>
              <a:gradFill flip="none" rotWithShape="1">
                <a:gsLst>
                  <a:gs pos="0">
                    <a:srgbClr val="C00000">
                      <a:shade val="30000"/>
                      <a:satMod val="115000"/>
                    </a:srgbClr>
                  </a:gs>
                  <a:gs pos="50000">
                    <a:srgbClr val="C00000">
                      <a:shade val="67500"/>
                      <a:satMod val="115000"/>
                    </a:srgbClr>
                  </a:gs>
                  <a:gs pos="100000">
                    <a:srgbClr val="C00000">
                      <a:shade val="100000"/>
                      <a:satMod val="115000"/>
                    </a:srgbClr>
                  </a:gs>
                </a:gsLst>
                <a:lin ang="2700000" scaled="1"/>
                <a:tileRect/>
              </a:gradFill>
            </c:spPr>
            <c:extLst>
              <c:ext xmlns:c16="http://schemas.microsoft.com/office/drawing/2014/chart" uri="{C3380CC4-5D6E-409C-BE32-E72D297353CC}">
                <c16:uniqueId val="{00000001-5D43-4F95-8CC0-1E2CAE863596}"/>
              </c:ext>
            </c:extLst>
          </c:dPt>
          <c:dPt>
            <c:idx val="1"/>
            <c:bubble3D val="0"/>
            <c:spPr>
              <a:gradFill flip="none" rotWithShape="1">
                <a:gsLst>
                  <a:gs pos="0">
                    <a:srgbClr val="F79646">
                      <a:lumMod val="75000"/>
                      <a:shade val="30000"/>
                      <a:satMod val="115000"/>
                    </a:srgbClr>
                  </a:gs>
                  <a:gs pos="50000">
                    <a:srgbClr val="F79646">
                      <a:lumMod val="75000"/>
                      <a:shade val="67500"/>
                      <a:satMod val="115000"/>
                    </a:srgbClr>
                  </a:gs>
                  <a:gs pos="100000">
                    <a:srgbClr val="F79646">
                      <a:lumMod val="75000"/>
                      <a:shade val="100000"/>
                      <a:satMod val="115000"/>
                    </a:srgbClr>
                  </a:gs>
                </a:gsLst>
                <a:lin ang="2700000" scaled="1"/>
                <a:tileRect/>
              </a:gradFill>
            </c:spPr>
            <c:extLst>
              <c:ext xmlns:c16="http://schemas.microsoft.com/office/drawing/2014/chart" uri="{C3380CC4-5D6E-409C-BE32-E72D297353CC}">
                <c16:uniqueId val="{00000003-5D43-4F95-8CC0-1E2CAE863596}"/>
              </c:ext>
            </c:extLst>
          </c:dPt>
          <c:dPt>
            <c:idx val="2"/>
            <c:bubble3D val="0"/>
            <c:spPr>
              <a:gradFill flip="none" rotWithShape="1">
                <a:gsLst>
                  <a:gs pos="0">
                    <a:srgbClr val="64AB0D">
                      <a:shade val="30000"/>
                      <a:satMod val="115000"/>
                    </a:srgbClr>
                  </a:gs>
                  <a:gs pos="50000">
                    <a:srgbClr val="64AB0D">
                      <a:shade val="67500"/>
                      <a:satMod val="115000"/>
                    </a:srgbClr>
                  </a:gs>
                  <a:gs pos="100000">
                    <a:srgbClr val="64AB0D">
                      <a:shade val="100000"/>
                      <a:satMod val="115000"/>
                    </a:srgbClr>
                  </a:gs>
                </a:gsLst>
                <a:lin ang="2700000" scaled="1"/>
                <a:tileRect/>
              </a:gradFill>
            </c:spPr>
            <c:extLst>
              <c:ext xmlns:c16="http://schemas.microsoft.com/office/drawing/2014/chart" uri="{C3380CC4-5D6E-409C-BE32-E72D297353CC}">
                <c16:uniqueId val="{00000005-5D43-4F95-8CC0-1E2CAE863596}"/>
              </c:ext>
            </c:extLst>
          </c:dPt>
          <c:dPt>
            <c:idx val="3"/>
            <c:bubble3D val="0"/>
            <c:spPr>
              <a:gradFill flip="none" rotWithShape="1">
                <a:gsLst>
                  <a:gs pos="0">
                    <a:srgbClr val="00B050">
                      <a:shade val="30000"/>
                      <a:satMod val="115000"/>
                    </a:srgbClr>
                  </a:gs>
                  <a:gs pos="50000">
                    <a:srgbClr val="00B050">
                      <a:shade val="67500"/>
                      <a:satMod val="115000"/>
                    </a:srgbClr>
                  </a:gs>
                  <a:gs pos="100000">
                    <a:srgbClr val="00B050">
                      <a:shade val="100000"/>
                      <a:satMod val="115000"/>
                    </a:srgbClr>
                  </a:gs>
                </a:gsLst>
                <a:lin ang="2700000" scaled="1"/>
                <a:tileRect/>
              </a:gradFill>
            </c:spPr>
            <c:extLst>
              <c:ext xmlns:c16="http://schemas.microsoft.com/office/drawing/2014/chart" uri="{C3380CC4-5D6E-409C-BE32-E72D297353CC}">
                <c16:uniqueId val="{00000007-5D43-4F95-8CC0-1E2CAE863596}"/>
              </c:ext>
            </c:extLst>
          </c:dPt>
          <c:dPt>
            <c:idx val="4"/>
            <c:bubble3D val="0"/>
            <c:spPr>
              <a:noFill/>
            </c:spPr>
            <c:extLst>
              <c:ext xmlns:c16="http://schemas.microsoft.com/office/drawing/2014/chart" uri="{C3380CC4-5D6E-409C-BE32-E72D297353CC}">
                <c16:uniqueId val="{00000009-5D43-4F95-8CC0-1E2CAE863596}"/>
              </c:ext>
            </c:extLst>
          </c:dPt>
          <c:val>
            <c:numRef>
              <c:f>'Leçon 10'!$N$143:$N$147</c:f>
              <c:numCache>
                <c:formatCode>General</c:formatCode>
                <c:ptCount val="5"/>
                <c:pt idx="0">
                  <c:v>10</c:v>
                </c:pt>
                <c:pt idx="1">
                  <c:v>10</c:v>
                </c:pt>
                <c:pt idx="2">
                  <c:v>10</c:v>
                </c:pt>
                <c:pt idx="3">
                  <c:v>10</c:v>
                </c:pt>
                <c:pt idx="4">
                  <c:v>40</c:v>
                </c:pt>
              </c:numCache>
            </c:numRef>
          </c:val>
          <c:extLst>
            <c:ext xmlns:c16="http://schemas.microsoft.com/office/drawing/2014/chart" uri="{C3380CC4-5D6E-409C-BE32-E72D297353CC}">
              <c16:uniqueId val="{0000000A-5D43-4F95-8CC0-1E2CAE863596}"/>
            </c:ext>
          </c:extLst>
        </c:ser>
        <c:dLbls>
          <c:showLegendKey val="0"/>
          <c:showVal val="0"/>
          <c:showCatName val="0"/>
          <c:showSerName val="0"/>
          <c:showPercent val="0"/>
          <c:showBubbleSize val="0"/>
          <c:showLeaderLines val="1"/>
        </c:dLbls>
        <c:firstSliceAng val="270"/>
        <c:holeSize val="50"/>
      </c:doughnutChart>
      <c:pieChart>
        <c:varyColors val="1"/>
        <c:ser>
          <c:idx val="1"/>
          <c:order val="1"/>
          <c:spPr>
            <a:noFill/>
          </c:spPr>
          <c:dPt>
            <c:idx val="1"/>
            <c:bubble3D val="0"/>
            <c:spPr>
              <a:solidFill>
                <a:schemeClr val="tx1"/>
              </a:solidFill>
            </c:spPr>
            <c:extLst>
              <c:ext xmlns:c16="http://schemas.microsoft.com/office/drawing/2014/chart" uri="{C3380CC4-5D6E-409C-BE32-E72D297353CC}">
                <c16:uniqueId val="{0000000C-5D43-4F95-8CC0-1E2CAE863596}"/>
              </c:ext>
            </c:extLst>
          </c:dPt>
          <c:val>
            <c:numRef>
              <c:f>'Leçon 10'!$O$143:$O$145</c:f>
              <c:numCache>
                <c:formatCode>General</c:formatCode>
                <c:ptCount val="3"/>
                <c:pt idx="0">
                  <c:v>0</c:v>
                </c:pt>
                <c:pt idx="1">
                  <c:v>2</c:v>
                </c:pt>
                <c:pt idx="2">
                  <c:v>78</c:v>
                </c:pt>
              </c:numCache>
            </c:numRef>
          </c:val>
          <c:extLst>
            <c:ext xmlns:c16="http://schemas.microsoft.com/office/drawing/2014/chart" uri="{C3380CC4-5D6E-409C-BE32-E72D297353CC}">
              <c16:uniqueId val="{0000000D-5D43-4F95-8CC0-1E2CAE863596}"/>
            </c:ext>
          </c:extLst>
        </c:ser>
        <c:dLbls>
          <c:showLegendKey val="0"/>
          <c:showVal val="0"/>
          <c:showCatName val="0"/>
          <c:showSerName val="0"/>
          <c:showPercent val="0"/>
          <c:showBubbleSize val="0"/>
          <c:showLeaderLines val="1"/>
        </c:dLbls>
        <c:firstSliceAng val="270"/>
      </c:pieChart>
    </c:plotArea>
    <c:plotVisOnly val="0"/>
    <c:dispBlanksAs val="gap"/>
    <c:showDLblsOverMax val="0"/>
  </c:chart>
  <c:spPr>
    <a:noFill/>
    <a:ln>
      <a:noFill/>
    </a:ln>
  </c:spPr>
  <c:printSettings>
    <c:headerFooter/>
    <c:pageMargins b="0.750000000000003" l="0.70000000000000062" r="0.70000000000000062" t="0.750000000000003" header="0.30000000000000032" footer="0.30000000000000032"/>
    <c:pageSetup/>
  </c:printSettings>
</c:chartSpace>
</file>

<file path=xl/charts/chart3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3187714043526789E-2"/>
          <c:y val="2.160694885387645E-3"/>
          <c:w val="0.97578810865280474"/>
          <c:h val="0.99783930511461238"/>
        </c:manualLayout>
      </c:layout>
      <c:doughnutChart>
        <c:varyColors val="1"/>
        <c:ser>
          <c:idx val="0"/>
          <c:order val="0"/>
          <c:tx>
            <c:v>Camembert</c:v>
          </c:tx>
          <c:dPt>
            <c:idx val="0"/>
            <c:bubble3D val="0"/>
            <c:spPr>
              <a:gradFill flip="none" rotWithShape="1">
                <a:gsLst>
                  <a:gs pos="0">
                    <a:srgbClr val="C00000">
                      <a:shade val="30000"/>
                      <a:satMod val="115000"/>
                    </a:srgbClr>
                  </a:gs>
                  <a:gs pos="50000">
                    <a:srgbClr val="C00000">
                      <a:shade val="67500"/>
                      <a:satMod val="115000"/>
                    </a:srgbClr>
                  </a:gs>
                  <a:gs pos="100000">
                    <a:srgbClr val="C00000">
                      <a:shade val="100000"/>
                      <a:satMod val="115000"/>
                    </a:srgbClr>
                  </a:gs>
                </a:gsLst>
                <a:lin ang="2700000" scaled="1"/>
                <a:tileRect/>
              </a:gradFill>
            </c:spPr>
            <c:extLst>
              <c:ext xmlns:c16="http://schemas.microsoft.com/office/drawing/2014/chart" uri="{C3380CC4-5D6E-409C-BE32-E72D297353CC}">
                <c16:uniqueId val="{00000001-CCF9-4D2F-9F52-916745B21D92}"/>
              </c:ext>
            </c:extLst>
          </c:dPt>
          <c:dPt>
            <c:idx val="1"/>
            <c:bubble3D val="0"/>
            <c:spPr>
              <a:gradFill flip="none" rotWithShape="1">
                <a:gsLst>
                  <a:gs pos="0">
                    <a:srgbClr val="F79646">
                      <a:lumMod val="75000"/>
                      <a:shade val="30000"/>
                      <a:satMod val="115000"/>
                    </a:srgbClr>
                  </a:gs>
                  <a:gs pos="50000">
                    <a:srgbClr val="F79646">
                      <a:lumMod val="75000"/>
                      <a:shade val="67500"/>
                      <a:satMod val="115000"/>
                    </a:srgbClr>
                  </a:gs>
                  <a:gs pos="100000">
                    <a:srgbClr val="F79646">
                      <a:lumMod val="75000"/>
                      <a:shade val="100000"/>
                      <a:satMod val="115000"/>
                    </a:srgbClr>
                  </a:gs>
                </a:gsLst>
                <a:lin ang="2700000" scaled="1"/>
                <a:tileRect/>
              </a:gradFill>
            </c:spPr>
            <c:extLst>
              <c:ext xmlns:c16="http://schemas.microsoft.com/office/drawing/2014/chart" uri="{C3380CC4-5D6E-409C-BE32-E72D297353CC}">
                <c16:uniqueId val="{00000003-CCF9-4D2F-9F52-916745B21D92}"/>
              </c:ext>
            </c:extLst>
          </c:dPt>
          <c:dPt>
            <c:idx val="2"/>
            <c:bubble3D val="0"/>
            <c:spPr>
              <a:gradFill flip="none" rotWithShape="1">
                <a:gsLst>
                  <a:gs pos="0">
                    <a:srgbClr val="64AB0D">
                      <a:shade val="30000"/>
                      <a:satMod val="115000"/>
                    </a:srgbClr>
                  </a:gs>
                  <a:gs pos="50000">
                    <a:srgbClr val="64AB0D">
                      <a:shade val="67500"/>
                      <a:satMod val="115000"/>
                    </a:srgbClr>
                  </a:gs>
                  <a:gs pos="100000">
                    <a:srgbClr val="64AB0D">
                      <a:shade val="100000"/>
                      <a:satMod val="115000"/>
                    </a:srgbClr>
                  </a:gs>
                </a:gsLst>
                <a:lin ang="2700000" scaled="1"/>
                <a:tileRect/>
              </a:gradFill>
            </c:spPr>
            <c:extLst>
              <c:ext xmlns:c16="http://schemas.microsoft.com/office/drawing/2014/chart" uri="{C3380CC4-5D6E-409C-BE32-E72D297353CC}">
                <c16:uniqueId val="{00000005-CCF9-4D2F-9F52-916745B21D92}"/>
              </c:ext>
            </c:extLst>
          </c:dPt>
          <c:dPt>
            <c:idx val="3"/>
            <c:bubble3D val="0"/>
            <c:spPr>
              <a:gradFill flip="none" rotWithShape="1">
                <a:gsLst>
                  <a:gs pos="0">
                    <a:srgbClr val="00B050">
                      <a:shade val="30000"/>
                      <a:satMod val="115000"/>
                    </a:srgbClr>
                  </a:gs>
                  <a:gs pos="50000">
                    <a:srgbClr val="00B050">
                      <a:shade val="67500"/>
                      <a:satMod val="115000"/>
                    </a:srgbClr>
                  </a:gs>
                  <a:gs pos="100000">
                    <a:srgbClr val="00B050">
                      <a:shade val="100000"/>
                      <a:satMod val="115000"/>
                    </a:srgbClr>
                  </a:gs>
                </a:gsLst>
                <a:lin ang="2700000" scaled="1"/>
                <a:tileRect/>
              </a:gradFill>
            </c:spPr>
            <c:extLst>
              <c:ext xmlns:c16="http://schemas.microsoft.com/office/drawing/2014/chart" uri="{C3380CC4-5D6E-409C-BE32-E72D297353CC}">
                <c16:uniqueId val="{00000007-CCF9-4D2F-9F52-916745B21D92}"/>
              </c:ext>
            </c:extLst>
          </c:dPt>
          <c:dPt>
            <c:idx val="4"/>
            <c:bubble3D val="0"/>
            <c:spPr>
              <a:noFill/>
            </c:spPr>
            <c:extLst>
              <c:ext xmlns:c16="http://schemas.microsoft.com/office/drawing/2014/chart" uri="{C3380CC4-5D6E-409C-BE32-E72D297353CC}">
                <c16:uniqueId val="{00000009-CCF9-4D2F-9F52-916745B21D92}"/>
              </c:ext>
            </c:extLst>
          </c:dPt>
          <c:val>
            <c:numRef>
              <c:f>'Leçon 10'!$N$148:$N$152</c:f>
              <c:numCache>
                <c:formatCode>General</c:formatCode>
                <c:ptCount val="5"/>
                <c:pt idx="0">
                  <c:v>10</c:v>
                </c:pt>
                <c:pt idx="1">
                  <c:v>10</c:v>
                </c:pt>
                <c:pt idx="2">
                  <c:v>10</c:v>
                </c:pt>
                <c:pt idx="3">
                  <c:v>10</c:v>
                </c:pt>
                <c:pt idx="4">
                  <c:v>40</c:v>
                </c:pt>
              </c:numCache>
            </c:numRef>
          </c:val>
          <c:extLst>
            <c:ext xmlns:c16="http://schemas.microsoft.com/office/drawing/2014/chart" uri="{C3380CC4-5D6E-409C-BE32-E72D297353CC}">
              <c16:uniqueId val="{0000000A-CCF9-4D2F-9F52-916745B21D92}"/>
            </c:ext>
          </c:extLst>
        </c:ser>
        <c:dLbls>
          <c:showLegendKey val="0"/>
          <c:showVal val="0"/>
          <c:showCatName val="0"/>
          <c:showSerName val="0"/>
          <c:showPercent val="0"/>
          <c:showBubbleSize val="0"/>
          <c:showLeaderLines val="1"/>
        </c:dLbls>
        <c:firstSliceAng val="270"/>
        <c:holeSize val="50"/>
      </c:doughnutChart>
      <c:pieChart>
        <c:varyColors val="1"/>
        <c:ser>
          <c:idx val="1"/>
          <c:order val="1"/>
          <c:spPr>
            <a:noFill/>
          </c:spPr>
          <c:dPt>
            <c:idx val="1"/>
            <c:bubble3D val="0"/>
            <c:spPr>
              <a:solidFill>
                <a:schemeClr val="tx1"/>
              </a:solidFill>
            </c:spPr>
            <c:extLst>
              <c:ext xmlns:c16="http://schemas.microsoft.com/office/drawing/2014/chart" uri="{C3380CC4-5D6E-409C-BE32-E72D297353CC}">
                <c16:uniqueId val="{0000000C-CCF9-4D2F-9F52-916745B21D92}"/>
              </c:ext>
            </c:extLst>
          </c:dPt>
          <c:val>
            <c:numRef>
              <c:f>'Leçon 10'!$O$148:$O$150</c:f>
              <c:numCache>
                <c:formatCode>General</c:formatCode>
                <c:ptCount val="3"/>
                <c:pt idx="0">
                  <c:v>0</c:v>
                </c:pt>
                <c:pt idx="1">
                  <c:v>2</c:v>
                </c:pt>
                <c:pt idx="2">
                  <c:v>78</c:v>
                </c:pt>
              </c:numCache>
            </c:numRef>
          </c:val>
          <c:extLst>
            <c:ext xmlns:c16="http://schemas.microsoft.com/office/drawing/2014/chart" uri="{C3380CC4-5D6E-409C-BE32-E72D297353CC}">
              <c16:uniqueId val="{0000000D-CCF9-4D2F-9F52-916745B21D92}"/>
            </c:ext>
          </c:extLst>
        </c:ser>
        <c:dLbls>
          <c:showLegendKey val="0"/>
          <c:showVal val="0"/>
          <c:showCatName val="0"/>
          <c:showSerName val="0"/>
          <c:showPercent val="0"/>
          <c:showBubbleSize val="0"/>
          <c:showLeaderLines val="1"/>
        </c:dLbls>
        <c:firstSliceAng val="270"/>
      </c:pieChart>
    </c:plotArea>
    <c:plotVisOnly val="0"/>
    <c:dispBlanksAs val="gap"/>
    <c:showDLblsOverMax val="0"/>
  </c:chart>
  <c:spPr>
    <a:noFill/>
    <a:ln>
      <a:noFill/>
    </a:ln>
  </c:spPr>
  <c:printSettings>
    <c:headerFooter/>
    <c:pageMargins b="0.750000000000003" l="0.70000000000000062" r="0.70000000000000062" t="0.750000000000003" header="0.30000000000000032" footer="0.30000000000000032"/>
    <c:pageSetup/>
  </c:printSettings>
</c:chartSpace>
</file>

<file path=xl/charts/chart3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3187714043526789E-2"/>
          <c:y val="2.160694885387645E-3"/>
          <c:w val="0.97578810865280474"/>
          <c:h val="0.99783930511461238"/>
        </c:manualLayout>
      </c:layout>
      <c:doughnutChart>
        <c:varyColors val="1"/>
        <c:ser>
          <c:idx val="0"/>
          <c:order val="0"/>
          <c:tx>
            <c:v>Camembert</c:v>
          </c:tx>
          <c:dPt>
            <c:idx val="0"/>
            <c:bubble3D val="0"/>
            <c:spPr>
              <a:gradFill flip="none" rotWithShape="1">
                <a:gsLst>
                  <a:gs pos="0">
                    <a:srgbClr val="C00000">
                      <a:shade val="30000"/>
                      <a:satMod val="115000"/>
                    </a:srgbClr>
                  </a:gs>
                  <a:gs pos="50000">
                    <a:srgbClr val="C00000">
                      <a:shade val="67500"/>
                      <a:satMod val="115000"/>
                    </a:srgbClr>
                  </a:gs>
                  <a:gs pos="100000">
                    <a:srgbClr val="C00000">
                      <a:shade val="100000"/>
                      <a:satMod val="115000"/>
                    </a:srgbClr>
                  </a:gs>
                </a:gsLst>
                <a:lin ang="2700000" scaled="1"/>
                <a:tileRect/>
              </a:gradFill>
            </c:spPr>
            <c:extLst>
              <c:ext xmlns:c16="http://schemas.microsoft.com/office/drawing/2014/chart" uri="{C3380CC4-5D6E-409C-BE32-E72D297353CC}">
                <c16:uniqueId val="{00000001-D1BF-4860-8784-A95A5B84EBA5}"/>
              </c:ext>
            </c:extLst>
          </c:dPt>
          <c:dPt>
            <c:idx val="1"/>
            <c:bubble3D val="0"/>
            <c:spPr>
              <a:gradFill flip="none" rotWithShape="1">
                <a:gsLst>
                  <a:gs pos="0">
                    <a:srgbClr val="F79646">
                      <a:lumMod val="75000"/>
                      <a:shade val="30000"/>
                      <a:satMod val="115000"/>
                    </a:srgbClr>
                  </a:gs>
                  <a:gs pos="50000">
                    <a:srgbClr val="F79646">
                      <a:lumMod val="75000"/>
                      <a:shade val="67500"/>
                      <a:satMod val="115000"/>
                    </a:srgbClr>
                  </a:gs>
                  <a:gs pos="100000">
                    <a:srgbClr val="F79646">
                      <a:lumMod val="75000"/>
                      <a:shade val="100000"/>
                      <a:satMod val="115000"/>
                    </a:srgbClr>
                  </a:gs>
                </a:gsLst>
                <a:lin ang="2700000" scaled="1"/>
                <a:tileRect/>
              </a:gradFill>
            </c:spPr>
            <c:extLst>
              <c:ext xmlns:c16="http://schemas.microsoft.com/office/drawing/2014/chart" uri="{C3380CC4-5D6E-409C-BE32-E72D297353CC}">
                <c16:uniqueId val="{00000003-D1BF-4860-8784-A95A5B84EBA5}"/>
              </c:ext>
            </c:extLst>
          </c:dPt>
          <c:dPt>
            <c:idx val="2"/>
            <c:bubble3D val="0"/>
            <c:spPr>
              <a:gradFill flip="none" rotWithShape="1">
                <a:gsLst>
                  <a:gs pos="0">
                    <a:srgbClr val="64AB0D">
                      <a:shade val="30000"/>
                      <a:satMod val="115000"/>
                    </a:srgbClr>
                  </a:gs>
                  <a:gs pos="50000">
                    <a:srgbClr val="64AB0D">
                      <a:shade val="67500"/>
                      <a:satMod val="115000"/>
                    </a:srgbClr>
                  </a:gs>
                  <a:gs pos="100000">
                    <a:srgbClr val="64AB0D">
                      <a:shade val="100000"/>
                      <a:satMod val="115000"/>
                    </a:srgbClr>
                  </a:gs>
                </a:gsLst>
                <a:lin ang="2700000" scaled="1"/>
                <a:tileRect/>
              </a:gradFill>
            </c:spPr>
            <c:extLst>
              <c:ext xmlns:c16="http://schemas.microsoft.com/office/drawing/2014/chart" uri="{C3380CC4-5D6E-409C-BE32-E72D297353CC}">
                <c16:uniqueId val="{00000005-D1BF-4860-8784-A95A5B84EBA5}"/>
              </c:ext>
            </c:extLst>
          </c:dPt>
          <c:dPt>
            <c:idx val="3"/>
            <c:bubble3D val="0"/>
            <c:spPr>
              <a:gradFill flip="none" rotWithShape="1">
                <a:gsLst>
                  <a:gs pos="0">
                    <a:srgbClr val="00B050">
                      <a:shade val="30000"/>
                      <a:satMod val="115000"/>
                    </a:srgbClr>
                  </a:gs>
                  <a:gs pos="50000">
                    <a:srgbClr val="00B050">
                      <a:shade val="67500"/>
                      <a:satMod val="115000"/>
                    </a:srgbClr>
                  </a:gs>
                  <a:gs pos="100000">
                    <a:srgbClr val="00B050">
                      <a:shade val="100000"/>
                      <a:satMod val="115000"/>
                    </a:srgbClr>
                  </a:gs>
                </a:gsLst>
                <a:lin ang="2700000" scaled="1"/>
                <a:tileRect/>
              </a:gradFill>
            </c:spPr>
            <c:extLst>
              <c:ext xmlns:c16="http://schemas.microsoft.com/office/drawing/2014/chart" uri="{C3380CC4-5D6E-409C-BE32-E72D297353CC}">
                <c16:uniqueId val="{00000007-D1BF-4860-8784-A95A5B84EBA5}"/>
              </c:ext>
            </c:extLst>
          </c:dPt>
          <c:dPt>
            <c:idx val="4"/>
            <c:bubble3D val="0"/>
            <c:spPr>
              <a:noFill/>
            </c:spPr>
            <c:extLst>
              <c:ext xmlns:c16="http://schemas.microsoft.com/office/drawing/2014/chart" uri="{C3380CC4-5D6E-409C-BE32-E72D297353CC}">
                <c16:uniqueId val="{00000009-D1BF-4860-8784-A95A5B84EBA5}"/>
              </c:ext>
            </c:extLst>
          </c:dPt>
          <c:val>
            <c:numRef>
              <c:f>'Leçon 10'!$N$153:$N$157</c:f>
              <c:numCache>
                <c:formatCode>General</c:formatCode>
                <c:ptCount val="5"/>
                <c:pt idx="0">
                  <c:v>10</c:v>
                </c:pt>
                <c:pt idx="1">
                  <c:v>10</c:v>
                </c:pt>
                <c:pt idx="2">
                  <c:v>10</c:v>
                </c:pt>
                <c:pt idx="3">
                  <c:v>10</c:v>
                </c:pt>
                <c:pt idx="4">
                  <c:v>40</c:v>
                </c:pt>
              </c:numCache>
            </c:numRef>
          </c:val>
          <c:extLst>
            <c:ext xmlns:c16="http://schemas.microsoft.com/office/drawing/2014/chart" uri="{C3380CC4-5D6E-409C-BE32-E72D297353CC}">
              <c16:uniqueId val="{0000000A-D1BF-4860-8784-A95A5B84EBA5}"/>
            </c:ext>
          </c:extLst>
        </c:ser>
        <c:dLbls>
          <c:showLegendKey val="0"/>
          <c:showVal val="0"/>
          <c:showCatName val="0"/>
          <c:showSerName val="0"/>
          <c:showPercent val="0"/>
          <c:showBubbleSize val="0"/>
          <c:showLeaderLines val="1"/>
        </c:dLbls>
        <c:firstSliceAng val="270"/>
        <c:holeSize val="50"/>
      </c:doughnutChart>
      <c:pieChart>
        <c:varyColors val="1"/>
        <c:ser>
          <c:idx val="1"/>
          <c:order val="1"/>
          <c:spPr>
            <a:noFill/>
          </c:spPr>
          <c:dPt>
            <c:idx val="1"/>
            <c:bubble3D val="0"/>
            <c:spPr>
              <a:solidFill>
                <a:schemeClr val="tx1"/>
              </a:solidFill>
            </c:spPr>
            <c:extLst>
              <c:ext xmlns:c16="http://schemas.microsoft.com/office/drawing/2014/chart" uri="{C3380CC4-5D6E-409C-BE32-E72D297353CC}">
                <c16:uniqueId val="{0000000C-D1BF-4860-8784-A95A5B84EBA5}"/>
              </c:ext>
            </c:extLst>
          </c:dPt>
          <c:val>
            <c:numRef>
              <c:f>'Leçon 10'!$O$153:$O$155</c:f>
              <c:numCache>
                <c:formatCode>General</c:formatCode>
                <c:ptCount val="3"/>
                <c:pt idx="0">
                  <c:v>0</c:v>
                </c:pt>
                <c:pt idx="1">
                  <c:v>2</c:v>
                </c:pt>
                <c:pt idx="2">
                  <c:v>78</c:v>
                </c:pt>
              </c:numCache>
            </c:numRef>
          </c:val>
          <c:extLst>
            <c:ext xmlns:c16="http://schemas.microsoft.com/office/drawing/2014/chart" uri="{C3380CC4-5D6E-409C-BE32-E72D297353CC}">
              <c16:uniqueId val="{0000000D-D1BF-4860-8784-A95A5B84EBA5}"/>
            </c:ext>
          </c:extLst>
        </c:ser>
        <c:dLbls>
          <c:showLegendKey val="0"/>
          <c:showVal val="0"/>
          <c:showCatName val="0"/>
          <c:showSerName val="0"/>
          <c:showPercent val="0"/>
          <c:showBubbleSize val="0"/>
          <c:showLeaderLines val="1"/>
        </c:dLbls>
        <c:firstSliceAng val="270"/>
      </c:pieChart>
    </c:plotArea>
    <c:plotVisOnly val="0"/>
    <c:dispBlanksAs val="gap"/>
    <c:showDLblsOverMax val="0"/>
  </c:chart>
  <c:spPr>
    <a:noFill/>
    <a:ln>
      <a:noFill/>
    </a:ln>
  </c:spPr>
  <c:printSettings>
    <c:headerFooter/>
    <c:pageMargins b="0.750000000000003" l="0.70000000000000062" r="0.70000000000000062" t="0.750000000000003" header="0.30000000000000032" footer="0.30000000000000032"/>
    <c:pageSetup/>
  </c:printSettings>
</c:chartSpace>
</file>

<file path=xl/charts/chart3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3187714043526789E-2"/>
          <c:y val="2.160694885387645E-3"/>
          <c:w val="0.97578810865280474"/>
          <c:h val="0.99783930511461238"/>
        </c:manualLayout>
      </c:layout>
      <c:doughnutChart>
        <c:varyColors val="1"/>
        <c:ser>
          <c:idx val="0"/>
          <c:order val="0"/>
          <c:tx>
            <c:v>Camembert</c:v>
          </c:tx>
          <c:dPt>
            <c:idx val="0"/>
            <c:bubble3D val="0"/>
            <c:spPr>
              <a:gradFill flip="none" rotWithShape="1">
                <a:gsLst>
                  <a:gs pos="0">
                    <a:srgbClr val="C00000">
                      <a:shade val="30000"/>
                      <a:satMod val="115000"/>
                    </a:srgbClr>
                  </a:gs>
                  <a:gs pos="50000">
                    <a:srgbClr val="C00000">
                      <a:shade val="67500"/>
                      <a:satMod val="115000"/>
                    </a:srgbClr>
                  </a:gs>
                  <a:gs pos="100000">
                    <a:srgbClr val="C00000">
                      <a:shade val="100000"/>
                      <a:satMod val="115000"/>
                    </a:srgbClr>
                  </a:gs>
                </a:gsLst>
                <a:lin ang="2700000" scaled="1"/>
                <a:tileRect/>
              </a:gradFill>
            </c:spPr>
            <c:extLst>
              <c:ext xmlns:c16="http://schemas.microsoft.com/office/drawing/2014/chart" uri="{C3380CC4-5D6E-409C-BE32-E72D297353CC}">
                <c16:uniqueId val="{00000001-D230-447C-9550-6BDD7EADEAAC}"/>
              </c:ext>
            </c:extLst>
          </c:dPt>
          <c:dPt>
            <c:idx val="1"/>
            <c:bubble3D val="0"/>
            <c:spPr>
              <a:gradFill flip="none" rotWithShape="1">
                <a:gsLst>
                  <a:gs pos="0">
                    <a:srgbClr val="F79646">
                      <a:lumMod val="75000"/>
                      <a:shade val="30000"/>
                      <a:satMod val="115000"/>
                    </a:srgbClr>
                  </a:gs>
                  <a:gs pos="50000">
                    <a:srgbClr val="F79646">
                      <a:lumMod val="75000"/>
                      <a:shade val="67500"/>
                      <a:satMod val="115000"/>
                    </a:srgbClr>
                  </a:gs>
                  <a:gs pos="100000">
                    <a:srgbClr val="F79646">
                      <a:lumMod val="75000"/>
                      <a:shade val="100000"/>
                      <a:satMod val="115000"/>
                    </a:srgbClr>
                  </a:gs>
                </a:gsLst>
                <a:lin ang="2700000" scaled="1"/>
                <a:tileRect/>
              </a:gradFill>
            </c:spPr>
            <c:extLst>
              <c:ext xmlns:c16="http://schemas.microsoft.com/office/drawing/2014/chart" uri="{C3380CC4-5D6E-409C-BE32-E72D297353CC}">
                <c16:uniqueId val="{00000003-D230-447C-9550-6BDD7EADEAAC}"/>
              </c:ext>
            </c:extLst>
          </c:dPt>
          <c:dPt>
            <c:idx val="2"/>
            <c:bubble3D val="0"/>
            <c:spPr>
              <a:gradFill flip="none" rotWithShape="1">
                <a:gsLst>
                  <a:gs pos="0">
                    <a:srgbClr val="64AB0D">
                      <a:shade val="30000"/>
                      <a:satMod val="115000"/>
                    </a:srgbClr>
                  </a:gs>
                  <a:gs pos="50000">
                    <a:srgbClr val="64AB0D">
                      <a:shade val="67500"/>
                      <a:satMod val="115000"/>
                    </a:srgbClr>
                  </a:gs>
                  <a:gs pos="100000">
                    <a:srgbClr val="64AB0D">
                      <a:shade val="100000"/>
                      <a:satMod val="115000"/>
                    </a:srgbClr>
                  </a:gs>
                </a:gsLst>
                <a:lin ang="2700000" scaled="1"/>
                <a:tileRect/>
              </a:gradFill>
            </c:spPr>
            <c:extLst>
              <c:ext xmlns:c16="http://schemas.microsoft.com/office/drawing/2014/chart" uri="{C3380CC4-5D6E-409C-BE32-E72D297353CC}">
                <c16:uniqueId val="{00000005-D230-447C-9550-6BDD7EADEAAC}"/>
              </c:ext>
            </c:extLst>
          </c:dPt>
          <c:dPt>
            <c:idx val="3"/>
            <c:bubble3D val="0"/>
            <c:spPr>
              <a:gradFill flip="none" rotWithShape="1">
                <a:gsLst>
                  <a:gs pos="0">
                    <a:srgbClr val="00B050">
                      <a:shade val="30000"/>
                      <a:satMod val="115000"/>
                    </a:srgbClr>
                  </a:gs>
                  <a:gs pos="50000">
                    <a:srgbClr val="00B050">
                      <a:shade val="67500"/>
                      <a:satMod val="115000"/>
                    </a:srgbClr>
                  </a:gs>
                  <a:gs pos="100000">
                    <a:srgbClr val="00B050">
                      <a:shade val="100000"/>
                      <a:satMod val="115000"/>
                    </a:srgbClr>
                  </a:gs>
                </a:gsLst>
                <a:lin ang="2700000" scaled="1"/>
                <a:tileRect/>
              </a:gradFill>
            </c:spPr>
            <c:extLst>
              <c:ext xmlns:c16="http://schemas.microsoft.com/office/drawing/2014/chart" uri="{C3380CC4-5D6E-409C-BE32-E72D297353CC}">
                <c16:uniqueId val="{00000007-D230-447C-9550-6BDD7EADEAAC}"/>
              </c:ext>
            </c:extLst>
          </c:dPt>
          <c:dPt>
            <c:idx val="4"/>
            <c:bubble3D val="0"/>
            <c:spPr>
              <a:noFill/>
            </c:spPr>
            <c:extLst>
              <c:ext xmlns:c16="http://schemas.microsoft.com/office/drawing/2014/chart" uri="{C3380CC4-5D6E-409C-BE32-E72D297353CC}">
                <c16:uniqueId val="{00000009-D230-447C-9550-6BDD7EADEAAC}"/>
              </c:ext>
            </c:extLst>
          </c:dPt>
          <c:val>
            <c:numRef>
              <c:f>'Leçon 10'!$N$158:$N$162</c:f>
              <c:numCache>
                <c:formatCode>General</c:formatCode>
                <c:ptCount val="5"/>
                <c:pt idx="0">
                  <c:v>10</c:v>
                </c:pt>
                <c:pt idx="1">
                  <c:v>10</c:v>
                </c:pt>
                <c:pt idx="2">
                  <c:v>10</c:v>
                </c:pt>
                <c:pt idx="3">
                  <c:v>10</c:v>
                </c:pt>
                <c:pt idx="4">
                  <c:v>40</c:v>
                </c:pt>
              </c:numCache>
            </c:numRef>
          </c:val>
          <c:extLst>
            <c:ext xmlns:c16="http://schemas.microsoft.com/office/drawing/2014/chart" uri="{C3380CC4-5D6E-409C-BE32-E72D297353CC}">
              <c16:uniqueId val="{0000000A-D230-447C-9550-6BDD7EADEAAC}"/>
            </c:ext>
          </c:extLst>
        </c:ser>
        <c:dLbls>
          <c:showLegendKey val="0"/>
          <c:showVal val="0"/>
          <c:showCatName val="0"/>
          <c:showSerName val="0"/>
          <c:showPercent val="0"/>
          <c:showBubbleSize val="0"/>
          <c:showLeaderLines val="1"/>
        </c:dLbls>
        <c:firstSliceAng val="270"/>
        <c:holeSize val="50"/>
      </c:doughnutChart>
      <c:pieChart>
        <c:varyColors val="1"/>
        <c:ser>
          <c:idx val="1"/>
          <c:order val="1"/>
          <c:spPr>
            <a:noFill/>
          </c:spPr>
          <c:dPt>
            <c:idx val="1"/>
            <c:bubble3D val="0"/>
            <c:spPr>
              <a:solidFill>
                <a:schemeClr val="tx1"/>
              </a:solidFill>
            </c:spPr>
            <c:extLst>
              <c:ext xmlns:c16="http://schemas.microsoft.com/office/drawing/2014/chart" uri="{C3380CC4-5D6E-409C-BE32-E72D297353CC}">
                <c16:uniqueId val="{0000000C-D230-447C-9550-6BDD7EADEAAC}"/>
              </c:ext>
            </c:extLst>
          </c:dPt>
          <c:val>
            <c:numRef>
              <c:f>'Leçon 10'!$O$158:$O$160</c:f>
              <c:numCache>
                <c:formatCode>General</c:formatCode>
                <c:ptCount val="3"/>
                <c:pt idx="0">
                  <c:v>0</c:v>
                </c:pt>
                <c:pt idx="1">
                  <c:v>2</c:v>
                </c:pt>
                <c:pt idx="2">
                  <c:v>78</c:v>
                </c:pt>
              </c:numCache>
            </c:numRef>
          </c:val>
          <c:extLst>
            <c:ext xmlns:c16="http://schemas.microsoft.com/office/drawing/2014/chart" uri="{C3380CC4-5D6E-409C-BE32-E72D297353CC}">
              <c16:uniqueId val="{0000000D-D230-447C-9550-6BDD7EADEAAC}"/>
            </c:ext>
          </c:extLst>
        </c:ser>
        <c:dLbls>
          <c:showLegendKey val="0"/>
          <c:showVal val="0"/>
          <c:showCatName val="0"/>
          <c:showSerName val="0"/>
          <c:showPercent val="0"/>
          <c:showBubbleSize val="0"/>
          <c:showLeaderLines val="1"/>
        </c:dLbls>
        <c:firstSliceAng val="270"/>
      </c:pieChart>
    </c:plotArea>
    <c:plotVisOnly val="0"/>
    <c:dispBlanksAs val="gap"/>
    <c:showDLblsOverMax val="0"/>
  </c:chart>
  <c:spPr>
    <a:noFill/>
    <a:ln>
      <a:noFill/>
    </a:ln>
  </c:spPr>
  <c:printSettings>
    <c:headerFooter/>
    <c:pageMargins b="0.750000000000003" l="0.70000000000000062" r="0.70000000000000062" t="0.750000000000003" header="0.30000000000000032" footer="0.30000000000000032"/>
    <c:pageSetup/>
  </c:printSettings>
</c:chartSpace>
</file>

<file path=xl/charts/chart3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3187714043526789E-2"/>
          <c:y val="2.160694885387645E-3"/>
          <c:w val="0.97578810865280474"/>
          <c:h val="0.99783930511461238"/>
        </c:manualLayout>
      </c:layout>
      <c:doughnutChart>
        <c:varyColors val="1"/>
        <c:ser>
          <c:idx val="0"/>
          <c:order val="0"/>
          <c:tx>
            <c:v>Camembert</c:v>
          </c:tx>
          <c:dPt>
            <c:idx val="0"/>
            <c:bubble3D val="0"/>
            <c:spPr>
              <a:gradFill flip="none" rotWithShape="1">
                <a:gsLst>
                  <a:gs pos="0">
                    <a:srgbClr val="C00000">
                      <a:shade val="30000"/>
                      <a:satMod val="115000"/>
                    </a:srgbClr>
                  </a:gs>
                  <a:gs pos="50000">
                    <a:srgbClr val="C00000">
                      <a:shade val="67500"/>
                      <a:satMod val="115000"/>
                    </a:srgbClr>
                  </a:gs>
                  <a:gs pos="100000">
                    <a:srgbClr val="C00000">
                      <a:shade val="100000"/>
                      <a:satMod val="115000"/>
                    </a:srgbClr>
                  </a:gs>
                </a:gsLst>
                <a:lin ang="2700000" scaled="1"/>
                <a:tileRect/>
              </a:gradFill>
            </c:spPr>
            <c:extLst>
              <c:ext xmlns:c16="http://schemas.microsoft.com/office/drawing/2014/chart" uri="{C3380CC4-5D6E-409C-BE32-E72D297353CC}">
                <c16:uniqueId val="{00000001-BE43-48B5-A86E-2727BD0FE4CB}"/>
              </c:ext>
            </c:extLst>
          </c:dPt>
          <c:dPt>
            <c:idx val="1"/>
            <c:bubble3D val="0"/>
            <c:spPr>
              <a:gradFill flip="none" rotWithShape="1">
                <a:gsLst>
                  <a:gs pos="0">
                    <a:srgbClr val="F79646">
                      <a:lumMod val="75000"/>
                      <a:shade val="30000"/>
                      <a:satMod val="115000"/>
                    </a:srgbClr>
                  </a:gs>
                  <a:gs pos="50000">
                    <a:srgbClr val="F79646">
                      <a:lumMod val="75000"/>
                      <a:shade val="67500"/>
                      <a:satMod val="115000"/>
                    </a:srgbClr>
                  </a:gs>
                  <a:gs pos="100000">
                    <a:srgbClr val="F79646">
                      <a:lumMod val="75000"/>
                      <a:shade val="100000"/>
                      <a:satMod val="115000"/>
                    </a:srgbClr>
                  </a:gs>
                </a:gsLst>
                <a:lin ang="2700000" scaled="1"/>
                <a:tileRect/>
              </a:gradFill>
            </c:spPr>
            <c:extLst>
              <c:ext xmlns:c16="http://schemas.microsoft.com/office/drawing/2014/chart" uri="{C3380CC4-5D6E-409C-BE32-E72D297353CC}">
                <c16:uniqueId val="{00000003-BE43-48B5-A86E-2727BD0FE4CB}"/>
              </c:ext>
            </c:extLst>
          </c:dPt>
          <c:dPt>
            <c:idx val="2"/>
            <c:bubble3D val="0"/>
            <c:spPr>
              <a:gradFill flip="none" rotWithShape="1">
                <a:gsLst>
                  <a:gs pos="0">
                    <a:srgbClr val="64AB0D">
                      <a:shade val="30000"/>
                      <a:satMod val="115000"/>
                    </a:srgbClr>
                  </a:gs>
                  <a:gs pos="50000">
                    <a:srgbClr val="64AB0D">
                      <a:shade val="67500"/>
                      <a:satMod val="115000"/>
                    </a:srgbClr>
                  </a:gs>
                  <a:gs pos="100000">
                    <a:srgbClr val="64AB0D">
                      <a:shade val="100000"/>
                      <a:satMod val="115000"/>
                    </a:srgbClr>
                  </a:gs>
                </a:gsLst>
                <a:lin ang="2700000" scaled="1"/>
                <a:tileRect/>
              </a:gradFill>
            </c:spPr>
            <c:extLst>
              <c:ext xmlns:c16="http://schemas.microsoft.com/office/drawing/2014/chart" uri="{C3380CC4-5D6E-409C-BE32-E72D297353CC}">
                <c16:uniqueId val="{00000005-BE43-48B5-A86E-2727BD0FE4CB}"/>
              </c:ext>
            </c:extLst>
          </c:dPt>
          <c:dPt>
            <c:idx val="3"/>
            <c:bubble3D val="0"/>
            <c:spPr>
              <a:gradFill flip="none" rotWithShape="1">
                <a:gsLst>
                  <a:gs pos="0">
                    <a:srgbClr val="00B050">
                      <a:shade val="30000"/>
                      <a:satMod val="115000"/>
                    </a:srgbClr>
                  </a:gs>
                  <a:gs pos="50000">
                    <a:srgbClr val="00B050">
                      <a:shade val="67500"/>
                      <a:satMod val="115000"/>
                    </a:srgbClr>
                  </a:gs>
                  <a:gs pos="100000">
                    <a:srgbClr val="00B050">
                      <a:shade val="100000"/>
                      <a:satMod val="115000"/>
                    </a:srgbClr>
                  </a:gs>
                </a:gsLst>
                <a:lin ang="2700000" scaled="1"/>
                <a:tileRect/>
              </a:gradFill>
            </c:spPr>
            <c:extLst>
              <c:ext xmlns:c16="http://schemas.microsoft.com/office/drawing/2014/chart" uri="{C3380CC4-5D6E-409C-BE32-E72D297353CC}">
                <c16:uniqueId val="{00000007-BE43-48B5-A86E-2727BD0FE4CB}"/>
              </c:ext>
            </c:extLst>
          </c:dPt>
          <c:dPt>
            <c:idx val="4"/>
            <c:bubble3D val="0"/>
            <c:spPr>
              <a:noFill/>
            </c:spPr>
            <c:extLst>
              <c:ext xmlns:c16="http://schemas.microsoft.com/office/drawing/2014/chart" uri="{C3380CC4-5D6E-409C-BE32-E72D297353CC}">
                <c16:uniqueId val="{00000009-BE43-48B5-A86E-2727BD0FE4CB}"/>
              </c:ext>
            </c:extLst>
          </c:dPt>
          <c:val>
            <c:numRef>
              <c:f>'Leçon 10'!$N$163:$N$167</c:f>
              <c:numCache>
                <c:formatCode>General</c:formatCode>
                <c:ptCount val="5"/>
                <c:pt idx="0">
                  <c:v>10</c:v>
                </c:pt>
                <c:pt idx="1">
                  <c:v>10</c:v>
                </c:pt>
                <c:pt idx="2">
                  <c:v>10</c:v>
                </c:pt>
                <c:pt idx="3">
                  <c:v>10</c:v>
                </c:pt>
                <c:pt idx="4">
                  <c:v>40</c:v>
                </c:pt>
              </c:numCache>
            </c:numRef>
          </c:val>
          <c:extLst>
            <c:ext xmlns:c16="http://schemas.microsoft.com/office/drawing/2014/chart" uri="{C3380CC4-5D6E-409C-BE32-E72D297353CC}">
              <c16:uniqueId val="{0000000A-BE43-48B5-A86E-2727BD0FE4CB}"/>
            </c:ext>
          </c:extLst>
        </c:ser>
        <c:dLbls>
          <c:showLegendKey val="0"/>
          <c:showVal val="0"/>
          <c:showCatName val="0"/>
          <c:showSerName val="0"/>
          <c:showPercent val="0"/>
          <c:showBubbleSize val="0"/>
          <c:showLeaderLines val="1"/>
        </c:dLbls>
        <c:firstSliceAng val="270"/>
        <c:holeSize val="50"/>
      </c:doughnutChart>
      <c:pieChart>
        <c:varyColors val="1"/>
        <c:ser>
          <c:idx val="1"/>
          <c:order val="1"/>
          <c:spPr>
            <a:noFill/>
          </c:spPr>
          <c:dPt>
            <c:idx val="1"/>
            <c:bubble3D val="0"/>
            <c:spPr>
              <a:solidFill>
                <a:schemeClr val="tx1"/>
              </a:solidFill>
            </c:spPr>
            <c:extLst>
              <c:ext xmlns:c16="http://schemas.microsoft.com/office/drawing/2014/chart" uri="{C3380CC4-5D6E-409C-BE32-E72D297353CC}">
                <c16:uniqueId val="{0000000C-BE43-48B5-A86E-2727BD0FE4CB}"/>
              </c:ext>
            </c:extLst>
          </c:dPt>
          <c:val>
            <c:numRef>
              <c:f>'Leçon 10'!$O$163:$O$165</c:f>
              <c:numCache>
                <c:formatCode>General</c:formatCode>
                <c:ptCount val="3"/>
                <c:pt idx="0">
                  <c:v>0</c:v>
                </c:pt>
                <c:pt idx="1">
                  <c:v>2</c:v>
                </c:pt>
                <c:pt idx="2">
                  <c:v>78</c:v>
                </c:pt>
              </c:numCache>
            </c:numRef>
          </c:val>
          <c:extLst>
            <c:ext xmlns:c16="http://schemas.microsoft.com/office/drawing/2014/chart" uri="{C3380CC4-5D6E-409C-BE32-E72D297353CC}">
              <c16:uniqueId val="{0000000D-BE43-48B5-A86E-2727BD0FE4CB}"/>
            </c:ext>
          </c:extLst>
        </c:ser>
        <c:dLbls>
          <c:showLegendKey val="0"/>
          <c:showVal val="0"/>
          <c:showCatName val="0"/>
          <c:showSerName val="0"/>
          <c:showPercent val="0"/>
          <c:showBubbleSize val="0"/>
          <c:showLeaderLines val="1"/>
        </c:dLbls>
        <c:firstSliceAng val="270"/>
      </c:pieChart>
    </c:plotArea>
    <c:plotVisOnly val="0"/>
    <c:dispBlanksAs val="gap"/>
    <c:showDLblsOverMax val="0"/>
  </c:chart>
  <c:spPr>
    <a:noFill/>
    <a:ln>
      <a:noFill/>
    </a:ln>
  </c:spPr>
  <c:printSettings>
    <c:headerFooter/>
    <c:pageMargins b="0.750000000000003" l="0.70000000000000062" r="0.70000000000000062" t="0.750000000000003" header="0.30000000000000032" footer="0.30000000000000032"/>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3187714043526789E-2"/>
          <c:y val="2.160694885387645E-3"/>
          <c:w val="0.97578810865280474"/>
          <c:h val="0.99783930511461238"/>
        </c:manualLayout>
      </c:layout>
      <c:doughnutChart>
        <c:varyColors val="1"/>
        <c:ser>
          <c:idx val="0"/>
          <c:order val="0"/>
          <c:tx>
            <c:v>Camembert</c:v>
          </c:tx>
          <c:dPt>
            <c:idx val="0"/>
            <c:bubble3D val="0"/>
            <c:spPr>
              <a:gradFill flip="none" rotWithShape="1">
                <a:gsLst>
                  <a:gs pos="0">
                    <a:srgbClr val="C00000">
                      <a:shade val="30000"/>
                      <a:satMod val="115000"/>
                    </a:srgbClr>
                  </a:gs>
                  <a:gs pos="50000">
                    <a:srgbClr val="C00000">
                      <a:shade val="67500"/>
                      <a:satMod val="115000"/>
                    </a:srgbClr>
                  </a:gs>
                  <a:gs pos="100000">
                    <a:srgbClr val="C00000">
                      <a:shade val="100000"/>
                      <a:satMod val="115000"/>
                    </a:srgbClr>
                  </a:gs>
                </a:gsLst>
                <a:lin ang="2700000" scaled="1"/>
                <a:tileRect/>
              </a:gradFill>
            </c:spPr>
            <c:extLst>
              <c:ext xmlns:c16="http://schemas.microsoft.com/office/drawing/2014/chart" uri="{C3380CC4-5D6E-409C-BE32-E72D297353CC}">
                <c16:uniqueId val="{00000001-403D-4C54-B90E-33BE86989A6E}"/>
              </c:ext>
            </c:extLst>
          </c:dPt>
          <c:dPt>
            <c:idx val="1"/>
            <c:bubble3D val="0"/>
            <c:spPr>
              <a:gradFill flip="none" rotWithShape="1">
                <a:gsLst>
                  <a:gs pos="0">
                    <a:srgbClr val="F79646">
                      <a:lumMod val="75000"/>
                      <a:shade val="30000"/>
                      <a:satMod val="115000"/>
                    </a:srgbClr>
                  </a:gs>
                  <a:gs pos="50000">
                    <a:srgbClr val="F79646">
                      <a:lumMod val="75000"/>
                      <a:shade val="67500"/>
                      <a:satMod val="115000"/>
                    </a:srgbClr>
                  </a:gs>
                  <a:gs pos="100000">
                    <a:srgbClr val="F79646">
                      <a:lumMod val="75000"/>
                      <a:shade val="100000"/>
                      <a:satMod val="115000"/>
                    </a:srgbClr>
                  </a:gs>
                </a:gsLst>
                <a:lin ang="2700000" scaled="1"/>
                <a:tileRect/>
              </a:gradFill>
            </c:spPr>
            <c:extLst>
              <c:ext xmlns:c16="http://schemas.microsoft.com/office/drawing/2014/chart" uri="{C3380CC4-5D6E-409C-BE32-E72D297353CC}">
                <c16:uniqueId val="{00000003-403D-4C54-B90E-33BE86989A6E}"/>
              </c:ext>
            </c:extLst>
          </c:dPt>
          <c:dPt>
            <c:idx val="2"/>
            <c:bubble3D val="0"/>
            <c:spPr>
              <a:gradFill flip="none" rotWithShape="1">
                <a:gsLst>
                  <a:gs pos="0">
                    <a:srgbClr val="64AB0D">
                      <a:shade val="30000"/>
                      <a:satMod val="115000"/>
                    </a:srgbClr>
                  </a:gs>
                  <a:gs pos="50000">
                    <a:srgbClr val="64AB0D">
                      <a:shade val="67500"/>
                      <a:satMod val="115000"/>
                    </a:srgbClr>
                  </a:gs>
                  <a:gs pos="100000">
                    <a:srgbClr val="64AB0D">
                      <a:shade val="100000"/>
                      <a:satMod val="115000"/>
                    </a:srgbClr>
                  </a:gs>
                </a:gsLst>
                <a:lin ang="2700000" scaled="1"/>
                <a:tileRect/>
              </a:gradFill>
            </c:spPr>
            <c:extLst>
              <c:ext xmlns:c16="http://schemas.microsoft.com/office/drawing/2014/chart" uri="{C3380CC4-5D6E-409C-BE32-E72D297353CC}">
                <c16:uniqueId val="{00000005-403D-4C54-B90E-33BE86989A6E}"/>
              </c:ext>
            </c:extLst>
          </c:dPt>
          <c:dPt>
            <c:idx val="3"/>
            <c:bubble3D val="0"/>
            <c:spPr>
              <a:gradFill flip="none" rotWithShape="1">
                <a:gsLst>
                  <a:gs pos="0">
                    <a:srgbClr val="00B050">
                      <a:shade val="30000"/>
                      <a:satMod val="115000"/>
                    </a:srgbClr>
                  </a:gs>
                  <a:gs pos="50000">
                    <a:srgbClr val="00B050">
                      <a:shade val="67500"/>
                      <a:satMod val="115000"/>
                    </a:srgbClr>
                  </a:gs>
                  <a:gs pos="100000">
                    <a:srgbClr val="00B050">
                      <a:shade val="100000"/>
                      <a:satMod val="115000"/>
                    </a:srgbClr>
                  </a:gs>
                </a:gsLst>
                <a:lin ang="2700000" scaled="1"/>
                <a:tileRect/>
              </a:gradFill>
            </c:spPr>
            <c:extLst>
              <c:ext xmlns:c16="http://schemas.microsoft.com/office/drawing/2014/chart" uri="{C3380CC4-5D6E-409C-BE32-E72D297353CC}">
                <c16:uniqueId val="{00000007-403D-4C54-B90E-33BE86989A6E}"/>
              </c:ext>
            </c:extLst>
          </c:dPt>
          <c:dPt>
            <c:idx val="4"/>
            <c:bubble3D val="0"/>
            <c:spPr>
              <a:noFill/>
            </c:spPr>
            <c:extLst>
              <c:ext xmlns:c16="http://schemas.microsoft.com/office/drawing/2014/chart" uri="{C3380CC4-5D6E-409C-BE32-E72D297353CC}">
                <c16:uniqueId val="{00000009-403D-4C54-B90E-33BE86989A6E}"/>
              </c:ext>
            </c:extLst>
          </c:dPt>
          <c:val>
            <c:numRef>
              <c:f>'Leçon 1'!$N$168:$N$172</c:f>
              <c:numCache>
                <c:formatCode>General</c:formatCode>
                <c:ptCount val="5"/>
                <c:pt idx="0">
                  <c:v>10</c:v>
                </c:pt>
                <c:pt idx="1">
                  <c:v>10</c:v>
                </c:pt>
                <c:pt idx="2">
                  <c:v>10</c:v>
                </c:pt>
                <c:pt idx="3">
                  <c:v>10</c:v>
                </c:pt>
                <c:pt idx="4">
                  <c:v>40</c:v>
                </c:pt>
              </c:numCache>
            </c:numRef>
          </c:val>
          <c:extLst>
            <c:ext xmlns:c16="http://schemas.microsoft.com/office/drawing/2014/chart" uri="{C3380CC4-5D6E-409C-BE32-E72D297353CC}">
              <c16:uniqueId val="{0000000A-403D-4C54-B90E-33BE86989A6E}"/>
            </c:ext>
          </c:extLst>
        </c:ser>
        <c:dLbls>
          <c:showLegendKey val="0"/>
          <c:showVal val="0"/>
          <c:showCatName val="0"/>
          <c:showSerName val="0"/>
          <c:showPercent val="0"/>
          <c:showBubbleSize val="0"/>
          <c:showLeaderLines val="1"/>
        </c:dLbls>
        <c:firstSliceAng val="270"/>
        <c:holeSize val="50"/>
      </c:doughnutChart>
      <c:pieChart>
        <c:varyColors val="1"/>
        <c:ser>
          <c:idx val="1"/>
          <c:order val="1"/>
          <c:spPr>
            <a:noFill/>
          </c:spPr>
          <c:dPt>
            <c:idx val="1"/>
            <c:bubble3D val="0"/>
            <c:spPr>
              <a:solidFill>
                <a:schemeClr val="tx1"/>
              </a:solidFill>
            </c:spPr>
            <c:extLst>
              <c:ext xmlns:c16="http://schemas.microsoft.com/office/drawing/2014/chart" uri="{C3380CC4-5D6E-409C-BE32-E72D297353CC}">
                <c16:uniqueId val="{0000000C-403D-4C54-B90E-33BE86989A6E}"/>
              </c:ext>
            </c:extLst>
          </c:dPt>
          <c:val>
            <c:numRef>
              <c:f>'Leçon 1'!$O$168:$O$170</c:f>
              <c:numCache>
                <c:formatCode>General</c:formatCode>
                <c:ptCount val="3"/>
                <c:pt idx="0">
                  <c:v>0</c:v>
                </c:pt>
                <c:pt idx="1">
                  <c:v>2</c:v>
                </c:pt>
                <c:pt idx="2">
                  <c:v>78</c:v>
                </c:pt>
              </c:numCache>
            </c:numRef>
          </c:val>
          <c:extLst>
            <c:ext xmlns:c16="http://schemas.microsoft.com/office/drawing/2014/chart" uri="{C3380CC4-5D6E-409C-BE32-E72D297353CC}">
              <c16:uniqueId val="{0000000D-403D-4C54-B90E-33BE86989A6E}"/>
            </c:ext>
          </c:extLst>
        </c:ser>
        <c:dLbls>
          <c:showLegendKey val="0"/>
          <c:showVal val="0"/>
          <c:showCatName val="0"/>
          <c:showSerName val="0"/>
          <c:showPercent val="0"/>
          <c:showBubbleSize val="0"/>
          <c:showLeaderLines val="1"/>
        </c:dLbls>
        <c:firstSliceAng val="270"/>
      </c:pieChart>
    </c:plotArea>
    <c:plotVisOnly val="0"/>
    <c:dispBlanksAs val="gap"/>
    <c:showDLblsOverMax val="0"/>
  </c:chart>
  <c:spPr>
    <a:noFill/>
    <a:ln>
      <a:noFill/>
    </a:ln>
  </c:spPr>
  <c:printSettings>
    <c:headerFooter/>
    <c:pageMargins b="0.750000000000003" l="0.70000000000000062" r="0.70000000000000062" t="0.750000000000003" header="0.30000000000000032" footer="0.30000000000000032"/>
    <c:pageSetup/>
  </c:printSettings>
</c:chartSpace>
</file>

<file path=xl/charts/chart3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3187714043526789E-2"/>
          <c:y val="2.160694885387645E-3"/>
          <c:w val="0.97578810865280474"/>
          <c:h val="0.99783930511461238"/>
        </c:manualLayout>
      </c:layout>
      <c:doughnutChart>
        <c:varyColors val="1"/>
        <c:ser>
          <c:idx val="0"/>
          <c:order val="0"/>
          <c:tx>
            <c:v>Camembert</c:v>
          </c:tx>
          <c:dPt>
            <c:idx val="0"/>
            <c:bubble3D val="0"/>
            <c:spPr>
              <a:gradFill flip="none" rotWithShape="1">
                <a:gsLst>
                  <a:gs pos="0">
                    <a:srgbClr val="C00000">
                      <a:shade val="30000"/>
                      <a:satMod val="115000"/>
                    </a:srgbClr>
                  </a:gs>
                  <a:gs pos="50000">
                    <a:srgbClr val="C00000">
                      <a:shade val="67500"/>
                      <a:satMod val="115000"/>
                    </a:srgbClr>
                  </a:gs>
                  <a:gs pos="100000">
                    <a:srgbClr val="C00000">
                      <a:shade val="100000"/>
                      <a:satMod val="115000"/>
                    </a:srgbClr>
                  </a:gs>
                </a:gsLst>
                <a:lin ang="2700000" scaled="1"/>
                <a:tileRect/>
              </a:gradFill>
            </c:spPr>
            <c:extLst>
              <c:ext xmlns:c16="http://schemas.microsoft.com/office/drawing/2014/chart" uri="{C3380CC4-5D6E-409C-BE32-E72D297353CC}">
                <c16:uniqueId val="{00000001-292C-4599-B4AC-3557C1CBA84A}"/>
              </c:ext>
            </c:extLst>
          </c:dPt>
          <c:dPt>
            <c:idx val="1"/>
            <c:bubble3D val="0"/>
            <c:spPr>
              <a:gradFill flip="none" rotWithShape="1">
                <a:gsLst>
                  <a:gs pos="0">
                    <a:srgbClr val="F79646">
                      <a:lumMod val="75000"/>
                      <a:shade val="30000"/>
                      <a:satMod val="115000"/>
                    </a:srgbClr>
                  </a:gs>
                  <a:gs pos="50000">
                    <a:srgbClr val="F79646">
                      <a:lumMod val="75000"/>
                      <a:shade val="67500"/>
                      <a:satMod val="115000"/>
                    </a:srgbClr>
                  </a:gs>
                  <a:gs pos="100000">
                    <a:srgbClr val="F79646">
                      <a:lumMod val="75000"/>
                      <a:shade val="100000"/>
                      <a:satMod val="115000"/>
                    </a:srgbClr>
                  </a:gs>
                </a:gsLst>
                <a:lin ang="2700000" scaled="1"/>
                <a:tileRect/>
              </a:gradFill>
            </c:spPr>
            <c:extLst>
              <c:ext xmlns:c16="http://schemas.microsoft.com/office/drawing/2014/chart" uri="{C3380CC4-5D6E-409C-BE32-E72D297353CC}">
                <c16:uniqueId val="{00000003-292C-4599-B4AC-3557C1CBA84A}"/>
              </c:ext>
            </c:extLst>
          </c:dPt>
          <c:dPt>
            <c:idx val="2"/>
            <c:bubble3D val="0"/>
            <c:spPr>
              <a:gradFill flip="none" rotWithShape="1">
                <a:gsLst>
                  <a:gs pos="0">
                    <a:srgbClr val="64AB0D">
                      <a:shade val="30000"/>
                      <a:satMod val="115000"/>
                    </a:srgbClr>
                  </a:gs>
                  <a:gs pos="50000">
                    <a:srgbClr val="64AB0D">
                      <a:shade val="67500"/>
                      <a:satMod val="115000"/>
                    </a:srgbClr>
                  </a:gs>
                  <a:gs pos="100000">
                    <a:srgbClr val="64AB0D">
                      <a:shade val="100000"/>
                      <a:satMod val="115000"/>
                    </a:srgbClr>
                  </a:gs>
                </a:gsLst>
                <a:lin ang="2700000" scaled="1"/>
                <a:tileRect/>
              </a:gradFill>
            </c:spPr>
            <c:extLst>
              <c:ext xmlns:c16="http://schemas.microsoft.com/office/drawing/2014/chart" uri="{C3380CC4-5D6E-409C-BE32-E72D297353CC}">
                <c16:uniqueId val="{00000005-292C-4599-B4AC-3557C1CBA84A}"/>
              </c:ext>
            </c:extLst>
          </c:dPt>
          <c:dPt>
            <c:idx val="3"/>
            <c:bubble3D val="0"/>
            <c:spPr>
              <a:gradFill flip="none" rotWithShape="1">
                <a:gsLst>
                  <a:gs pos="0">
                    <a:srgbClr val="00B050">
                      <a:shade val="30000"/>
                      <a:satMod val="115000"/>
                    </a:srgbClr>
                  </a:gs>
                  <a:gs pos="50000">
                    <a:srgbClr val="00B050">
                      <a:shade val="67500"/>
                      <a:satMod val="115000"/>
                    </a:srgbClr>
                  </a:gs>
                  <a:gs pos="100000">
                    <a:srgbClr val="00B050">
                      <a:shade val="100000"/>
                      <a:satMod val="115000"/>
                    </a:srgbClr>
                  </a:gs>
                </a:gsLst>
                <a:lin ang="2700000" scaled="1"/>
                <a:tileRect/>
              </a:gradFill>
            </c:spPr>
            <c:extLst>
              <c:ext xmlns:c16="http://schemas.microsoft.com/office/drawing/2014/chart" uri="{C3380CC4-5D6E-409C-BE32-E72D297353CC}">
                <c16:uniqueId val="{00000007-292C-4599-B4AC-3557C1CBA84A}"/>
              </c:ext>
            </c:extLst>
          </c:dPt>
          <c:dPt>
            <c:idx val="4"/>
            <c:bubble3D val="0"/>
            <c:spPr>
              <a:noFill/>
            </c:spPr>
            <c:extLst>
              <c:ext xmlns:c16="http://schemas.microsoft.com/office/drawing/2014/chart" uri="{C3380CC4-5D6E-409C-BE32-E72D297353CC}">
                <c16:uniqueId val="{00000009-292C-4599-B4AC-3557C1CBA84A}"/>
              </c:ext>
            </c:extLst>
          </c:dPt>
          <c:val>
            <c:numRef>
              <c:f>'Leçon 10'!$N$168:$N$172</c:f>
              <c:numCache>
                <c:formatCode>General</c:formatCode>
                <c:ptCount val="5"/>
                <c:pt idx="0">
                  <c:v>10</c:v>
                </c:pt>
                <c:pt idx="1">
                  <c:v>10</c:v>
                </c:pt>
                <c:pt idx="2">
                  <c:v>10</c:v>
                </c:pt>
                <c:pt idx="3">
                  <c:v>10</c:v>
                </c:pt>
                <c:pt idx="4">
                  <c:v>40</c:v>
                </c:pt>
              </c:numCache>
            </c:numRef>
          </c:val>
          <c:extLst>
            <c:ext xmlns:c16="http://schemas.microsoft.com/office/drawing/2014/chart" uri="{C3380CC4-5D6E-409C-BE32-E72D297353CC}">
              <c16:uniqueId val="{0000000A-292C-4599-B4AC-3557C1CBA84A}"/>
            </c:ext>
          </c:extLst>
        </c:ser>
        <c:dLbls>
          <c:showLegendKey val="0"/>
          <c:showVal val="0"/>
          <c:showCatName val="0"/>
          <c:showSerName val="0"/>
          <c:showPercent val="0"/>
          <c:showBubbleSize val="0"/>
          <c:showLeaderLines val="1"/>
        </c:dLbls>
        <c:firstSliceAng val="270"/>
        <c:holeSize val="50"/>
      </c:doughnutChart>
      <c:pieChart>
        <c:varyColors val="1"/>
        <c:ser>
          <c:idx val="1"/>
          <c:order val="1"/>
          <c:spPr>
            <a:noFill/>
          </c:spPr>
          <c:dPt>
            <c:idx val="1"/>
            <c:bubble3D val="0"/>
            <c:spPr>
              <a:solidFill>
                <a:schemeClr val="tx1"/>
              </a:solidFill>
            </c:spPr>
            <c:extLst>
              <c:ext xmlns:c16="http://schemas.microsoft.com/office/drawing/2014/chart" uri="{C3380CC4-5D6E-409C-BE32-E72D297353CC}">
                <c16:uniqueId val="{0000000C-292C-4599-B4AC-3557C1CBA84A}"/>
              </c:ext>
            </c:extLst>
          </c:dPt>
          <c:val>
            <c:numRef>
              <c:f>'Leçon 10'!$O$168:$O$170</c:f>
              <c:numCache>
                <c:formatCode>General</c:formatCode>
                <c:ptCount val="3"/>
                <c:pt idx="0">
                  <c:v>0</c:v>
                </c:pt>
                <c:pt idx="1">
                  <c:v>2</c:v>
                </c:pt>
                <c:pt idx="2">
                  <c:v>78</c:v>
                </c:pt>
              </c:numCache>
            </c:numRef>
          </c:val>
          <c:extLst>
            <c:ext xmlns:c16="http://schemas.microsoft.com/office/drawing/2014/chart" uri="{C3380CC4-5D6E-409C-BE32-E72D297353CC}">
              <c16:uniqueId val="{0000000D-292C-4599-B4AC-3557C1CBA84A}"/>
            </c:ext>
          </c:extLst>
        </c:ser>
        <c:dLbls>
          <c:showLegendKey val="0"/>
          <c:showVal val="0"/>
          <c:showCatName val="0"/>
          <c:showSerName val="0"/>
          <c:showPercent val="0"/>
          <c:showBubbleSize val="0"/>
          <c:showLeaderLines val="1"/>
        </c:dLbls>
        <c:firstSliceAng val="270"/>
      </c:pieChart>
    </c:plotArea>
    <c:plotVisOnly val="0"/>
    <c:dispBlanksAs val="gap"/>
    <c:showDLblsOverMax val="0"/>
  </c:chart>
  <c:spPr>
    <a:noFill/>
    <a:ln>
      <a:noFill/>
    </a:ln>
  </c:spPr>
  <c:printSettings>
    <c:headerFooter/>
    <c:pageMargins b="0.750000000000003" l="0.70000000000000062" r="0.70000000000000062" t="0.750000000000003" header="0.30000000000000032" footer="0.30000000000000032"/>
    <c:pageSetup/>
  </c:printSettings>
</c:chartSpace>
</file>

<file path=xl/charts/chart3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3187714043526789E-2"/>
          <c:y val="2.160694885387645E-3"/>
          <c:w val="0.97578810865280474"/>
          <c:h val="0.99783930511461238"/>
        </c:manualLayout>
      </c:layout>
      <c:doughnutChart>
        <c:varyColors val="1"/>
        <c:ser>
          <c:idx val="0"/>
          <c:order val="0"/>
          <c:tx>
            <c:v>Camembert</c:v>
          </c:tx>
          <c:dPt>
            <c:idx val="0"/>
            <c:bubble3D val="0"/>
            <c:spPr>
              <a:gradFill flip="none" rotWithShape="1">
                <a:gsLst>
                  <a:gs pos="0">
                    <a:srgbClr val="C00000">
                      <a:shade val="30000"/>
                      <a:satMod val="115000"/>
                    </a:srgbClr>
                  </a:gs>
                  <a:gs pos="50000">
                    <a:srgbClr val="C00000">
                      <a:shade val="67500"/>
                      <a:satMod val="115000"/>
                    </a:srgbClr>
                  </a:gs>
                  <a:gs pos="100000">
                    <a:srgbClr val="C00000">
                      <a:shade val="100000"/>
                      <a:satMod val="115000"/>
                    </a:srgbClr>
                  </a:gs>
                </a:gsLst>
                <a:lin ang="2700000" scaled="1"/>
                <a:tileRect/>
              </a:gradFill>
            </c:spPr>
            <c:extLst>
              <c:ext xmlns:c16="http://schemas.microsoft.com/office/drawing/2014/chart" uri="{C3380CC4-5D6E-409C-BE32-E72D297353CC}">
                <c16:uniqueId val="{00000001-579B-43CA-9B6C-6F130AB4280C}"/>
              </c:ext>
            </c:extLst>
          </c:dPt>
          <c:dPt>
            <c:idx val="1"/>
            <c:bubble3D val="0"/>
            <c:spPr>
              <a:gradFill flip="none" rotWithShape="1">
                <a:gsLst>
                  <a:gs pos="0">
                    <a:srgbClr val="F79646">
                      <a:lumMod val="75000"/>
                      <a:shade val="30000"/>
                      <a:satMod val="115000"/>
                    </a:srgbClr>
                  </a:gs>
                  <a:gs pos="50000">
                    <a:srgbClr val="F79646">
                      <a:lumMod val="75000"/>
                      <a:shade val="67500"/>
                      <a:satMod val="115000"/>
                    </a:srgbClr>
                  </a:gs>
                  <a:gs pos="100000">
                    <a:srgbClr val="F79646">
                      <a:lumMod val="75000"/>
                      <a:shade val="100000"/>
                      <a:satMod val="115000"/>
                    </a:srgbClr>
                  </a:gs>
                </a:gsLst>
                <a:lin ang="2700000" scaled="1"/>
                <a:tileRect/>
              </a:gradFill>
            </c:spPr>
            <c:extLst>
              <c:ext xmlns:c16="http://schemas.microsoft.com/office/drawing/2014/chart" uri="{C3380CC4-5D6E-409C-BE32-E72D297353CC}">
                <c16:uniqueId val="{00000003-579B-43CA-9B6C-6F130AB4280C}"/>
              </c:ext>
            </c:extLst>
          </c:dPt>
          <c:dPt>
            <c:idx val="2"/>
            <c:bubble3D val="0"/>
            <c:spPr>
              <a:gradFill flip="none" rotWithShape="1">
                <a:gsLst>
                  <a:gs pos="0">
                    <a:srgbClr val="64AB0D">
                      <a:shade val="30000"/>
                      <a:satMod val="115000"/>
                    </a:srgbClr>
                  </a:gs>
                  <a:gs pos="50000">
                    <a:srgbClr val="64AB0D">
                      <a:shade val="67500"/>
                      <a:satMod val="115000"/>
                    </a:srgbClr>
                  </a:gs>
                  <a:gs pos="100000">
                    <a:srgbClr val="64AB0D">
                      <a:shade val="100000"/>
                      <a:satMod val="115000"/>
                    </a:srgbClr>
                  </a:gs>
                </a:gsLst>
                <a:lin ang="2700000" scaled="1"/>
                <a:tileRect/>
              </a:gradFill>
            </c:spPr>
            <c:extLst>
              <c:ext xmlns:c16="http://schemas.microsoft.com/office/drawing/2014/chart" uri="{C3380CC4-5D6E-409C-BE32-E72D297353CC}">
                <c16:uniqueId val="{00000005-579B-43CA-9B6C-6F130AB4280C}"/>
              </c:ext>
            </c:extLst>
          </c:dPt>
          <c:dPt>
            <c:idx val="3"/>
            <c:bubble3D val="0"/>
            <c:spPr>
              <a:gradFill flip="none" rotWithShape="1">
                <a:gsLst>
                  <a:gs pos="0">
                    <a:srgbClr val="00B050">
                      <a:shade val="30000"/>
                      <a:satMod val="115000"/>
                    </a:srgbClr>
                  </a:gs>
                  <a:gs pos="50000">
                    <a:srgbClr val="00B050">
                      <a:shade val="67500"/>
                      <a:satMod val="115000"/>
                    </a:srgbClr>
                  </a:gs>
                  <a:gs pos="100000">
                    <a:srgbClr val="00B050">
                      <a:shade val="100000"/>
                      <a:satMod val="115000"/>
                    </a:srgbClr>
                  </a:gs>
                </a:gsLst>
                <a:lin ang="2700000" scaled="1"/>
                <a:tileRect/>
              </a:gradFill>
            </c:spPr>
            <c:extLst>
              <c:ext xmlns:c16="http://schemas.microsoft.com/office/drawing/2014/chart" uri="{C3380CC4-5D6E-409C-BE32-E72D297353CC}">
                <c16:uniqueId val="{00000007-579B-43CA-9B6C-6F130AB4280C}"/>
              </c:ext>
            </c:extLst>
          </c:dPt>
          <c:dPt>
            <c:idx val="4"/>
            <c:bubble3D val="0"/>
            <c:spPr>
              <a:noFill/>
            </c:spPr>
            <c:extLst>
              <c:ext xmlns:c16="http://schemas.microsoft.com/office/drawing/2014/chart" uri="{C3380CC4-5D6E-409C-BE32-E72D297353CC}">
                <c16:uniqueId val="{00000009-579B-43CA-9B6C-6F130AB4280C}"/>
              </c:ext>
            </c:extLst>
          </c:dPt>
          <c:val>
            <c:numRef>
              <c:f>'Leçon 10'!$N$173:$N$177</c:f>
              <c:numCache>
                <c:formatCode>General</c:formatCode>
                <c:ptCount val="5"/>
                <c:pt idx="0">
                  <c:v>10</c:v>
                </c:pt>
                <c:pt idx="1">
                  <c:v>10</c:v>
                </c:pt>
                <c:pt idx="2">
                  <c:v>10</c:v>
                </c:pt>
                <c:pt idx="3">
                  <c:v>10</c:v>
                </c:pt>
                <c:pt idx="4">
                  <c:v>40</c:v>
                </c:pt>
              </c:numCache>
            </c:numRef>
          </c:val>
          <c:extLst>
            <c:ext xmlns:c16="http://schemas.microsoft.com/office/drawing/2014/chart" uri="{C3380CC4-5D6E-409C-BE32-E72D297353CC}">
              <c16:uniqueId val="{0000000A-579B-43CA-9B6C-6F130AB4280C}"/>
            </c:ext>
          </c:extLst>
        </c:ser>
        <c:dLbls>
          <c:showLegendKey val="0"/>
          <c:showVal val="0"/>
          <c:showCatName val="0"/>
          <c:showSerName val="0"/>
          <c:showPercent val="0"/>
          <c:showBubbleSize val="0"/>
          <c:showLeaderLines val="1"/>
        </c:dLbls>
        <c:firstSliceAng val="270"/>
        <c:holeSize val="50"/>
      </c:doughnutChart>
      <c:pieChart>
        <c:varyColors val="1"/>
        <c:ser>
          <c:idx val="1"/>
          <c:order val="1"/>
          <c:spPr>
            <a:noFill/>
          </c:spPr>
          <c:dPt>
            <c:idx val="1"/>
            <c:bubble3D val="0"/>
            <c:spPr>
              <a:solidFill>
                <a:schemeClr val="tx1"/>
              </a:solidFill>
            </c:spPr>
            <c:extLst>
              <c:ext xmlns:c16="http://schemas.microsoft.com/office/drawing/2014/chart" uri="{C3380CC4-5D6E-409C-BE32-E72D297353CC}">
                <c16:uniqueId val="{0000000C-579B-43CA-9B6C-6F130AB4280C}"/>
              </c:ext>
            </c:extLst>
          </c:dPt>
          <c:val>
            <c:numRef>
              <c:f>'Leçon 10'!$O$173:$O$175</c:f>
              <c:numCache>
                <c:formatCode>General</c:formatCode>
                <c:ptCount val="3"/>
                <c:pt idx="0">
                  <c:v>0</c:v>
                </c:pt>
                <c:pt idx="1">
                  <c:v>2</c:v>
                </c:pt>
                <c:pt idx="2">
                  <c:v>78</c:v>
                </c:pt>
              </c:numCache>
            </c:numRef>
          </c:val>
          <c:extLst>
            <c:ext xmlns:c16="http://schemas.microsoft.com/office/drawing/2014/chart" uri="{C3380CC4-5D6E-409C-BE32-E72D297353CC}">
              <c16:uniqueId val="{0000000D-579B-43CA-9B6C-6F130AB4280C}"/>
            </c:ext>
          </c:extLst>
        </c:ser>
        <c:dLbls>
          <c:showLegendKey val="0"/>
          <c:showVal val="0"/>
          <c:showCatName val="0"/>
          <c:showSerName val="0"/>
          <c:showPercent val="0"/>
          <c:showBubbleSize val="0"/>
          <c:showLeaderLines val="1"/>
        </c:dLbls>
        <c:firstSliceAng val="270"/>
      </c:pieChart>
    </c:plotArea>
    <c:plotVisOnly val="0"/>
    <c:dispBlanksAs val="gap"/>
    <c:showDLblsOverMax val="0"/>
  </c:chart>
  <c:spPr>
    <a:noFill/>
    <a:ln>
      <a:noFill/>
    </a:ln>
  </c:spPr>
  <c:printSettings>
    <c:headerFooter/>
    <c:pageMargins b="0.750000000000003" l="0.70000000000000062" r="0.70000000000000062" t="0.750000000000003" header="0.30000000000000032" footer="0.30000000000000032"/>
    <c:pageSetup/>
  </c:printSettings>
</c:chartSpace>
</file>

<file path=xl/charts/chart3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779487331831818"/>
          <c:y val="2.1612841720628378E-3"/>
          <c:w val="0.97578810865280474"/>
          <c:h val="0.99783930511461238"/>
        </c:manualLayout>
      </c:layout>
      <c:doughnutChart>
        <c:varyColors val="1"/>
        <c:ser>
          <c:idx val="0"/>
          <c:order val="0"/>
          <c:tx>
            <c:v>Camembert</c:v>
          </c:tx>
          <c:dPt>
            <c:idx val="0"/>
            <c:bubble3D val="0"/>
            <c:spPr>
              <a:gradFill flip="none" rotWithShape="1">
                <a:gsLst>
                  <a:gs pos="0">
                    <a:srgbClr val="C00000">
                      <a:shade val="30000"/>
                      <a:satMod val="115000"/>
                    </a:srgbClr>
                  </a:gs>
                  <a:gs pos="50000">
                    <a:srgbClr val="C00000">
                      <a:shade val="67500"/>
                      <a:satMod val="115000"/>
                    </a:srgbClr>
                  </a:gs>
                  <a:gs pos="100000">
                    <a:srgbClr val="C00000">
                      <a:shade val="100000"/>
                      <a:satMod val="115000"/>
                    </a:srgbClr>
                  </a:gs>
                </a:gsLst>
                <a:lin ang="2700000" scaled="1"/>
                <a:tileRect/>
              </a:gradFill>
            </c:spPr>
            <c:extLst>
              <c:ext xmlns:c16="http://schemas.microsoft.com/office/drawing/2014/chart" uri="{C3380CC4-5D6E-409C-BE32-E72D297353CC}">
                <c16:uniqueId val="{00000001-C784-4345-9B7C-352183251028}"/>
              </c:ext>
            </c:extLst>
          </c:dPt>
          <c:dPt>
            <c:idx val="1"/>
            <c:bubble3D val="0"/>
            <c:spPr>
              <a:gradFill flip="none" rotWithShape="1">
                <a:gsLst>
                  <a:gs pos="0">
                    <a:srgbClr val="F79646">
                      <a:lumMod val="75000"/>
                      <a:shade val="30000"/>
                      <a:satMod val="115000"/>
                    </a:srgbClr>
                  </a:gs>
                  <a:gs pos="50000">
                    <a:srgbClr val="F79646">
                      <a:lumMod val="75000"/>
                      <a:shade val="67500"/>
                      <a:satMod val="115000"/>
                    </a:srgbClr>
                  </a:gs>
                  <a:gs pos="100000">
                    <a:srgbClr val="F79646">
                      <a:lumMod val="75000"/>
                      <a:shade val="100000"/>
                      <a:satMod val="115000"/>
                    </a:srgbClr>
                  </a:gs>
                </a:gsLst>
                <a:lin ang="2700000" scaled="1"/>
                <a:tileRect/>
              </a:gradFill>
            </c:spPr>
            <c:extLst>
              <c:ext xmlns:c16="http://schemas.microsoft.com/office/drawing/2014/chart" uri="{C3380CC4-5D6E-409C-BE32-E72D297353CC}">
                <c16:uniqueId val="{00000003-C784-4345-9B7C-352183251028}"/>
              </c:ext>
            </c:extLst>
          </c:dPt>
          <c:dPt>
            <c:idx val="2"/>
            <c:bubble3D val="0"/>
            <c:spPr>
              <a:gradFill flip="none" rotWithShape="1">
                <a:gsLst>
                  <a:gs pos="0">
                    <a:srgbClr val="64AB0D">
                      <a:shade val="30000"/>
                      <a:satMod val="115000"/>
                    </a:srgbClr>
                  </a:gs>
                  <a:gs pos="50000">
                    <a:srgbClr val="64AB0D">
                      <a:shade val="67500"/>
                      <a:satMod val="115000"/>
                    </a:srgbClr>
                  </a:gs>
                  <a:gs pos="100000">
                    <a:srgbClr val="64AB0D">
                      <a:shade val="100000"/>
                      <a:satMod val="115000"/>
                    </a:srgbClr>
                  </a:gs>
                </a:gsLst>
                <a:lin ang="2700000" scaled="1"/>
                <a:tileRect/>
              </a:gradFill>
            </c:spPr>
            <c:extLst>
              <c:ext xmlns:c16="http://schemas.microsoft.com/office/drawing/2014/chart" uri="{C3380CC4-5D6E-409C-BE32-E72D297353CC}">
                <c16:uniqueId val="{00000005-C784-4345-9B7C-352183251028}"/>
              </c:ext>
            </c:extLst>
          </c:dPt>
          <c:dPt>
            <c:idx val="3"/>
            <c:bubble3D val="0"/>
            <c:spPr>
              <a:gradFill flip="none" rotWithShape="1">
                <a:gsLst>
                  <a:gs pos="0">
                    <a:srgbClr val="00B050">
                      <a:shade val="30000"/>
                      <a:satMod val="115000"/>
                    </a:srgbClr>
                  </a:gs>
                  <a:gs pos="50000">
                    <a:srgbClr val="00B050">
                      <a:shade val="67500"/>
                      <a:satMod val="115000"/>
                    </a:srgbClr>
                  </a:gs>
                  <a:gs pos="100000">
                    <a:srgbClr val="00B050">
                      <a:shade val="100000"/>
                      <a:satMod val="115000"/>
                    </a:srgbClr>
                  </a:gs>
                </a:gsLst>
                <a:lin ang="2700000" scaled="1"/>
                <a:tileRect/>
              </a:gradFill>
            </c:spPr>
            <c:extLst>
              <c:ext xmlns:c16="http://schemas.microsoft.com/office/drawing/2014/chart" uri="{C3380CC4-5D6E-409C-BE32-E72D297353CC}">
                <c16:uniqueId val="{00000007-C784-4345-9B7C-352183251028}"/>
              </c:ext>
            </c:extLst>
          </c:dPt>
          <c:dPt>
            <c:idx val="4"/>
            <c:bubble3D val="0"/>
            <c:spPr>
              <a:noFill/>
            </c:spPr>
            <c:extLst>
              <c:ext xmlns:c16="http://schemas.microsoft.com/office/drawing/2014/chart" uri="{C3380CC4-5D6E-409C-BE32-E72D297353CC}">
                <c16:uniqueId val="{00000009-C784-4345-9B7C-352183251028}"/>
              </c:ext>
            </c:extLst>
          </c:dPt>
          <c:val>
            <c:numRef>
              <c:f>'Leçon 10'!$N$178:$N$182</c:f>
              <c:numCache>
                <c:formatCode>General</c:formatCode>
                <c:ptCount val="5"/>
                <c:pt idx="0">
                  <c:v>10</c:v>
                </c:pt>
                <c:pt idx="1">
                  <c:v>10</c:v>
                </c:pt>
                <c:pt idx="2">
                  <c:v>10</c:v>
                </c:pt>
                <c:pt idx="3">
                  <c:v>10</c:v>
                </c:pt>
                <c:pt idx="4">
                  <c:v>40</c:v>
                </c:pt>
              </c:numCache>
            </c:numRef>
          </c:val>
          <c:extLst>
            <c:ext xmlns:c16="http://schemas.microsoft.com/office/drawing/2014/chart" uri="{C3380CC4-5D6E-409C-BE32-E72D297353CC}">
              <c16:uniqueId val="{0000000A-C784-4345-9B7C-352183251028}"/>
            </c:ext>
          </c:extLst>
        </c:ser>
        <c:dLbls>
          <c:showLegendKey val="0"/>
          <c:showVal val="0"/>
          <c:showCatName val="0"/>
          <c:showSerName val="0"/>
          <c:showPercent val="0"/>
          <c:showBubbleSize val="0"/>
          <c:showLeaderLines val="1"/>
        </c:dLbls>
        <c:firstSliceAng val="270"/>
        <c:holeSize val="50"/>
      </c:doughnutChart>
      <c:pieChart>
        <c:varyColors val="1"/>
        <c:ser>
          <c:idx val="1"/>
          <c:order val="1"/>
          <c:spPr>
            <a:noFill/>
          </c:spPr>
          <c:dPt>
            <c:idx val="1"/>
            <c:bubble3D val="0"/>
            <c:spPr>
              <a:solidFill>
                <a:schemeClr val="tx1"/>
              </a:solidFill>
            </c:spPr>
            <c:extLst>
              <c:ext xmlns:c16="http://schemas.microsoft.com/office/drawing/2014/chart" uri="{C3380CC4-5D6E-409C-BE32-E72D297353CC}">
                <c16:uniqueId val="{0000000C-C784-4345-9B7C-352183251028}"/>
              </c:ext>
            </c:extLst>
          </c:dPt>
          <c:val>
            <c:numRef>
              <c:f>'Leçon 10'!$O$178:$O$180</c:f>
              <c:numCache>
                <c:formatCode>General</c:formatCode>
                <c:ptCount val="3"/>
                <c:pt idx="0">
                  <c:v>0</c:v>
                </c:pt>
                <c:pt idx="1">
                  <c:v>2</c:v>
                </c:pt>
                <c:pt idx="2">
                  <c:v>78</c:v>
                </c:pt>
              </c:numCache>
            </c:numRef>
          </c:val>
          <c:extLst>
            <c:ext xmlns:c16="http://schemas.microsoft.com/office/drawing/2014/chart" uri="{C3380CC4-5D6E-409C-BE32-E72D297353CC}">
              <c16:uniqueId val="{0000000D-C784-4345-9B7C-352183251028}"/>
            </c:ext>
          </c:extLst>
        </c:ser>
        <c:dLbls>
          <c:showLegendKey val="0"/>
          <c:showVal val="0"/>
          <c:showCatName val="0"/>
          <c:showSerName val="0"/>
          <c:showPercent val="0"/>
          <c:showBubbleSize val="0"/>
          <c:showLeaderLines val="1"/>
        </c:dLbls>
        <c:firstSliceAng val="270"/>
      </c:pieChart>
    </c:plotArea>
    <c:plotVisOnly val="0"/>
    <c:dispBlanksAs val="gap"/>
    <c:showDLblsOverMax val="0"/>
  </c:chart>
  <c:spPr>
    <a:noFill/>
    <a:ln>
      <a:noFill/>
    </a:ln>
  </c:spPr>
  <c:printSettings>
    <c:headerFooter/>
    <c:pageMargins b="0.750000000000003" l="0.70000000000000062" r="0.70000000000000062" t="0.750000000000003" header="0.30000000000000032" footer="0.30000000000000032"/>
    <c:pageSetup/>
  </c:printSettings>
</c:chartSpace>
</file>

<file path=xl/charts/chart3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779487331831818"/>
          <c:y val="2.1612841720628378E-3"/>
          <c:w val="0.97578810865280474"/>
          <c:h val="0.99783930511461238"/>
        </c:manualLayout>
      </c:layout>
      <c:doughnutChart>
        <c:varyColors val="1"/>
        <c:ser>
          <c:idx val="0"/>
          <c:order val="0"/>
          <c:tx>
            <c:v>Camembert</c:v>
          </c:tx>
          <c:dPt>
            <c:idx val="0"/>
            <c:bubble3D val="0"/>
            <c:spPr>
              <a:gradFill flip="none" rotWithShape="1">
                <a:gsLst>
                  <a:gs pos="0">
                    <a:srgbClr val="C00000">
                      <a:shade val="30000"/>
                      <a:satMod val="115000"/>
                    </a:srgbClr>
                  </a:gs>
                  <a:gs pos="50000">
                    <a:srgbClr val="C00000">
                      <a:shade val="67500"/>
                      <a:satMod val="115000"/>
                    </a:srgbClr>
                  </a:gs>
                  <a:gs pos="100000">
                    <a:srgbClr val="C00000">
                      <a:shade val="100000"/>
                      <a:satMod val="115000"/>
                    </a:srgbClr>
                  </a:gs>
                </a:gsLst>
                <a:lin ang="2700000" scaled="1"/>
                <a:tileRect/>
              </a:gradFill>
            </c:spPr>
            <c:extLst>
              <c:ext xmlns:c16="http://schemas.microsoft.com/office/drawing/2014/chart" uri="{C3380CC4-5D6E-409C-BE32-E72D297353CC}">
                <c16:uniqueId val="{00000001-E18A-4968-9F0F-F5DC4AD3FBC5}"/>
              </c:ext>
            </c:extLst>
          </c:dPt>
          <c:dPt>
            <c:idx val="1"/>
            <c:bubble3D val="0"/>
            <c:spPr>
              <a:gradFill flip="none" rotWithShape="1">
                <a:gsLst>
                  <a:gs pos="0">
                    <a:srgbClr val="F79646">
                      <a:lumMod val="75000"/>
                      <a:shade val="30000"/>
                      <a:satMod val="115000"/>
                    </a:srgbClr>
                  </a:gs>
                  <a:gs pos="50000">
                    <a:srgbClr val="F79646">
                      <a:lumMod val="75000"/>
                      <a:shade val="67500"/>
                      <a:satMod val="115000"/>
                    </a:srgbClr>
                  </a:gs>
                  <a:gs pos="100000">
                    <a:srgbClr val="F79646">
                      <a:lumMod val="75000"/>
                      <a:shade val="100000"/>
                      <a:satMod val="115000"/>
                    </a:srgbClr>
                  </a:gs>
                </a:gsLst>
                <a:lin ang="2700000" scaled="1"/>
                <a:tileRect/>
              </a:gradFill>
            </c:spPr>
            <c:extLst>
              <c:ext xmlns:c16="http://schemas.microsoft.com/office/drawing/2014/chart" uri="{C3380CC4-5D6E-409C-BE32-E72D297353CC}">
                <c16:uniqueId val="{00000003-E18A-4968-9F0F-F5DC4AD3FBC5}"/>
              </c:ext>
            </c:extLst>
          </c:dPt>
          <c:dPt>
            <c:idx val="2"/>
            <c:bubble3D val="0"/>
            <c:spPr>
              <a:gradFill flip="none" rotWithShape="1">
                <a:gsLst>
                  <a:gs pos="0">
                    <a:srgbClr val="64AB0D">
                      <a:shade val="30000"/>
                      <a:satMod val="115000"/>
                    </a:srgbClr>
                  </a:gs>
                  <a:gs pos="50000">
                    <a:srgbClr val="64AB0D">
                      <a:shade val="67500"/>
                      <a:satMod val="115000"/>
                    </a:srgbClr>
                  </a:gs>
                  <a:gs pos="100000">
                    <a:srgbClr val="64AB0D">
                      <a:shade val="100000"/>
                      <a:satMod val="115000"/>
                    </a:srgbClr>
                  </a:gs>
                </a:gsLst>
                <a:lin ang="2700000" scaled="1"/>
                <a:tileRect/>
              </a:gradFill>
            </c:spPr>
            <c:extLst>
              <c:ext xmlns:c16="http://schemas.microsoft.com/office/drawing/2014/chart" uri="{C3380CC4-5D6E-409C-BE32-E72D297353CC}">
                <c16:uniqueId val="{00000005-E18A-4968-9F0F-F5DC4AD3FBC5}"/>
              </c:ext>
            </c:extLst>
          </c:dPt>
          <c:dPt>
            <c:idx val="3"/>
            <c:bubble3D val="0"/>
            <c:spPr>
              <a:gradFill flip="none" rotWithShape="1">
                <a:gsLst>
                  <a:gs pos="0">
                    <a:srgbClr val="00B050">
                      <a:shade val="30000"/>
                      <a:satMod val="115000"/>
                    </a:srgbClr>
                  </a:gs>
                  <a:gs pos="50000">
                    <a:srgbClr val="00B050">
                      <a:shade val="67500"/>
                      <a:satMod val="115000"/>
                    </a:srgbClr>
                  </a:gs>
                  <a:gs pos="100000">
                    <a:srgbClr val="00B050">
                      <a:shade val="100000"/>
                      <a:satMod val="115000"/>
                    </a:srgbClr>
                  </a:gs>
                </a:gsLst>
                <a:lin ang="2700000" scaled="1"/>
                <a:tileRect/>
              </a:gradFill>
            </c:spPr>
            <c:extLst>
              <c:ext xmlns:c16="http://schemas.microsoft.com/office/drawing/2014/chart" uri="{C3380CC4-5D6E-409C-BE32-E72D297353CC}">
                <c16:uniqueId val="{00000007-E18A-4968-9F0F-F5DC4AD3FBC5}"/>
              </c:ext>
            </c:extLst>
          </c:dPt>
          <c:dPt>
            <c:idx val="4"/>
            <c:bubble3D val="0"/>
            <c:spPr>
              <a:noFill/>
            </c:spPr>
            <c:extLst>
              <c:ext xmlns:c16="http://schemas.microsoft.com/office/drawing/2014/chart" uri="{C3380CC4-5D6E-409C-BE32-E72D297353CC}">
                <c16:uniqueId val="{00000009-E18A-4968-9F0F-F5DC4AD3FBC5}"/>
              </c:ext>
            </c:extLst>
          </c:dPt>
          <c:val>
            <c:numRef>
              <c:f>'Leçon 10'!$N$8:$N$12</c:f>
              <c:numCache>
                <c:formatCode>General</c:formatCode>
                <c:ptCount val="5"/>
                <c:pt idx="0">
                  <c:v>10</c:v>
                </c:pt>
                <c:pt idx="1">
                  <c:v>10</c:v>
                </c:pt>
                <c:pt idx="2">
                  <c:v>10</c:v>
                </c:pt>
                <c:pt idx="3">
                  <c:v>10</c:v>
                </c:pt>
                <c:pt idx="4">
                  <c:v>40</c:v>
                </c:pt>
              </c:numCache>
            </c:numRef>
          </c:val>
          <c:extLst>
            <c:ext xmlns:c16="http://schemas.microsoft.com/office/drawing/2014/chart" uri="{C3380CC4-5D6E-409C-BE32-E72D297353CC}">
              <c16:uniqueId val="{0000000A-E18A-4968-9F0F-F5DC4AD3FBC5}"/>
            </c:ext>
          </c:extLst>
        </c:ser>
        <c:dLbls>
          <c:showLegendKey val="0"/>
          <c:showVal val="0"/>
          <c:showCatName val="0"/>
          <c:showSerName val="0"/>
          <c:showPercent val="0"/>
          <c:showBubbleSize val="0"/>
          <c:showLeaderLines val="1"/>
        </c:dLbls>
        <c:firstSliceAng val="270"/>
        <c:holeSize val="50"/>
      </c:doughnutChart>
      <c:pieChart>
        <c:varyColors val="1"/>
        <c:ser>
          <c:idx val="1"/>
          <c:order val="1"/>
          <c:tx>
            <c:v>Aiguille</c:v>
          </c:tx>
          <c:spPr>
            <a:noFill/>
          </c:spPr>
          <c:dPt>
            <c:idx val="1"/>
            <c:bubble3D val="0"/>
            <c:spPr>
              <a:solidFill>
                <a:schemeClr val="tx1"/>
              </a:solidFill>
            </c:spPr>
            <c:extLst>
              <c:ext xmlns:c16="http://schemas.microsoft.com/office/drawing/2014/chart" uri="{C3380CC4-5D6E-409C-BE32-E72D297353CC}">
                <c16:uniqueId val="{0000000C-E18A-4968-9F0F-F5DC4AD3FBC5}"/>
              </c:ext>
            </c:extLst>
          </c:dPt>
          <c:val>
            <c:numRef>
              <c:f>'Leçon 10'!$O$8:$O$10</c:f>
              <c:numCache>
                <c:formatCode>General</c:formatCode>
                <c:ptCount val="3"/>
                <c:pt idx="0">
                  <c:v>0</c:v>
                </c:pt>
                <c:pt idx="1">
                  <c:v>2</c:v>
                </c:pt>
                <c:pt idx="2">
                  <c:v>78</c:v>
                </c:pt>
              </c:numCache>
            </c:numRef>
          </c:val>
          <c:extLst>
            <c:ext xmlns:c16="http://schemas.microsoft.com/office/drawing/2014/chart" uri="{C3380CC4-5D6E-409C-BE32-E72D297353CC}">
              <c16:uniqueId val="{0000000D-E18A-4968-9F0F-F5DC4AD3FBC5}"/>
            </c:ext>
          </c:extLst>
        </c:ser>
        <c:dLbls>
          <c:showLegendKey val="0"/>
          <c:showVal val="0"/>
          <c:showCatName val="0"/>
          <c:showSerName val="0"/>
          <c:showPercent val="0"/>
          <c:showBubbleSize val="0"/>
          <c:showLeaderLines val="1"/>
        </c:dLbls>
        <c:firstSliceAng val="270"/>
      </c:pieChart>
    </c:plotArea>
    <c:plotVisOnly val="0"/>
    <c:dispBlanksAs val="gap"/>
    <c:showDLblsOverMax val="0"/>
  </c:chart>
  <c:spPr>
    <a:noFill/>
    <a:ln>
      <a:noFill/>
    </a:ln>
  </c:spPr>
  <c:printSettings>
    <c:headerFooter/>
    <c:pageMargins b="0.750000000000003" l="0.70000000000000062" r="0.70000000000000062" t="0.750000000000003" header="0.30000000000000032" footer="0.30000000000000032"/>
    <c:pageSetup/>
  </c:printSettings>
</c:chartSpace>
</file>

<file path=xl/charts/chart3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779487331831818"/>
          <c:y val="2.1612841720628378E-3"/>
          <c:w val="0.97578810865280474"/>
          <c:h val="0.99783930511461238"/>
        </c:manualLayout>
      </c:layout>
      <c:doughnutChart>
        <c:varyColors val="1"/>
        <c:ser>
          <c:idx val="0"/>
          <c:order val="0"/>
          <c:tx>
            <c:v>Camembert</c:v>
          </c:tx>
          <c:dPt>
            <c:idx val="0"/>
            <c:bubble3D val="0"/>
            <c:spPr>
              <a:gradFill flip="none" rotWithShape="1">
                <a:gsLst>
                  <a:gs pos="0">
                    <a:srgbClr val="C00000">
                      <a:shade val="30000"/>
                      <a:satMod val="115000"/>
                    </a:srgbClr>
                  </a:gs>
                  <a:gs pos="50000">
                    <a:srgbClr val="C00000">
                      <a:shade val="67500"/>
                      <a:satMod val="115000"/>
                    </a:srgbClr>
                  </a:gs>
                  <a:gs pos="100000">
                    <a:srgbClr val="C00000">
                      <a:shade val="100000"/>
                      <a:satMod val="115000"/>
                    </a:srgbClr>
                  </a:gs>
                </a:gsLst>
                <a:lin ang="2700000" scaled="1"/>
                <a:tileRect/>
              </a:gradFill>
            </c:spPr>
            <c:extLst>
              <c:ext xmlns:c16="http://schemas.microsoft.com/office/drawing/2014/chart" uri="{C3380CC4-5D6E-409C-BE32-E72D297353CC}">
                <c16:uniqueId val="{00000001-2D99-42F4-B896-07855651E30A}"/>
              </c:ext>
            </c:extLst>
          </c:dPt>
          <c:dPt>
            <c:idx val="1"/>
            <c:bubble3D val="0"/>
            <c:spPr>
              <a:gradFill flip="none" rotWithShape="1">
                <a:gsLst>
                  <a:gs pos="0">
                    <a:srgbClr val="F79646">
                      <a:lumMod val="75000"/>
                      <a:shade val="30000"/>
                      <a:satMod val="115000"/>
                    </a:srgbClr>
                  </a:gs>
                  <a:gs pos="50000">
                    <a:srgbClr val="F79646">
                      <a:lumMod val="75000"/>
                      <a:shade val="67500"/>
                      <a:satMod val="115000"/>
                    </a:srgbClr>
                  </a:gs>
                  <a:gs pos="100000">
                    <a:srgbClr val="F79646">
                      <a:lumMod val="75000"/>
                      <a:shade val="100000"/>
                      <a:satMod val="115000"/>
                    </a:srgbClr>
                  </a:gs>
                </a:gsLst>
                <a:lin ang="2700000" scaled="1"/>
                <a:tileRect/>
              </a:gradFill>
            </c:spPr>
            <c:extLst>
              <c:ext xmlns:c16="http://schemas.microsoft.com/office/drawing/2014/chart" uri="{C3380CC4-5D6E-409C-BE32-E72D297353CC}">
                <c16:uniqueId val="{00000003-2D99-42F4-B896-07855651E30A}"/>
              </c:ext>
            </c:extLst>
          </c:dPt>
          <c:dPt>
            <c:idx val="2"/>
            <c:bubble3D val="0"/>
            <c:spPr>
              <a:gradFill flip="none" rotWithShape="1">
                <a:gsLst>
                  <a:gs pos="0">
                    <a:srgbClr val="64AB0D">
                      <a:shade val="30000"/>
                      <a:satMod val="115000"/>
                    </a:srgbClr>
                  </a:gs>
                  <a:gs pos="50000">
                    <a:srgbClr val="64AB0D">
                      <a:shade val="67500"/>
                      <a:satMod val="115000"/>
                    </a:srgbClr>
                  </a:gs>
                  <a:gs pos="100000">
                    <a:srgbClr val="64AB0D">
                      <a:shade val="100000"/>
                      <a:satMod val="115000"/>
                    </a:srgbClr>
                  </a:gs>
                </a:gsLst>
                <a:lin ang="2700000" scaled="1"/>
                <a:tileRect/>
              </a:gradFill>
            </c:spPr>
            <c:extLst>
              <c:ext xmlns:c16="http://schemas.microsoft.com/office/drawing/2014/chart" uri="{C3380CC4-5D6E-409C-BE32-E72D297353CC}">
                <c16:uniqueId val="{00000005-2D99-42F4-B896-07855651E30A}"/>
              </c:ext>
            </c:extLst>
          </c:dPt>
          <c:dPt>
            <c:idx val="3"/>
            <c:bubble3D val="0"/>
            <c:spPr>
              <a:gradFill flip="none" rotWithShape="1">
                <a:gsLst>
                  <a:gs pos="0">
                    <a:srgbClr val="00B050">
                      <a:shade val="30000"/>
                      <a:satMod val="115000"/>
                    </a:srgbClr>
                  </a:gs>
                  <a:gs pos="50000">
                    <a:srgbClr val="00B050">
                      <a:shade val="67500"/>
                      <a:satMod val="115000"/>
                    </a:srgbClr>
                  </a:gs>
                  <a:gs pos="100000">
                    <a:srgbClr val="00B050">
                      <a:shade val="100000"/>
                      <a:satMod val="115000"/>
                    </a:srgbClr>
                  </a:gs>
                </a:gsLst>
                <a:lin ang="2700000" scaled="1"/>
                <a:tileRect/>
              </a:gradFill>
            </c:spPr>
            <c:extLst>
              <c:ext xmlns:c16="http://schemas.microsoft.com/office/drawing/2014/chart" uri="{C3380CC4-5D6E-409C-BE32-E72D297353CC}">
                <c16:uniqueId val="{00000007-2D99-42F4-B896-07855651E30A}"/>
              </c:ext>
            </c:extLst>
          </c:dPt>
          <c:dPt>
            <c:idx val="4"/>
            <c:bubble3D val="0"/>
            <c:spPr>
              <a:noFill/>
            </c:spPr>
            <c:extLst>
              <c:ext xmlns:c16="http://schemas.microsoft.com/office/drawing/2014/chart" uri="{C3380CC4-5D6E-409C-BE32-E72D297353CC}">
                <c16:uniqueId val="{00000009-2D99-42F4-B896-07855651E30A}"/>
              </c:ext>
            </c:extLst>
          </c:dPt>
          <c:val>
            <c:numRef>
              <c:f>'Leçon 10'!$N$178:$N$182</c:f>
              <c:numCache>
                <c:formatCode>General</c:formatCode>
                <c:ptCount val="5"/>
                <c:pt idx="0">
                  <c:v>10</c:v>
                </c:pt>
                <c:pt idx="1">
                  <c:v>10</c:v>
                </c:pt>
                <c:pt idx="2">
                  <c:v>10</c:v>
                </c:pt>
                <c:pt idx="3">
                  <c:v>10</c:v>
                </c:pt>
                <c:pt idx="4">
                  <c:v>40</c:v>
                </c:pt>
              </c:numCache>
            </c:numRef>
          </c:val>
          <c:extLst>
            <c:ext xmlns:c16="http://schemas.microsoft.com/office/drawing/2014/chart" uri="{C3380CC4-5D6E-409C-BE32-E72D297353CC}">
              <c16:uniqueId val="{0000000A-2D99-42F4-B896-07855651E30A}"/>
            </c:ext>
          </c:extLst>
        </c:ser>
        <c:dLbls>
          <c:showLegendKey val="0"/>
          <c:showVal val="0"/>
          <c:showCatName val="0"/>
          <c:showSerName val="0"/>
          <c:showPercent val="0"/>
          <c:showBubbleSize val="0"/>
          <c:showLeaderLines val="1"/>
        </c:dLbls>
        <c:firstSliceAng val="270"/>
        <c:holeSize val="50"/>
      </c:doughnutChart>
      <c:pieChart>
        <c:varyColors val="1"/>
        <c:ser>
          <c:idx val="1"/>
          <c:order val="1"/>
          <c:spPr>
            <a:noFill/>
          </c:spPr>
          <c:dPt>
            <c:idx val="1"/>
            <c:bubble3D val="0"/>
            <c:spPr>
              <a:solidFill>
                <a:schemeClr val="tx1"/>
              </a:solidFill>
            </c:spPr>
            <c:extLst>
              <c:ext xmlns:c16="http://schemas.microsoft.com/office/drawing/2014/chart" uri="{C3380CC4-5D6E-409C-BE32-E72D297353CC}">
                <c16:uniqueId val="{0000000C-2D99-42F4-B896-07855651E30A}"/>
              </c:ext>
            </c:extLst>
          </c:dPt>
          <c:val>
            <c:numRef>
              <c:f>'Leçon 10'!$O$178:$O$180</c:f>
              <c:numCache>
                <c:formatCode>General</c:formatCode>
                <c:ptCount val="3"/>
                <c:pt idx="0">
                  <c:v>0</c:v>
                </c:pt>
                <c:pt idx="1">
                  <c:v>2</c:v>
                </c:pt>
                <c:pt idx="2">
                  <c:v>78</c:v>
                </c:pt>
              </c:numCache>
            </c:numRef>
          </c:val>
          <c:extLst>
            <c:ext xmlns:c16="http://schemas.microsoft.com/office/drawing/2014/chart" uri="{C3380CC4-5D6E-409C-BE32-E72D297353CC}">
              <c16:uniqueId val="{0000000D-2D99-42F4-B896-07855651E30A}"/>
            </c:ext>
          </c:extLst>
        </c:ser>
        <c:dLbls>
          <c:showLegendKey val="0"/>
          <c:showVal val="0"/>
          <c:showCatName val="0"/>
          <c:showSerName val="0"/>
          <c:showPercent val="0"/>
          <c:showBubbleSize val="0"/>
          <c:showLeaderLines val="1"/>
        </c:dLbls>
        <c:firstSliceAng val="270"/>
      </c:pieChart>
    </c:plotArea>
    <c:plotVisOnly val="0"/>
    <c:dispBlanksAs val="gap"/>
    <c:showDLblsOverMax val="0"/>
  </c:chart>
  <c:spPr>
    <a:noFill/>
    <a:ln>
      <a:noFill/>
    </a:ln>
  </c:spPr>
  <c:printSettings>
    <c:headerFooter/>
    <c:pageMargins b="0.750000000000003" l="0.70000000000000062" r="0.70000000000000062" t="0.750000000000003" header="0.30000000000000032" footer="0.30000000000000032"/>
    <c:pageSetup/>
  </c:printSettings>
</c:chartSpace>
</file>

<file path=xl/charts/chart3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3187714043526789E-2"/>
          <c:y val="2.160694885387645E-3"/>
          <c:w val="0.97578810865280474"/>
          <c:h val="0.99783930511461238"/>
        </c:manualLayout>
      </c:layout>
      <c:doughnutChart>
        <c:varyColors val="1"/>
        <c:ser>
          <c:idx val="0"/>
          <c:order val="0"/>
          <c:tx>
            <c:v>Camembert</c:v>
          </c:tx>
          <c:dPt>
            <c:idx val="0"/>
            <c:bubble3D val="0"/>
            <c:spPr>
              <a:gradFill flip="none" rotWithShape="1">
                <a:gsLst>
                  <a:gs pos="0">
                    <a:srgbClr val="C00000">
                      <a:shade val="30000"/>
                      <a:satMod val="115000"/>
                    </a:srgbClr>
                  </a:gs>
                  <a:gs pos="50000">
                    <a:srgbClr val="C00000">
                      <a:shade val="67500"/>
                      <a:satMod val="115000"/>
                    </a:srgbClr>
                  </a:gs>
                  <a:gs pos="100000">
                    <a:srgbClr val="C00000">
                      <a:shade val="100000"/>
                      <a:satMod val="115000"/>
                    </a:srgbClr>
                  </a:gs>
                </a:gsLst>
                <a:lin ang="2700000" scaled="1"/>
                <a:tileRect/>
              </a:gradFill>
            </c:spPr>
            <c:extLst>
              <c:ext xmlns:c16="http://schemas.microsoft.com/office/drawing/2014/chart" uri="{C3380CC4-5D6E-409C-BE32-E72D297353CC}">
                <c16:uniqueId val="{00000001-7838-46F9-8FF1-DA33C716D1C5}"/>
              </c:ext>
            </c:extLst>
          </c:dPt>
          <c:dPt>
            <c:idx val="1"/>
            <c:bubble3D val="0"/>
            <c:spPr>
              <a:gradFill flip="none" rotWithShape="1">
                <a:gsLst>
                  <a:gs pos="0">
                    <a:srgbClr val="F79646">
                      <a:lumMod val="75000"/>
                      <a:shade val="30000"/>
                      <a:satMod val="115000"/>
                    </a:srgbClr>
                  </a:gs>
                  <a:gs pos="50000">
                    <a:srgbClr val="F79646">
                      <a:lumMod val="75000"/>
                      <a:shade val="67500"/>
                      <a:satMod val="115000"/>
                    </a:srgbClr>
                  </a:gs>
                  <a:gs pos="100000">
                    <a:srgbClr val="F79646">
                      <a:lumMod val="75000"/>
                      <a:shade val="100000"/>
                      <a:satMod val="115000"/>
                    </a:srgbClr>
                  </a:gs>
                </a:gsLst>
                <a:lin ang="2700000" scaled="1"/>
                <a:tileRect/>
              </a:gradFill>
            </c:spPr>
            <c:extLst>
              <c:ext xmlns:c16="http://schemas.microsoft.com/office/drawing/2014/chart" uri="{C3380CC4-5D6E-409C-BE32-E72D297353CC}">
                <c16:uniqueId val="{00000003-7838-46F9-8FF1-DA33C716D1C5}"/>
              </c:ext>
            </c:extLst>
          </c:dPt>
          <c:dPt>
            <c:idx val="2"/>
            <c:bubble3D val="0"/>
            <c:spPr>
              <a:gradFill flip="none" rotWithShape="1">
                <a:gsLst>
                  <a:gs pos="0">
                    <a:srgbClr val="64AB0D">
                      <a:shade val="30000"/>
                      <a:satMod val="115000"/>
                    </a:srgbClr>
                  </a:gs>
                  <a:gs pos="50000">
                    <a:srgbClr val="64AB0D">
                      <a:shade val="67500"/>
                      <a:satMod val="115000"/>
                    </a:srgbClr>
                  </a:gs>
                  <a:gs pos="100000">
                    <a:srgbClr val="64AB0D">
                      <a:shade val="100000"/>
                      <a:satMod val="115000"/>
                    </a:srgbClr>
                  </a:gs>
                </a:gsLst>
                <a:lin ang="2700000" scaled="1"/>
                <a:tileRect/>
              </a:gradFill>
            </c:spPr>
            <c:extLst>
              <c:ext xmlns:c16="http://schemas.microsoft.com/office/drawing/2014/chart" uri="{C3380CC4-5D6E-409C-BE32-E72D297353CC}">
                <c16:uniqueId val="{00000005-7838-46F9-8FF1-DA33C716D1C5}"/>
              </c:ext>
            </c:extLst>
          </c:dPt>
          <c:dPt>
            <c:idx val="3"/>
            <c:bubble3D val="0"/>
            <c:spPr>
              <a:gradFill flip="none" rotWithShape="1">
                <a:gsLst>
                  <a:gs pos="0">
                    <a:srgbClr val="00B050">
                      <a:shade val="30000"/>
                      <a:satMod val="115000"/>
                    </a:srgbClr>
                  </a:gs>
                  <a:gs pos="50000">
                    <a:srgbClr val="00B050">
                      <a:shade val="67500"/>
                      <a:satMod val="115000"/>
                    </a:srgbClr>
                  </a:gs>
                  <a:gs pos="100000">
                    <a:srgbClr val="00B050">
                      <a:shade val="100000"/>
                      <a:satMod val="115000"/>
                    </a:srgbClr>
                  </a:gs>
                </a:gsLst>
                <a:lin ang="2700000" scaled="1"/>
                <a:tileRect/>
              </a:gradFill>
            </c:spPr>
            <c:extLst>
              <c:ext xmlns:c16="http://schemas.microsoft.com/office/drawing/2014/chart" uri="{C3380CC4-5D6E-409C-BE32-E72D297353CC}">
                <c16:uniqueId val="{00000007-7838-46F9-8FF1-DA33C716D1C5}"/>
              </c:ext>
            </c:extLst>
          </c:dPt>
          <c:dPt>
            <c:idx val="4"/>
            <c:bubble3D val="0"/>
            <c:spPr>
              <a:noFill/>
            </c:spPr>
            <c:extLst>
              <c:ext xmlns:c16="http://schemas.microsoft.com/office/drawing/2014/chart" uri="{C3380CC4-5D6E-409C-BE32-E72D297353CC}">
                <c16:uniqueId val="{00000009-7838-46F9-8FF1-DA33C716D1C5}"/>
              </c:ext>
            </c:extLst>
          </c:dPt>
          <c:val>
            <c:numRef>
              <c:f>'Bilan de la séquence'!$M$3:$M$7</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A-7838-46F9-8FF1-DA33C716D1C5}"/>
            </c:ext>
          </c:extLst>
        </c:ser>
        <c:dLbls>
          <c:showLegendKey val="0"/>
          <c:showVal val="0"/>
          <c:showCatName val="0"/>
          <c:showSerName val="0"/>
          <c:showPercent val="0"/>
          <c:showBubbleSize val="0"/>
          <c:showLeaderLines val="1"/>
        </c:dLbls>
        <c:firstSliceAng val="270"/>
        <c:holeSize val="50"/>
      </c:doughnutChart>
      <c:pieChart>
        <c:varyColors val="1"/>
        <c:ser>
          <c:idx val="1"/>
          <c:order val="1"/>
          <c:tx>
            <c:v>Aiguille</c:v>
          </c:tx>
          <c:spPr>
            <a:noFill/>
          </c:spPr>
          <c:dPt>
            <c:idx val="1"/>
            <c:bubble3D val="0"/>
            <c:spPr>
              <a:solidFill>
                <a:schemeClr val="tx1"/>
              </a:solidFill>
            </c:spPr>
            <c:extLst>
              <c:ext xmlns:c16="http://schemas.microsoft.com/office/drawing/2014/chart" uri="{C3380CC4-5D6E-409C-BE32-E72D297353CC}">
                <c16:uniqueId val="{0000000C-7838-46F9-8FF1-DA33C716D1C5}"/>
              </c:ext>
            </c:extLst>
          </c:dPt>
          <c:val>
            <c:numRef>
              <c:f>'Bilan de la séquence'!$N$3:$N$5</c:f>
              <c:numCache>
                <c:formatCode>General</c:formatCode>
                <c:ptCount val="3"/>
                <c:pt idx="0">
                  <c:v>0</c:v>
                </c:pt>
                <c:pt idx="1">
                  <c:v>0</c:v>
                </c:pt>
                <c:pt idx="2">
                  <c:v>0</c:v>
                </c:pt>
              </c:numCache>
            </c:numRef>
          </c:val>
          <c:extLst>
            <c:ext xmlns:c16="http://schemas.microsoft.com/office/drawing/2014/chart" uri="{C3380CC4-5D6E-409C-BE32-E72D297353CC}">
              <c16:uniqueId val="{0000000D-7838-46F9-8FF1-DA33C716D1C5}"/>
            </c:ext>
          </c:extLst>
        </c:ser>
        <c:dLbls>
          <c:showLegendKey val="0"/>
          <c:showVal val="0"/>
          <c:showCatName val="0"/>
          <c:showSerName val="0"/>
          <c:showPercent val="0"/>
          <c:showBubbleSize val="0"/>
          <c:showLeaderLines val="1"/>
        </c:dLbls>
        <c:firstSliceAng val="270"/>
      </c:pieChart>
    </c:plotArea>
    <c:plotVisOnly val="0"/>
    <c:dispBlanksAs val="gap"/>
    <c:showDLblsOverMax val="0"/>
  </c:chart>
  <c:spPr>
    <a:noFill/>
    <a:ln>
      <a:noFill/>
    </a:ln>
  </c:spPr>
  <c:printSettings>
    <c:headerFooter/>
    <c:pageMargins b="0.750000000000003" l="0.70000000000000062" r="0.70000000000000062" t="0.750000000000003" header="0.30000000000000032" footer="0.30000000000000032"/>
    <c:pageSetup/>
  </c:printSettings>
</c:chartSpace>
</file>

<file path=xl/charts/chart3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3187714043526789E-2"/>
          <c:y val="2.160694885387645E-3"/>
          <c:w val="0.97578810865280474"/>
          <c:h val="0.99783930511461238"/>
        </c:manualLayout>
      </c:layout>
      <c:doughnutChart>
        <c:varyColors val="1"/>
        <c:ser>
          <c:idx val="0"/>
          <c:order val="0"/>
          <c:tx>
            <c:v>Camembert</c:v>
          </c:tx>
          <c:dPt>
            <c:idx val="0"/>
            <c:bubble3D val="0"/>
            <c:spPr>
              <a:gradFill flip="none" rotWithShape="1">
                <a:gsLst>
                  <a:gs pos="0">
                    <a:srgbClr val="C00000">
                      <a:shade val="30000"/>
                      <a:satMod val="115000"/>
                    </a:srgbClr>
                  </a:gs>
                  <a:gs pos="50000">
                    <a:srgbClr val="C00000">
                      <a:shade val="67500"/>
                      <a:satMod val="115000"/>
                    </a:srgbClr>
                  </a:gs>
                  <a:gs pos="100000">
                    <a:srgbClr val="C00000">
                      <a:shade val="100000"/>
                      <a:satMod val="115000"/>
                    </a:srgbClr>
                  </a:gs>
                </a:gsLst>
                <a:lin ang="2700000" scaled="1"/>
                <a:tileRect/>
              </a:gradFill>
            </c:spPr>
            <c:extLst>
              <c:ext xmlns:c16="http://schemas.microsoft.com/office/drawing/2014/chart" uri="{C3380CC4-5D6E-409C-BE32-E72D297353CC}">
                <c16:uniqueId val="{00000001-5038-4409-A7FB-DB541D41CDFD}"/>
              </c:ext>
            </c:extLst>
          </c:dPt>
          <c:dPt>
            <c:idx val="1"/>
            <c:bubble3D val="0"/>
            <c:spPr>
              <a:gradFill flip="none" rotWithShape="1">
                <a:gsLst>
                  <a:gs pos="0">
                    <a:srgbClr val="F79646">
                      <a:lumMod val="75000"/>
                      <a:shade val="30000"/>
                      <a:satMod val="115000"/>
                    </a:srgbClr>
                  </a:gs>
                  <a:gs pos="50000">
                    <a:srgbClr val="F79646">
                      <a:lumMod val="75000"/>
                      <a:shade val="67500"/>
                      <a:satMod val="115000"/>
                    </a:srgbClr>
                  </a:gs>
                  <a:gs pos="100000">
                    <a:srgbClr val="F79646">
                      <a:lumMod val="75000"/>
                      <a:shade val="100000"/>
                      <a:satMod val="115000"/>
                    </a:srgbClr>
                  </a:gs>
                </a:gsLst>
                <a:lin ang="2700000" scaled="1"/>
                <a:tileRect/>
              </a:gradFill>
            </c:spPr>
            <c:extLst>
              <c:ext xmlns:c16="http://schemas.microsoft.com/office/drawing/2014/chart" uri="{C3380CC4-5D6E-409C-BE32-E72D297353CC}">
                <c16:uniqueId val="{00000003-5038-4409-A7FB-DB541D41CDFD}"/>
              </c:ext>
            </c:extLst>
          </c:dPt>
          <c:dPt>
            <c:idx val="2"/>
            <c:bubble3D val="0"/>
            <c:spPr>
              <a:gradFill flip="none" rotWithShape="1">
                <a:gsLst>
                  <a:gs pos="0">
                    <a:srgbClr val="64AB0D">
                      <a:shade val="30000"/>
                      <a:satMod val="115000"/>
                    </a:srgbClr>
                  </a:gs>
                  <a:gs pos="50000">
                    <a:srgbClr val="64AB0D">
                      <a:shade val="67500"/>
                      <a:satMod val="115000"/>
                    </a:srgbClr>
                  </a:gs>
                  <a:gs pos="100000">
                    <a:srgbClr val="64AB0D">
                      <a:shade val="100000"/>
                      <a:satMod val="115000"/>
                    </a:srgbClr>
                  </a:gs>
                </a:gsLst>
                <a:lin ang="2700000" scaled="1"/>
                <a:tileRect/>
              </a:gradFill>
            </c:spPr>
            <c:extLst>
              <c:ext xmlns:c16="http://schemas.microsoft.com/office/drawing/2014/chart" uri="{C3380CC4-5D6E-409C-BE32-E72D297353CC}">
                <c16:uniqueId val="{00000005-5038-4409-A7FB-DB541D41CDFD}"/>
              </c:ext>
            </c:extLst>
          </c:dPt>
          <c:dPt>
            <c:idx val="3"/>
            <c:bubble3D val="0"/>
            <c:spPr>
              <a:gradFill flip="none" rotWithShape="1">
                <a:gsLst>
                  <a:gs pos="0">
                    <a:srgbClr val="00B050">
                      <a:shade val="30000"/>
                      <a:satMod val="115000"/>
                    </a:srgbClr>
                  </a:gs>
                  <a:gs pos="50000">
                    <a:srgbClr val="00B050">
                      <a:shade val="67500"/>
                      <a:satMod val="115000"/>
                    </a:srgbClr>
                  </a:gs>
                  <a:gs pos="100000">
                    <a:srgbClr val="00B050">
                      <a:shade val="100000"/>
                      <a:satMod val="115000"/>
                    </a:srgbClr>
                  </a:gs>
                </a:gsLst>
                <a:lin ang="2700000" scaled="1"/>
                <a:tileRect/>
              </a:gradFill>
            </c:spPr>
            <c:extLst>
              <c:ext xmlns:c16="http://schemas.microsoft.com/office/drawing/2014/chart" uri="{C3380CC4-5D6E-409C-BE32-E72D297353CC}">
                <c16:uniqueId val="{00000007-5038-4409-A7FB-DB541D41CDFD}"/>
              </c:ext>
            </c:extLst>
          </c:dPt>
          <c:dPt>
            <c:idx val="4"/>
            <c:bubble3D val="0"/>
            <c:spPr>
              <a:noFill/>
            </c:spPr>
            <c:extLst>
              <c:ext xmlns:c16="http://schemas.microsoft.com/office/drawing/2014/chart" uri="{C3380CC4-5D6E-409C-BE32-E72D297353CC}">
                <c16:uniqueId val="{00000009-5038-4409-A7FB-DB541D41CDFD}"/>
              </c:ext>
            </c:extLst>
          </c:dPt>
          <c:val>
            <c:numRef>
              <c:f>'Bilan de la séquence'!$M$13:$M$17</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A-5038-4409-A7FB-DB541D41CDFD}"/>
            </c:ext>
          </c:extLst>
        </c:ser>
        <c:dLbls>
          <c:showLegendKey val="0"/>
          <c:showVal val="0"/>
          <c:showCatName val="0"/>
          <c:showSerName val="0"/>
          <c:showPercent val="0"/>
          <c:showBubbleSize val="0"/>
          <c:showLeaderLines val="1"/>
        </c:dLbls>
        <c:firstSliceAng val="270"/>
        <c:holeSize val="50"/>
      </c:doughnutChart>
      <c:pieChart>
        <c:varyColors val="1"/>
        <c:ser>
          <c:idx val="1"/>
          <c:order val="1"/>
          <c:spPr>
            <a:noFill/>
          </c:spPr>
          <c:dPt>
            <c:idx val="1"/>
            <c:bubble3D val="0"/>
            <c:spPr>
              <a:solidFill>
                <a:schemeClr val="tx1"/>
              </a:solidFill>
            </c:spPr>
            <c:extLst>
              <c:ext xmlns:c16="http://schemas.microsoft.com/office/drawing/2014/chart" uri="{C3380CC4-5D6E-409C-BE32-E72D297353CC}">
                <c16:uniqueId val="{0000000C-5038-4409-A7FB-DB541D41CDFD}"/>
              </c:ext>
            </c:extLst>
          </c:dPt>
          <c:val>
            <c:numRef>
              <c:f>'Bilan de la séquence'!$N$13:$N$15</c:f>
              <c:numCache>
                <c:formatCode>General</c:formatCode>
                <c:ptCount val="3"/>
                <c:pt idx="0">
                  <c:v>0</c:v>
                </c:pt>
                <c:pt idx="1">
                  <c:v>0</c:v>
                </c:pt>
                <c:pt idx="2">
                  <c:v>0</c:v>
                </c:pt>
              </c:numCache>
            </c:numRef>
          </c:val>
          <c:extLst>
            <c:ext xmlns:c16="http://schemas.microsoft.com/office/drawing/2014/chart" uri="{C3380CC4-5D6E-409C-BE32-E72D297353CC}">
              <c16:uniqueId val="{0000000D-5038-4409-A7FB-DB541D41CDFD}"/>
            </c:ext>
          </c:extLst>
        </c:ser>
        <c:dLbls>
          <c:showLegendKey val="0"/>
          <c:showVal val="0"/>
          <c:showCatName val="0"/>
          <c:showSerName val="0"/>
          <c:showPercent val="0"/>
          <c:showBubbleSize val="0"/>
          <c:showLeaderLines val="1"/>
        </c:dLbls>
        <c:firstSliceAng val="270"/>
      </c:pieChart>
    </c:plotArea>
    <c:plotVisOnly val="0"/>
    <c:dispBlanksAs val="gap"/>
    <c:showDLblsOverMax val="0"/>
  </c:chart>
  <c:spPr>
    <a:noFill/>
    <a:ln>
      <a:noFill/>
    </a:ln>
  </c:spPr>
  <c:printSettings>
    <c:headerFooter/>
    <c:pageMargins b="0.750000000000003" l="0.70000000000000062" r="0.70000000000000062" t="0.750000000000003" header="0.30000000000000032" footer="0.30000000000000032"/>
    <c:pageSetup/>
  </c:printSettings>
</c:chartSpace>
</file>

<file path=xl/charts/chart3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3187714043526789E-2"/>
          <c:y val="2.160694885387645E-3"/>
          <c:w val="0.97578810865280474"/>
          <c:h val="0.99783930511461238"/>
        </c:manualLayout>
      </c:layout>
      <c:doughnutChart>
        <c:varyColors val="1"/>
        <c:ser>
          <c:idx val="0"/>
          <c:order val="0"/>
          <c:tx>
            <c:v>Camembert</c:v>
          </c:tx>
          <c:dPt>
            <c:idx val="0"/>
            <c:bubble3D val="0"/>
            <c:spPr>
              <a:gradFill flip="none" rotWithShape="1">
                <a:gsLst>
                  <a:gs pos="0">
                    <a:srgbClr val="C00000">
                      <a:shade val="30000"/>
                      <a:satMod val="115000"/>
                    </a:srgbClr>
                  </a:gs>
                  <a:gs pos="50000">
                    <a:srgbClr val="C00000">
                      <a:shade val="67500"/>
                      <a:satMod val="115000"/>
                    </a:srgbClr>
                  </a:gs>
                  <a:gs pos="100000">
                    <a:srgbClr val="C00000">
                      <a:shade val="100000"/>
                      <a:satMod val="115000"/>
                    </a:srgbClr>
                  </a:gs>
                </a:gsLst>
                <a:lin ang="2700000" scaled="1"/>
                <a:tileRect/>
              </a:gradFill>
            </c:spPr>
            <c:extLst>
              <c:ext xmlns:c16="http://schemas.microsoft.com/office/drawing/2014/chart" uri="{C3380CC4-5D6E-409C-BE32-E72D297353CC}">
                <c16:uniqueId val="{00000001-757A-4E8F-9A8E-2A0DC012AF02}"/>
              </c:ext>
            </c:extLst>
          </c:dPt>
          <c:dPt>
            <c:idx val="1"/>
            <c:bubble3D val="0"/>
            <c:spPr>
              <a:gradFill flip="none" rotWithShape="1">
                <a:gsLst>
                  <a:gs pos="0">
                    <a:srgbClr val="F79646">
                      <a:lumMod val="75000"/>
                      <a:shade val="30000"/>
                      <a:satMod val="115000"/>
                    </a:srgbClr>
                  </a:gs>
                  <a:gs pos="50000">
                    <a:srgbClr val="F79646">
                      <a:lumMod val="75000"/>
                      <a:shade val="67500"/>
                      <a:satMod val="115000"/>
                    </a:srgbClr>
                  </a:gs>
                  <a:gs pos="100000">
                    <a:srgbClr val="F79646">
                      <a:lumMod val="75000"/>
                      <a:shade val="100000"/>
                      <a:satMod val="115000"/>
                    </a:srgbClr>
                  </a:gs>
                </a:gsLst>
                <a:lin ang="2700000" scaled="1"/>
                <a:tileRect/>
              </a:gradFill>
            </c:spPr>
            <c:extLst>
              <c:ext xmlns:c16="http://schemas.microsoft.com/office/drawing/2014/chart" uri="{C3380CC4-5D6E-409C-BE32-E72D297353CC}">
                <c16:uniqueId val="{00000003-757A-4E8F-9A8E-2A0DC012AF02}"/>
              </c:ext>
            </c:extLst>
          </c:dPt>
          <c:dPt>
            <c:idx val="2"/>
            <c:bubble3D val="0"/>
            <c:spPr>
              <a:gradFill flip="none" rotWithShape="1">
                <a:gsLst>
                  <a:gs pos="0">
                    <a:srgbClr val="64AB0D">
                      <a:shade val="30000"/>
                      <a:satMod val="115000"/>
                    </a:srgbClr>
                  </a:gs>
                  <a:gs pos="50000">
                    <a:srgbClr val="64AB0D">
                      <a:shade val="67500"/>
                      <a:satMod val="115000"/>
                    </a:srgbClr>
                  </a:gs>
                  <a:gs pos="100000">
                    <a:srgbClr val="64AB0D">
                      <a:shade val="100000"/>
                      <a:satMod val="115000"/>
                    </a:srgbClr>
                  </a:gs>
                </a:gsLst>
                <a:lin ang="2700000" scaled="1"/>
                <a:tileRect/>
              </a:gradFill>
            </c:spPr>
            <c:extLst>
              <c:ext xmlns:c16="http://schemas.microsoft.com/office/drawing/2014/chart" uri="{C3380CC4-5D6E-409C-BE32-E72D297353CC}">
                <c16:uniqueId val="{00000005-757A-4E8F-9A8E-2A0DC012AF02}"/>
              </c:ext>
            </c:extLst>
          </c:dPt>
          <c:dPt>
            <c:idx val="3"/>
            <c:bubble3D val="0"/>
            <c:spPr>
              <a:gradFill flip="none" rotWithShape="1">
                <a:gsLst>
                  <a:gs pos="0">
                    <a:srgbClr val="00B050">
                      <a:shade val="30000"/>
                      <a:satMod val="115000"/>
                    </a:srgbClr>
                  </a:gs>
                  <a:gs pos="50000">
                    <a:srgbClr val="00B050">
                      <a:shade val="67500"/>
                      <a:satMod val="115000"/>
                    </a:srgbClr>
                  </a:gs>
                  <a:gs pos="100000">
                    <a:srgbClr val="00B050">
                      <a:shade val="100000"/>
                      <a:satMod val="115000"/>
                    </a:srgbClr>
                  </a:gs>
                </a:gsLst>
                <a:lin ang="2700000" scaled="1"/>
                <a:tileRect/>
              </a:gradFill>
            </c:spPr>
            <c:extLst>
              <c:ext xmlns:c16="http://schemas.microsoft.com/office/drawing/2014/chart" uri="{C3380CC4-5D6E-409C-BE32-E72D297353CC}">
                <c16:uniqueId val="{00000007-757A-4E8F-9A8E-2A0DC012AF02}"/>
              </c:ext>
            </c:extLst>
          </c:dPt>
          <c:dPt>
            <c:idx val="4"/>
            <c:bubble3D val="0"/>
            <c:spPr>
              <a:noFill/>
            </c:spPr>
            <c:extLst>
              <c:ext xmlns:c16="http://schemas.microsoft.com/office/drawing/2014/chart" uri="{C3380CC4-5D6E-409C-BE32-E72D297353CC}">
                <c16:uniqueId val="{00000009-757A-4E8F-9A8E-2A0DC012AF02}"/>
              </c:ext>
            </c:extLst>
          </c:dPt>
          <c:val>
            <c:numRef>
              <c:f>'Bilan de la séquence'!$M$18:$M$22</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A-757A-4E8F-9A8E-2A0DC012AF02}"/>
            </c:ext>
          </c:extLst>
        </c:ser>
        <c:dLbls>
          <c:showLegendKey val="0"/>
          <c:showVal val="0"/>
          <c:showCatName val="0"/>
          <c:showSerName val="0"/>
          <c:showPercent val="0"/>
          <c:showBubbleSize val="0"/>
          <c:showLeaderLines val="1"/>
        </c:dLbls>
        <c:firstSliceAng val="270"/>
        <c:holeSize val="50"/>
      </c:doughnutChart>
      <c:pieChart>
        <c:varyColors val="1"/>
        <c:ser>
          <c:idx val="1"/>
          <c:order val="1"/>
          <c:spPr>
            <a:noFill/>
          </c:spPr>
          <c:dPt>
            <c:idx val="1"/>
            <c:bubble3D val="0"/>
            <c:spPr>
              <a:solidFill>
                <a:schemeClr val="tx1"/>
              </a:solidFill>
            </c:spPr>
            <c:extLst>
              <c:ext xmlns:c16="http://schemas.microsoft.com/office/drawing/2014/chart" uri="{C3380CC4-5D6E-409C-BE32-E72D297353CC}">
                <c16:uniqueId val="{0000000C-757A-4E8F-9A8E-2A0DC012AF02}"/>
              </c:ext>
            </c:extLst>
          </c:dPt>
          <c:val>
            <c:numRef>
              <c:f>'Bilan de la séquence'!$N$18:$N$20</c:f>
              <c:numCache>
                <c:formatCode>General</c:formatCode>
                <c:ptCount val="3"/>
                <c:pt idx="0">
                  <c:v>0</c:v>
                </c:pt>
                <c:pt idx="1">
                  <c:v>0</c:v>
                </c:pt>
                <c:pt idx="2">
                  <c:v>0</c:v>
                </c:pt>
              </c:numCache>
            </c:numRef>
          </c:val>
          <c:extLst>
            <c:ext xmlns:c16="http://schemas.microsoft.com/office/drawing/2014/chart" uri="{C3380CC4-5D6E-409C-BE32-E72D297353CC}">
              <c16:uniqueId val="{0000000D-757A-4E8F-9A8E-2A0DC012AF02}"/>
            </c:ext>
          </c:extLst>
        </c:ser>
        <c:dLbls>
          <c:showLegendKey val="0"/>
          <c:showVal val="0"/>
          <c:showCatName val="0"/>
          <c:showSerName val="0"/>
          <c:showPercent val="0"/>
          <c:showBubbleSize val="0"/>
          <c:showLeaderLines val="1"/>
        </c:dLbls>
        <c:firstSliceAng val="270"/>
      </c:pieChart>
    </c:plotArea>
    <c:plotVisOnly val="0"/>
    <c:dispBlanksAs val="gap"/>
    <c:showDLblsOverMax val="0"/>
  </c:chart>
  <c:spPr>
    <a:noFill/>
    <a:ln>
      <a:noFill/>
    </a:ln>
  </c:spPr>
  <c:printSettings>
    <c:headerFooter/>
    <c:pageMargins b="0.750000000000003" l="0.70000000000000062" r="0.70000000000000062" t="0.750000000000003" header="0.30000000000000032" footer="0.30000000000000032"/>
    <c:pageSetup/>
  </c:printSettings>
</c:chartSpace>
</file>

<file path=xl/charts/chart3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3187714043526789E-2"/>
          <c:y val="2.160694885387645E-3"/>
          <c:w val="0.97578810865280474"/>
          <c:h val="0.99783930511461238"/>
        </c:manualLayout>
      </c:layout>
      <c:doughnutChart>
        <c:varyColors val="1"/>
        <c:ser>
          <c:idx val="0"/>
          <c:order val="0"/>
          <c:tx>
            <c:v>Camembert</c:v>
          </c:tx>
          <c:dPt>
            <c:idx val="0"/>
            <c:bubble3D val="0"/>
            <c:spPr>
              <a:gradFill flip="none" rotWithShape="1">
                <a:gsLst>
                  <a:gs pos="0">
                    <a:srgbClr val="C00000">
                      <a:shade val="30000"/>
                      <a:satMod val="115000"/>
                    </a:srgbClr>
                  </a:gs>
                  <a:gs pos="50000">
                    <a:srgbClr val="C00000">
                      <a:shade val="67500"/>
                      <a:satMod val="115000"/>
                    </a:srgbClr>
                  </a:gs>
                  <a:gs pos="100000">
                    <a:srgbClr val="C00000">
                      <a:shade val="100000"/>
                      <a:satMod val="115000"/>
                    </a:srgbClr>
                  </a:gs>
                </a:gsLst>
                <a:lin ang="2700000" scaled="1"/>
                <a:tileRect/>
              </a:gradFill>
            </c:spPr>
            <c:extLst>
              <c:ext xmlns:c16="http://schemas.microsoft.com/office/drawing/2014/chart" uri="{C3380CC4-5D6E-409C-BE32-E72D297353CC}">
                <c16:uniqueId val="{00000001-83C9-42BC-B54C-5820A403DB6D}"/>
              </c:ext>
            </c:extLst>
          </c:dPt>
          <c:dPt>
            <c:idx val="1"/>
            <c:bubble3D val="0"/>
            <c:spPr>
              <a:gradFill flip="none" rotWithShape="1">
                <a:gsLst>
                  <a:gs pos="0">
                    <a:srgbClr val="F79646">
                      <a:lumMod val="75000"/>
                      <a:shade val="30000"/>
                      <a:satMod val="115000"/>
                    </a:srgbClr>
                  </a:gs>
                  <a:gs pos="50000">
                    <a:srgbClr val="F79646">
                      <a:lumMod val="75000"/>
                      <a:shade val="67500"/>
                      <a:satMod val="115000"/>
                    </a:srgbClr>
                  </a:gs>
                  <a:gs pos="100000">
                    <a:srgbClr val="F79646">
                      <a:lumMod val="75000"/>
                      <a:shade val="100000"/>
                      <a:satMod val="115000"/>
                    </a:srgbClr>
                  </a:gs>
                </a:gsLst>
                <a:lin ang="2700000" scaled="1"/>
                <a:tileRect/>
              </a:gradFill>
            </c:spPr>
            <c:extLst>
              <c:ext xmlns:c16="http://schemas.microsoft.com/office/drawing/2014/chart" uri="{C3380CC4-5D6E-409C-BE32-E72D297353CC}">
                <c16:uniqueId val="{00000003-83C9-42BC-B54C-5820A403DB6D}"/>
              </c:ext>
            </c:extLst>
          </c:dPt>
          <c:dPt>
            <c:idx val="2"/>
            <c:bubble3D val="0"/>
            <c:spPr>
              <a:gradFill flip="none" rotWithShape="1">
                <a:gsLst>
                  <a:gs pos="0">
                    <a:srgbClr val="64AB0D">
                      <a:shade val="30000"/>
                      <a:satMod val="115000"/>
                    </a:srgbClr>
                  </a:gs>
                  <a:gs pos="50000">
                    <a:srgbClr val="64AB0D">
                      <a:shade val="67500"/>
                      <a:satMod val="115000"/>
                    </a:srgbClr>
                  </a:gs>
                  <a:gs pos="100000">
                    <a:srgbClr val="64AB0D">
                      <a:shade val="100000"/>
                      <a:satMod val="115000"/>
                    </a:srgbClr>
                  </a:gs>
                </a:gsLst>
                <a:lin ang="2700000" scaled="1"/>
                <a:tileRect/>
              </a:gradFill>
            </c:spPr>
            <c:extLst>
              <c:ext xmlns:c16="http://schemas.microsoft.com/office/drawing/2014/chart" uri="{C3380CC4-5D6E-409C-BE32-E72D297353CC}">
                <c16:uniqueId val="{00000005-83C9-42BC-B54C-5820A403DB6D}"/>
              </c:ext>
            </c:extLst>
          </c:dPt>
          <c:dPt>
            <c:idx val="3"/>
            <c:bubble3D val="0"/>
            <c:spPr>
              <a:gradFill flip="none" rotWithShape="1">
                <a:gsLst>
                  <a:gs pos="0">
                    <a:srgbClr val="00B050">
                      <a:shade val="30000"/>
                      <a:satMod val="115000"/>
                    </a:srgbClr>
                  </a:gs>
                  <a:gs pos="50000">
                    <a:srgbClr val="00B050">
                      <a:shade val="67500"/>
                      <a:satMod val="115000"/>
                    </a:srgbClr>
                  </a:gs>
                  <a:gs pos="100000">
                    <a:srgbClr val="00B050">
                      <a:shade val="100000"/>
                      <a:satMod val="115000"/>
                    </a:srgbClr>
                  </a:gs>
                </a:gsLst>
                <a:lin ang="2700000" scaled="1"/>
                <a:tileRect/>
              </a:gradFill>
            </c:spPr>
            <c:extLst>
              <c:ext xmlns:c16="http://schemas.microsoft.com/office/drawing/2014/chart" uri="{C3380CC4-5D6E-409C-BE32-E72D297353CC}">
                <c16:uniqueId val="{00000007-83C9-42BC-B54C-5820A403DB6D}"/>
              </c:ext>
            </c:extLst>
          </c:dPt>
          <c:dPt>
            <c:idx val="4"/>
            <c:bubble3D val="0"/>
            <c:spPr>
              <a:noFill/>
            </c:spPr>
            <c:extLst>
              <c:ext xmlns:c16="http://schemas.microsoft.com/office/drawing/2014/chart" uri="{C3380CC4-5D6E-409C-BE32-E72D297353CC}">
                <c16:uniqueId val="{00000009-83C9-42BC-B54C-5820A403DB6D}"/>
              </c:ext>
            </c:extLst>
          </c:dPt>
          <c:val>
            <c:numRef>
              <c:f>'Bilan de la séquence'!$M$23:$M$27</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A-83C9-42BC-B54C-5820A403DB6D}"/>
            </c:ext>
          </c:extLst>
        </c:ser>
        <c:dLbls>
          <c:showLegendKey val="0"/>
          <c:showVal val="0"/>
          <c:showCatName val="0"/>
          <c:showSerName val="0"/>
          <c:showPercent val="0"/>
          <c:showBubbleSize val="0"/>
          <c:showLeaderLines val="1"/>
        </c:dLbls>
        <c:firstSliceAng val="270"/>
        <c:holeSize val="50"/>
      </c:doughnutChart>
      <c:pieChart>
        <c:varyColors val="1"/>
        <c:ser>
          <c:idx val="1"/>
          <c:order val="1"/>
          <c:spPr>
            <a:noFill/>
          </c:spPr>
          <c:dPt>
            <c:idx val="1"/>
            <c:bubble3D val="0"/>
            <c:spPr>
              <a:solidFill>
                <a:schemeClr val="tx1"/>
              </a:solidFill>
            </c:spPr>
            <c:extLst>
              <c:ext xmlns:c16="http://schemas.microsoft.com/office/drawing/2014/chart" uri="{C3380CC4-5D6E-409C-BE32-E72D297353CC}">
                <c16:uniqueId val="{0000000C-83C9-42BC-B54C-5820A403DB6D}"/>
              </c:ext>
            </c:extLst>
          </c:dPt>
          <c:val>
            <c:numRef>
              <c:f>'Bilan de la séquence'!$N$23:$N$25</c:f>
              <c:numCache>
                <c:formatCode>General</c:formatCode>
                <c:ptCount val="3"/>
                <c:pt idx="0">
                  <c:v>0</c:v>
                </c:pt>
                <c:pt idx="1">
                  <c:v>0</c:v>
                </c:pt>
                <c:pt idx="2">
                  <c:v>0</c:v>
                </c:pt>
              </c:numCache>
            </c:numRef>
          </c:val>
          <c:extLst>
            <c:ext xmlns:c16="http://schemas.microsoft.com/office/drawing/2014/chart" uri="{C3380CC4-5D6E-409C-BE32-E72D297353CC}">
              <c16:uniqueId val="{0000000D-83C9-42BC-B54C-5820A403DB6D}"/>
            </c:ext>
          </c:extLst>
        </c:ser>
        <c:dLbls>
          <c:showLegendKey val="0"/>
          <c:showVal val="0"/>
          <c:showCatName val="0"/>
          <c:showSerName val="0"/>
          <c:showPercent val="0"/>
          <c:showBubbleSize val="0"/>
          <c:showLeaderLines val="1"/>
        </c:dLbls>
        <c:firstSliceAng val="270"/>
      </c:pieChart>
    </c:plotArea>
    <c:plotVisOnly val="0"/>
    <c:dispBlanksAs val="gap"/>
    <c:showDLblsOverMax val="0"/>
  </c:chart>
  <c:spPr>
    <a:noFill/>
    <a:ln>
      <a:noFill/>
    </a:ln>
  </c:spPr>
  <c:printSettings>
    <c:headerFooter/>
    <c:pageMargins b="0.750000000000003" l="0.70000000000000062" r="0.70000000000000062" t="0.750000000000003" header="0.30000000000000032" footer="0.30000000000000032"/>
    <c:pageSetup/>
  </c:printSettings>
</c:chartSpace>
</file>

<file path=xl/charts/chart3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3187714043526789E-2"/>
          <c:y val="2.160694885387645E-3"/>
          <c:w val="0.97578810865280474"/>
          <c:h val="0.99783930511461238"/>
        </c:manualLayout>
      </c:layout>
      <c:doughnutChart>
        <c:varyColors val="1"/>
        <c:ser>
          <c:idx val="0"/>
          <c:order val="0"/>
          <c:tx>
            <c:v>Camembert</c:v>
          </c:tx>
          <c:dPt>
            <c:idx val="0"/>
            <c:bubble3D val="0"/>
            <c:spPr>
              <a:gradFill flip="none" rotWithShape="1">
                <a:gsLst>
                  <a:gs pos="0">
                    <a:srgbClr val="C00000">
                      <a:shade val="30000"/>
                      <a:satMod val="115000"/>
                    </a:srgbClr>
                  </a:gs>
                  <a:gs pos="50000">
                    <a:srgbClr val="C00000">
                      <a:shade val="67500"/>
                      <a:satMod val="115000"/>
                    </a:srgbClr>
                  </a:gs>
                  <a:gs pos="100000">
                    <a:srgbClr val="C00000">
                      <a:shade val="100000"/>
                      <a:satMod val="115000"/>
                    </a:srgbClr>
                  </a:gs>
                </a:gsLst>
                <a:lin ang="2700000" scaled="1"/>
                <a:tileRect/>
              </a:gradFill>
            </c:spPr>
            <c:extLst>
              <c:ext xmlns:c16="http://schemas.microsoft.com/office/drawing/2014/chart" uri="{C3380CC4-5D6E-409C-BE32-E72D297353CC}">
                <c16:uniqueId val="{00000001-39CE-4E9F-9BCF-7177C011AF53}"/>
              </c:ext>
            </c:extLst>
          </c:dPt>
          <c:dPt>
            <c:idx val="1"/>
            <c:bubble3D val="0"/>
            <c:spPr>
              <a:gradFill flip="none" rotWithShape="1">
                <a:gsLst>
                  <a:gs pos="0">
                    <a:srgbClr val="F79646">
                      <a:lumMod val="75000"/>
                      <a:shade val="30000"/>
                      <a:satMod val="115000"/>
                    </a:srgbClr>
                  </a:gs>
                  <a:gs pos="50000">
                    <a:srgbClr val="F79646">
                      <a:lumMod val="75000"/>
                      <a:shade val="67500"/>
                      <a:satMod val="115000"/>
                    </a:srgbClr>
                  </a:gs>
                  <a:gs pos="100000">
                    <a:srgbClr val="F79646">
                      <a:lumMod val="75000"/>
                      <a:shade val="100000"/>
                      <a:satMod val="115000"/>
                    </a:srgbClr>
                  </a:gs>
                </a:gsLst>
                <a:lin ang="2700000" scaled="1"/>
                <a:tileRect/>
              </a:gradFill>
            </c:spPr>
            <c:extLst>
              <c:ext xmlns:c16="http://schemas.microsoft.com/office/drawing/2014/chart" uri="{C3380CC4-5D6E-409C-BE32-E72D297353CC}">
                <c16:uniqueId val="{00000003-39CE-4E9F-9BCF-7177C011AF53}"/>
              </c:ext>
            </c:extLst>
          </c:dPt>
          <c:dPt>
            <c:idx val="2"/>
            <c:bubble3D val="0"/>
            <c:spPr>
              <a:gradFill flip="none" rotWithShape="1">
                <a:gsLst>
                  <a:gs pos="0">
                    <a:srgbClr val="64AB0D">
                      <a:shade val="30000"/>
                      <a:satMod val="115000"/>
                    </a:srgbClr>
                  </a:gs>
                  <a:gs pos="50000">
                    <a:srgbClr val="64AB0D">
                      <a:shade val="67500"/>
                      <a:satMod val="115000"/>
                    </a:srgbClr>
                  </a:gs>
                  <a:gs pos="100000">
                    <a:srgbClr val="64AB0D">
                      <a:shade val="100000"/>
                      <a:satMod val="115000"/>
                    </a:srgbClr>
                  </a:gs>
                </a:gsLst>
                <a:lin ang="2700000" scaled="1"/>
                <a:tileRect/>
              </a:gradFill>
            </c:spPr>
            <c:extLst>
              <c:ext xmlns:c16="http://schemas.microsoft.com/office/drawing/2014/chart" uri="{C3380CC4-5D6E-409C-BE32-E72D297353CC}">
                <c16:uniqueId val="{00000005-39CE-4E9F-9BCF-7177C011AF53}"/>
              </c:ext>
            </c:extLst>
          </c:dPt>
          <c:dPt>
            <c:idx val="3"/>
            <c:bubble3D val="0"/>
            <c:spPr>
              <a:gradFill flip="none" rotWithShape="1">
                <a:gsLst>
                  <a:gs pos="0">
                    <a:srgbClr val="00B050">
                      <a:shade val="30000"/>
                      <a:satMod val="115000"/>
                    </a:srgbClr>
                  </a:gs>
                  <a:gs pos="50000">
                    <a:srgbClr val="00B050">
                      <a:shade val="67500"/>
                      <a:satMod val="115000"/>
                    </a:srgbClr>
                  </a:gs>
                  <a:gs pos="100000">
                    <a:srgbClr val="00B050">
                      <a:shade val="100000"/>
                      <a:satMod val="115000"/>
                    </a:srgbClr>
                  </a:gs>
                </a:gsLst>
                <a:lin ang="2700000" scaled="1"/>
                <a:tileRect/>
              </a:gradFill>
            </c:spPr>
            <c:extLst>
              <c:ext xmlns:c16="http://schemas.microsoft.com/office/drawing/2014/chart" uri="{C3380CC4-5D6E-409C-BE32-E72D297353CC}">
                <c16:uniqueId val="{00000007-39CE-4E9F-9BCF-7177C011AF53}"/>
              </c:ext>
            </c:extLst>
          </c:dPt>
          <c:dPt>
            <c:idx val="4"/>
            <c:bubble3D val="0"/>
            <c:spPr>
              <a:noFill/>
            </c:spPr>
            <c:extLst>
              <c:ext xmlns:c16="http://schemas.microsoft.com/office/drawing/2014/chart" uri="{C3380CC4-5D6E-409C-BE32-E72D297353CC}">
                <c16:uniqueId val="{00000009-39CE-4E9F-9BCF-7177C011AF53}"/>
              </c:ext>
            </c:extLst>
          </c:dPt>
          <c:val>
            <c:numRef>
              <c:f>'Bilan de la séquence'!$M$28:$M$32</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A-39CE-4E9F-9BCF-7177C011AF53}"/>
            </c:ext>
          </c:extLst>
        </c:ser>
        <c:dLbls>
          <c:showLegendKey val="0"/>
          <c:showVal val="0"/>
          <c:showCatName val="0"/>
          <c:showSerName val="0"/>
          <c:showPercent val="0"/>
          <c:showBubbleSize val="0"/>
          <c:showLeaderLines val="1"/>
        </c:dLbls>
        <c:firstSliceAng val="270"/>
        <c:holeSize val="50"/>
      </c:doughnutChart>
      <c:pieChart>
        <c:varyColors val="1"/>
        <c:ser>
          <c:idx val="1"/>
          <c:order val="1"/>
          <c:spPr>
            <a:noFill/>
          </c:spPr>
          <c:dPt>
            <c:idx val="1"/>
            <c:bubble3D val="0"/>
            <c:spPr>
              <a:solidFill>
                <a:schemeClr val="tx1"/>
              </a:solidFill>
            </c:spPr>
            <c:extLst>
              <c:ext xmlns:c16="http://schemas.microsoft.com/office/drawing/2014/chart" uri="{C3380CC4-5D6E-409C-BE32-E72D297353CC}">
                <c16:uniqueId val="{0000000C-39CE-4E9F-9BCF-7177C011AF53}"/>
              </c:ext>
            </c:extLst>
          </c:dPt>
          <c:val>
            <c:numRef>
              <c:f>'Bilan de la séquence'!$N$28:$N$30</c:f>
              <c:numCache>
                <c:formatCode>General</c:formatCode>
                <c:ptCount val="3"/>
                <c:pt idx="0">
                  <c:v>0</c:v>
                </c:pt>
                <c:pt idx="1">
                  <c:v>0</c:v>
                </c:pt>
                <c:pt idx="2">
                  <c:v>0</c:v>
                </c:pt>
              </c:numCache>
            </c:numRef>
          </c:val>
          <c:extLst>
            <c:ext xmlns:c16="http://schemas.microsoft.com/office/drawing/2014/chart" uri="{C3380CC4-5D6E-409C-BE32-E72D297353CC}">
              <c16:uniqueId val="{0000000D-39CE-4E9F-9BCF-7177C011AF53}"/>
            </c:ext>
          </c:extLst>
        </c:ser>
        <c:dLbls>
          <c:showLegendKey val="0"/>
          <c:showVal val="0"/>
          <c:showCatName val="0"/>
          <c:showSerName val="0"/>
          <c:showPercent val="0"/>
          <c:showBubbleSize val="0"/>
          <c:showLeaderLines val="1"/>
        </c:dLbls>
        <c:firstSliceAng val="270"/>
      </c:pieChart>
    </c:plotArea>
    <c:plotVisOnly val="0"/>
    <c:dispBlanksAs val="gap"/>
    <c:showDLblsOverMax val="0"/>
  </c:chart>
  <c:spPr>
    <a:noFill/>
    <a:ln>
      <a:noFill/>
    </a:ln>
  </c:spPr>
  <c:printSettings>
    <c:headerFooter/>
    <c:pageMargins b="0.750000000000003" l="0.70000000000000062" r="0.70000000000000062" t="0.750000000000003" header="0.30000000000000032" footer="0.30000000000000032"/>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3187714043526789E-2"/>
          <c:y val="2.160694885387645E-3"/>
          <c:w val="0.97578810865280474"/>
          <c:h val="0.99783930511461238"/>
        </c:manualLayout>
      </c:layout>
      <c:doughnutChart>
        <c:varyColors val="1"/>
        <c:ser>
          <c:idx val="0"/>
          <c:order val="0"/>
          <c:tx>
            <c:v>Camembert</c:v>
          </c:tx>
          <c:dPt>
            <c:idx val="0"/>
            <c:bubble3D val="0"/>
            <c:spPr>
              <a:gradFill flip="none" rotWithShape="1">
                <a:gsLst>
                  <a:gs pos="0">
                    <a:srgbClr val="C00000">
                      <a:shade val="30000"/>
                      <a:satMod val="115000"/>
                    </a:srgbClr>
                  </a:gs>
                  <a:gs pos="50000">
                    <a:srgbClr val="C00000">
                      <a:shade val="67500"/>
                      <a:satMod val="115000"/>
                    </a:srgbClr>
                  </a:gs>
                  <a:gs pos="100000">
                    <a:srgbClr val="C00000">
                      <a:shade val="100000"/>
                      <a:satMod val="115000"/>
                    </a:srgbClr>
                  </a:gs>
                </a:gsLst>
                <a:lin ang="2700000" scaled="1"/>
                <a:tileRect/>
              </a:gradFill>
            </c:spPr>
            <c:extLst>
              <c:ext xmlns:c16="http://schemas.microsoft.com/office/drawing/2014/chart" uri="{C3380CC4-5D6E-409C-BE32-E72D297353CC}">
                <c16:uniqueId val="{00000001-3C81-4D27-AF51-4959AD57CA33}"/>
              </c:ext>
            </c:extLst>
          </c:dPt>
          <c:dPt>
            <c:idx val="1"/>
            <c:bubble3D val="0"/>
            <c:spPr>
              <a:gradFill flip="none" rotWithShape="1">
                <a:gsLst>
                  <a:gs pos="0">
                    <a:srgbClr val="F79646">
                      <a:lumMod val="75000"/>
                      <a:shade val="30000"/>
                      <a:satMod val="115000"/>
                    </a:srgbClr>
                  </a:gs>
                  <a:gs pos="50000">
                    <a:srgbClr val="F79646">
                      <a:lumMod val="75000"/>
                      <a:shade val="67500"/>
                      <a:satMod val="115000"/>
                    </a:srgbClr>
                  </a:gs>
                  <a:gs pos="100000">
                    <a:srgbClr val="F79646">
                      <a:lumMod val="75000"/>
                      <a:shade val="100000"/>
                      <a:satMod val="115000"/>
                    </a:srgbClr>
                  </a:gs>
                </a:gsLst>
                <a:lin ang="2700000" scaled="1"/>
                <a:tileRect/>
              </a:gradFill>
            </c:spPr>
            <c:extLst>
              <c:ext xmlns:c16="http://schemas.microsoft.com/office/drawing/2014/chart" uri="{C3380CC4-5D6E-409C-BE32-E72D297353CC}">
                <c16:uniqueId val="{00000003-3C81-4D27-AF51-4959AD57CA33}"/>
              </c:ext>
            </c:extLst>
          </c:dPt>
          <c:dPt>
            <c:idx val="2"/>
            <c:bubble3D val="0"/>
            <c:spPr>
              <a:gradFill flip="none" rotWithShape="1">
                <a:gsLst>
                  <a:gs pos="0">
                    <a:srgbClr val="64AB0D">
                      <a:shade val="30000"/>
                      <a:satMod val="115000"/>
                    </a:srgbClr>
                  </a:gs>
                  <a:gs pos="50000">
                    <a:srgbClr val="64AB0D">
                      <a:shade val="67500"/>
                      <a:satMod val="115000"/>
                    </a:srgbClr>
                  </a:gs>
                  <a:gs pos="100000">
                    <a:srgbClr val="64AB0D">
                      <a:shade val="100000"/>
                      <a:satMod val="115000"/>
                    </a:srgbClr>
                  </a:gs>
                </a:gsLst>
                <a:lin ang="2700000" scaled="1"/>
                <a:tileRect/>
              </a:gradFill>
            </c:spPr>
            <c:extLst>
              <c:ext xmlns:c16="http://schemas.microsoft.com/office/drawing/2014/chart" uri="{C3380CC4-5D6E-409C-BE32-E72D297353CC}">
                <c16:uniqueId val="{00000005-3C81-4D27-AF51-4959AD57CA33}"/>
              </c:ext>
            </c:extLst>
          </c:dPt>
          <c:dPt>
            <c:idx val="3"/>
            <c:bubble3D val="0"/>
            <c:spPr>
              <a:gradFill flip="none" rotWithShape="1">
                <a:gsLst>
                  <a:gs pos="0">
                    <a:srgbClr val="00B050">
                      <a:shade val="30000"/>
                      <a:satMod val="115000"/>
                    </a:srgbClr>
                  </a:gs>
                  <a:gs pos="50000">
                    <a:srgbClr val="00B050">
                      <a:shade val="67500"/>
                      <a:satMod val="115000"/>
                    </a:srgbClr>
                  </a:gs>
                  <a:gs pos="100000">
                    <a:srgbClr val="00B050">
                      <a:shade val="100000"/>
                      <a:satMod val="115000"/>
                    </a:srgbClr>
                  </a:gs>
                </a:gsLst>
                <a:lin ang="2700000" scaled="1"/>
                <a:tileRect/>
              </a:gradFill>
            </c:spPr>
            <c:extLst>
              <c:ext xmlns:c16="http://schemas.microsoft.com/office/drawing/2014/chart" uri="{C3380CC4-5D6E-409C-BE32-E72D297353CC}">
                <c16:uniqueId val="{00000007-3C81-4D27-AF51-4959AD57CA33}"/>
              </c:ext>
            </c:extLst>
          </c:dPt>
          <c:dPt>
            <c:idx val="4"/>
            <c:bubble3D val="0"/>
            <c:spPr>
              <a:noFill/>
            </c:spPr>
            <c:extLst>
              <c:ext xmlns:c16="http://schemas.microsoft.com/office/drawing/2014/chart" uri="{C3380CC4-5D6E-409C-BE32-E72D297353CC}">
                <c16:uniqueId val="{00000009-3C81-4D27-AF51-4959AD57CA33}"/>
              </c:ext>
            </c:extLst>
          </c:dPt>
          <c:val>
            <c:numRef>
              <c:f>'Leçon 1'!$N$173:$N$177</c:f>
              <c:numCache>
                <c:formatCode>General</c:formatCode>
                <c:ptCount val="5"/>
                <c:pt idx="0">
                  <c:v>10</c:v>
                </c:pt>
                <c:pt idx="1">
                  <c:v>10</c:v>
                </c:pt>
                <c:pt idx="2">
                  <c:v>10</c:v>
                </c:pt>
                <c:pt idx="3">
                  <c:v>10</c:v>
                </c:pt>
                <c:pt idx="4">
                  <c:v>40</c:v>
                </c:pt>
              </c:numCache>
            </c:numRef>
          </c:val>
          <c:extLst>
            <c:ext xmlns:c16="http://schemas.microsoft.com/office/drawing/2014/chart" uri="{C3380CC4-5D6E-409C-BE32-E72D297353CC}">
              <c16:uniqueId val="{0000000A-3C81-4D27-AF51-4959AD57CA33}"/>
            </c:ext>
          </c:extLst>
        </c:ser>
        <c:dLbls>
          <c:showLegendKey val="0"/>
          <c:showVal val="0"/>
          <c:showCatName val="0"/>
          <c:showSerName val="0"/>
          <c:showPercent val="0"/>
          <c:showBubbleSize val="0"/>
          <c:showLeaderLines val="1"/>
        </c:dLbls>
        <c:firstSliceAng val="270"/>
        <c:holeSize val="50"/>
      </c:doughnutChart>
      <c:pieChart>
        <c:varyColors val="1"/>
        <c:ser>
          <c:idx val="1"/>
          <c:order val="1"/>
          <c:spPr>
            <a:noFill/>
          </c:spPr>
          <c:dPt>
            <c:idx val="1"/>
            <c:bubble3D val="0"/>
            <c:spPr>
              <a:solidFill>
                <a:schemeClr val="tx1"/>
              </a:solidFill>
            </c:spPr>
            <c:extLst>
              <c:ext xmlns:c16="http://schemas.microsoft.com/office/drawing/2014/chart" uri="{C3380CC4-5D6E-409C-BE32-E72D297353CC}">
                <c16:uniqueId val="{0000000C-3C81-4D27-AF51-4959AD57CA33}"/>
              </c:ext>
            </c:extLst>
          </c:dPt>
          <c:val>
            <c:numRef>
              <c:f>'Leçon 1'!$O$173:$O$175</c:f>
              <c:numCache>
                <c:formatCode>General</c:formatCode>
                <c:ptCount val="3"/>
                <c:pt idx="0">
                  <c:v>0</c:v>
                </c:pt>
                <c:pt idx="1">
                  <c:v>2</c:v>
                </c:pt>
                <c:pt idx="2">
                  <c:v>78</c:v>
                </c:pt>
              </c:numCache>
            </c:numRef>
          </c:val>
          <c:extLst>
            <c:ext xmlns:c16="http://schemas.microsoft.com/office/drawing/2014/chart" uri="{C3380CC4-5D6E-409C-BE32-E72D297353CC}">
              <c16:uniqueId val="{0000000D-3C81-4D27-AF51-4959AD57CA33}"/>
            </c:ext>
          </c:extLst>
        </c:ser>
        <c:dLbls>
          <c:showLegendKey val="0"/>
          <c:showVal val="0"/>
          <c:showCatName val="0"/>
          <c:showSerName val="0"/>
          <c:showPercent val="0"/>
          <c:showBubbleSize val="0"/>
          <c:showLeaderLines val="1"/>
        </c:dLbls>
        <c:firstSliceAng val="270"/>
      </c:pieChart>
    </c:plotArea>
    <c:plotVisOnly val="0"/>
    <c:dispBlanksAs val="gap"/>
    <c:showDLblsOverMax val="0"/>
  </c:chart>
  <c:spPr>
    <a:noFill/>
    <a:ln>
      <a:noFill/>
    </a:ln>
  </c:spPr>
  <c:printSettings>
    <c:headerFooter/>
    <c:pageMargins b="0.750000000000003" l="0.70000000000000062" r="0.70000000000000062" t="0.750000000000003" header="0.30000000000000032" footer="0.30000000000000032"/>
    <c:pageSetup/>
  </c:printSettings>
</c:chartSpace>
</file>

<file path=xl/charts/chart3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3187714043526789E-2"/>
          <c:y val="2.160694885387645E-3"/>
          <c:w val="0.97578810865280474"/>
          <c:h val="0.99783930511461238"/>
        </c:manualLayout>
      </c:layout>
      <c:doughnutChart>
        <c:varyColors val="1"/>
        <c:ser>
          <c:idx val="0"/>
          <c:order val="0"/>
          <c:tx>
            <c:v>Camembert</c:v>
          </c:tx>
          <c:dPt>
            <c:idx val="0"/>
            <c:bubble3D val="0"/>
            <c:spPr>
              <a:gradFill flip="none" rotWithShape="1">
                <a:gsLst>
                  <a:gs pos="0">
                    <a:srgbClr val="C00000">
                      <a:shade val="30000"/>
                      <a:satMod val="115000"/>
                    </a:srgbClr>
                  </a:gs>
                  <a:gs pos="50000">
                    <a:srgbClr val="C00000">
                      <a:shade val="67500"/>
                      <a:satMod val="115000"/>
                    </a:srgbClr>
                  </a:gs>
                  <a:gs pos="100000">
                    <a:srgbClr val="C00000">
                      <a:shade val="100000"/>
                      <a:satMod val="115000"/>
                    </a:srgbClr>
                  </a:gs>
                </a:gsLst>
                <a:lin ang="2700000" scaled="1"/>
                <a:tileRect/>
              </a:gradFill>
            </c:spPr>
            <c:extLst>
              <c:ext xmlns:c16="http://schemas.microsoft.com/office/drawing/2014/chart" uri="{C3380CC4-5D6E-409C-BE32-E72D297353CC}">
                <c16:uniqueId val="{00000001-3E88-404B-B231-51758CD72892}"/>
              </c:ext>
            </c:extLst>
          </c:dPt>
          <c:dPt>
            <c:idx val="1"/>
            <c:bubble3D val="0"/>
            <c:spPr>
              <a:gradFill flip="none" rotWithShape="1">
                <a:gsLst>
                  <a:gs pos="0">
                    <a:srgbClr val="F79646">
                      <a:lumMod val="75000"/>
                      <a:shade val="30000"/>
                      <a:satMod val="115000"/>
                    </a:srgbClr>
                  </a:gs>
                  <a:gs pos="50000">
                    <a:srgbClr val="F79646">
                      <a:lumMod val="75000"/>
                      <a:shade val="67500"/>
                      <a:satMod val="115000"/>
                    </a:srgbClr>
                  </a:gs>
                  <a:gs pos="100000">
                    <a:srgbClr val="F79646">
                      <a:lumMod val="75000"/>
                      <a:shade val="100000"/>
                      <a:satMod val="115000"/>
                    </a:srgbClr>
                  </a:gs>
                </a:gsLst>
                <a:lin ang="2700000" scaled="1"/>
                <a:tileRect/>
              </a:gradFill>
            </c:spPr>
            <c:extLst>
              <c:ext xmlns:c16="http://schemas.microsoft.com/office/drawing/2014/chart" uri="{C3380CC4-5D6E-409C-BE32-E72D297353CC}">
                <c16:uniqueId val="{00000003-3E88-404B-B231-51758CD72892}"/>
              </c:ext>
            </c:extLst>
          </c:dPt>
          <c:dPt>
            <c:idx val="2"/>
            <c:bubble3D val="0"/>
            <c:spPr>
              <a:gradFill flip="none" rotWithShape="1">
                <a:gsLst>
                  <a:gs pos="0">
                    <a:srgbClr val="64AB0D">
                      <a:shade val="30000"/>
                      <a:satMod val="115000"/>
                    </a:srgbClr>
                  </a:gs>
                  <a:gs pos="50000">
                    <a:srgbClr val="64AB0D">
                      <a:shade val="67500"/>
                      <a:satMod val="115000"/>
                    </a:srgbClr>
                  </a:gs>
                  <a:gs pos="100000">
                    <a:srgbClr val="64AB0D">
                      <a:shade val="100000"/>
                      <a:satMod val="115000"/>
                    </a:srgbClr>
                  </a:gs>
                </a:gsLst>
                <a:lin ang="2700000" scaled="1"/>
                <a:tileRect/>
              </a:gradFill>
            </c:spPr>
            <c:extLst>
              <c:ext xmlns:c16="http://schemas.microsoft.com/office/drawing/2014/chart" uri="{C3380CC4-5D6E-409C-BE32-E72D297353CC}">
                <c16:uniqueId val="{00000005-3E88-404B-B231-51758CD72892}"/>
              </c:ext>
            </c:extLst>
          </c:dPt>
          <c:dPt>
            <c:idx val="3"/>
            <c:bubble3D val="0"/>
            <c:spPr>
              <a:gradFill flip="none" rotWithShape="1">
                <a:gsLst>
                  <a:gs pos="0">
                    <a:srgbClr val="00B050">
                      <a:shade val="30000"/>
                      <a:satMod val="115000"/>
                    </a:srgbClr>
                  </a:gs>
                  <a:gs pos="50000">
                    <a:srgbClr val="00B050">
                      <a:shade val="67500"/>
                      <a:satMod val="115000"/>
                    </a:srgbClr>
                  </a:gs>
                  <a:gs pos="100000">
                    <a:srgbClr val="00B050">
                      <a:shade val="100000"/>
                      <a:satMod val="115000"/>
                    </a:srgbClr>
                  </a:gs>
                </a:gsLst>
                <a:lin ang="2700000" scaled="1"/>
                <a:tileRect/>
              </a:gradFill>
            </c:spPr>
            <c:extLst>
              <c:ext xmlns:c16="http://schemas.microsoft.com/office/drawing/2014/chart" uri="{C3380CC4-5D6E-409C-BE32-E72D297353CC}">
                <c16:uniqueId val="{00000007-3E88-404B-B231-51758CD72892}"/>
              </c:ext>
            </c:extLst>
          </c:dPt>
          <c:dPt>
            <c:idx val="4"/>
            <c:bubble3D val="0"/>
            <c:spPr>
              <a:noFill/>
            </c:spPr>
            <c:extLst>
              <c:ext xmlns:c16="http://schemas.microsoft.com/office/drawing/2014/chart" uri="{C3380CC4-5D6E-409C-BE32-E72D297353CC}">
                <c16:uniqueId val="{00000009-3E88-404B-B231-51758CD72892}"/>
              </c:ext>
            </c:extLst>
          </c:dPt>
          <c:val>
            <c:numRef>
              <c:f>'Bilan de la séquence'!$M$33:$M$37</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A-3E88-404B-B231-51758CD72892}"/>
            </c:ext>
          </c:extLst>
        </c:ser>
        <c:dLbls>
          <c:showLegendKey val="0"/>
          <c:showVal val="0"/>
          <c:showCatName val="0"/>
          <c:showSerName val="0"/>
          <c:showPercent val="0"/>
          <c:showBubbleSize val="0"/>
          <c:showLeaderLines val="1"/>
        </c:dLbls>
        <c:firstSliceAng val="270"/>
        <c:holeSize val="50"/>
      </c:doughnutChart>
      <c:pieChart>
        <c:varyColors val="1"/>
        <c:ser>
          <c:idx val="1"/>
          <c:order val="1"/>
          <c:spPr>
            <a:noFill/>
          </c:spPr>
          <c:dPt>
            <c:idx val="1"/>
            <c:bubble3D val="0"/>
            <c:spPr>
              <a:solidFill>
                <a:schemeClr val="tx1"/>
              </a:solidFill>
            </c:spPr>
            <c:extLst>
              <c:ext xmlns:c16="http://schemas.microsoft.com/office/drawing/2014/chart" uri="{C3380CC4-5D6E-409C-BE32-E72D297353CC}">
                <c16:uniqueId val="{0000000C-3E88-404B-B231-51758CD72892}"/>
              </c:ext>
            </c:extLst>
          </c:dPt>
          <c:val>
            <c:numRef>
              <c:f>'Bilan de la séquence'!$N$33:$N$35</c:f>
              <c:numCache>
                <c:formatCode>General</c:formatCode>
                <c:ptCount val="3"/>
                <c:pt idx="0">
                  <c:v>0</c:v>
                </c:pt>
                <c:pt idx="1">
                  <c:v>0</c:v>
                </c:pt>
                <c:pt idx="2">
                  <c:v>0</c:v>
                </c:pt>
              </c:numCache>
            </c:numRef>
          </c:val>
          <c:extLst>
            <c:ext xmlns:c16="http://schemas.microsoft.com/office/drawing/2014/chart" uri="{C3380CC4-5D6E-409C-BE32-E72D297353CC}">
              <c16:uniqueId val="{0000000D-3E88-404B-B231-51758CD72892}"/>
            </c:ext>
          </c:extLst>
        </c:ser>
        <c:dLbls>
          <c:showLegendKey val="0"/>
          <c:showVal val="0"/>
          <c:showCatName val="0"/>
          <c:showSerName val="0"/>
          <c:showPercent val="0"/>
          <c:showBubbleSize val="0"/>
          <c:showLeaderLines val="1"/>
        </c:dLbls>
        <c:firstSliceAng val="270"/>
      </c:pieChart>
    </c:plotArea>
    <c:plotVisOnly val="0"/>
    <c:dispBlanksAs val="gap"/>
    <c:showDLblsOverMax val="0"/>
  </c:chart>
  <c:spPr>
    <a:noFill/>
    <a:ln>
      <a:noFill/>
    </a:ln>
  </c:spPr>
  <c:printSettings>
    <c:headerFooter/>
    <c:pageMargins b="0.750000000000003" l="0.70000000000000062" r="0.70000000000000062" t="0.750000000000003" header="0.30000000000000032" footer="0.30000000000000032"/>
    <c:pageSetup/>
  </c:printSettings>
</c:chartSpace>
</file>

<file path=xl/charts/chart3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3187714043526789E-2"/>
          <c:y val="2.160694885387645E-3"/>
          <c:w val="0.97578810865280474"/>
          <c:h val="0.99783930511461238"/>
        </c:manualLayout>
      </c:layout>
      <c:doughnutChart>
        <c:varyColors val="1"/>
        <c:ser>
          <c:idx val="0"/>
          <c:order val="0"/>
          <c:tx>
            <c:v>Camembert</c:v>
          </c:tx>
          <c:dPt>
            <c:idx val="0"/>
            <c:bubble3D val="0"/>
            <c:spPr>
              <a:gradFill flip="none" rotWithShape="1">
                <a:gsLst>
                  <a:gs pos="0">
                    <a:srgbClr val="C00000">
                      <a:shade val="30000"/>
                      <a:satMod val="115000"/>
                    </a:srgbClr>
                  </a:gs>
                  <a:gs pos="50000">
                    <a:srgbClr val="C00000">
                      <a:shade val="67500"/>
                      <a:satMod val="115000"/>
                    </a:srgbClr>
                  </a:gs>
                  <a:gs pos="100000">
                    <a:srgbClr val="C00000">
                      <a:shade val="100000"/>
                      <a:satMod val="115000"/>
                    </a:srgbClr>
                  </a:gs>
                </a:gsLst>
                <a:lin ang="2700000" scaled="1"/>
                <a:tileRect/>
              </a:gradFill>
            </c:spPr>
            <c:extLst>
              <c:ext xmlns:c16="http://schemas.microsoft.com/office/drawing/2014/chart" uri="{C3380CC4-5D6E-409C-BE32-E72D297353CC}">
                <c16:uniqueId val="{00000001-7E12-464E-AE15-352F79C61782}"/>
              </c:ext>
            </c:extLst>
          </c:dPt>
          <c:dPt>
            <c:idx val="1"/>
            <c:bubble3D val="0"/>
            <c:spPr>
              <a:gradFill flip="none" rotWithShape="1">
                <a:gsLst>
                  <a:gs pos="0">
                    <a:srgbClr val="F79646">
                      <a:lumMod val="75000"/>
                      <a:shade val="30000"/>
                      <a:satMod val="115000"/>
                    </a:srgbClr>
                  </a:gs>
                  <a:gs pos="50000">
                    <a:srgbClr val="F79646">
                      <a:lumMod val="75000"/>
                      <a:shade val="67500"/>
                      <a:satMod val="115000"/>
                    </a:srgbClr>
                  </a:gs>
                  <a:gs pos="100000">
                    <a:srgbClr val="F79646">
                      <a:lumMod val="75000"/>
                      <a:shade val="100000"/>
                      <a:satMod val="115000"/>
                    </a:srgbClr>
                  </a:gs>
                </a:gsLst>
                <a:lin ang="2700000" scaled="1"/>
                <a:tileRect/>
              </a:gradFill>
            </c:spPr>
            <c:extLst>
              <c:ext xmlns:c16="http://schemas.microsoft.com/office/drawing/2014/chart" uri="{C3380CC4-5D6E-409C-BE32-E72D297353CC}">
                <c16:uniqueId val="{00000003-7E12-464E-AE15-352F79C61782}"/>
              </c:ext>
            </c:extLst>
          </c:dPt>
          <c:dPt>
            <c:idx val="2"/>
            <c:bubble3D val="0"/>
            <c:spPr>
              <a:gradFill flip="none" rotWithShape="1">
                <a:gsLst>
                  <a:gs pos="0">
                    <a:srgbClr val="64AB0D">
                      <a:shade val="30000"/>
                      <a:satMod val="115000"/>
                    </a:srgbClr>
                  </a:gs>
                  <a:gs pos="50000">
                    <a:srgbClr val="64AB0D">
                      <a:shade val="67500"/>
                      <a:satMod val="115000"/>
                    </a:srgbClr>
                  </a:gs>
                  <a:gs pos="100000">
                    <a:srgbClr val="64AB0D">
                      <a:shade val="100000"/>
                      <a:satMod val="115000"/>
                    </a:srgbClr>
                  </a:gs>
                </a:gsLst>
                <a:lin ang="2700000" scaled="1"/>
                <a:tileRect/>
              </a:gradFill>
            </c:spPr>
            <c:extLst>
              <c:ext xmlns:c16="http://schemas.microsoft.com/office/drawing/2014/chart" uri="{C3380CC4-5D6E-409C-BE32-E72D297353CC}">
                <c16:uniqueId val="{00000005-7E12-464E-AE15-352F79C61782}"/>
              </c:ext>
            </c:extLst>
          </c:dPt>
          <c:dPt>
            <c:idx val="3"/>
            <c:bubble3D val="0"/>
            <c:spPr>
              <a:gradFill flip="none" rotWithShape="1">
                <a:gsLst>
                  <a:gs pos="0">
                    <a:srgbClr val="00B050">
                      <a:shade val="30000"/>
                      <a:satMod val="115000"/>
                    </a:srgbClr>
                  </a:gs>
                  <a:gs pos="50000">
                    <a:srgbClr val="00B050">
                      <a:shade val="67500"/>
                      <a:satMod val="115000"/>
                    </a:srgbClr>
                  </a:gs>
                  <a:gs pos="100000">
                    <a:srgbClr val="00B050">
                      <a:shade val="100000"/>
                      <a:satMod val="115000"/>
                    </a:srgbClr>
                  </a:gs>
                </a:gsLst>
                <a:lin ang="2700000" scaled="1"/>
                <a:tileRect/>
              </a:gradFill>
            </c:spPr>
            <c:extLst>
              <c:ext xmlns:c16="http://schemas.microsoft.com/office/drawing/2014/chart" uri="{C3380CC4-5D6E-409C-BE32-E72D297353CC}">
                <c16:uniqueId val="{00000007-7E12-464E-AE15-352F79C61782}"/>
              </c:ext>
            </c:extLst>
          </c:dPt>
          <c:dPt>
            <c:idx val="4"/>
            <c:bubble3D val="0"/>
            <c:spPr>
              <a:noFill/>
            </c:spPr>
            <c:extLst>
              <c:ext xmlns:c16="http://schemas.microsoft.com/office/drawing/2014/chart" uri="{C3380CC4-5D6E-409C-BE32-E72D297353CC}">
                <c16:uniqueId val="{00000009-7E12-464E-AE15-352F79C61782}"/>
              </c:ext>
            </c:extLst>
          </c:dPt>
          <c:val>
            <c:numRef>
              <c:f>'Bilan de la séquence'!$M$38:$M$42</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A-7E12-464E-AE15-352F79C61782}"/>
            </c:ext>
          </c:extLst>
        </c:ser>
        <c:dLbls>
          <c:showLegendKey val="0"/>
          <c:showVal val="0"/>
          <c:showCatName val="0"/>
          <c:showSerName val="0"/>
          <c:showPercent val="0"/>
          <c:showBubbleSize val="0"/>
          <c:showLeaderLines val="1"/>
        </c:dLbls>
        <c:firstSliceAng val="270"/>
        <c:holeSize val="50"/>
      </c:doughnutChart>
      <c:pieChart>
        <c:varyColors val="1"/>
        <c:ser>
          <c:idx val="1"/>
          <c:order val="1"/>
          <c:spPr>
            <a:noFill/>
          </c:spPr>
          <c:dPt>
            <c:idx val="1"/>
            <c:bubble3D val="0"/>
            <c:spPr>
              <a:solidFill>
                <a:schemeClr val="tx1"/>
              </a:solidFill>
            </c:spPr>
            <c:extLst>
              <c:ext xmlns:c16="http://schemas.microsoft.com/office/drawing/2014/chart" uri="{C3380CC4-5D6E-409C-BE32-E72D297353CC}">
                <c16:uniqueId val="{0000000C-7E12-464E-AE15-352F79C61782}"/>
              </c:ext>
            </c:extLst>
          </c:dPt>
          <c:val>
            <c:numRef>
              <c:f>'Bilan de la séquence'!$N$38:$N$40</c:f>
              <c:numCache>
                <c:formatCode>General</c:formatCode>
                <c:ptCount val="3"/>
                <c:pt idx="0">
                  <c:v>0</c:v>
                </c:pt>
                <c:pt idx="1">
                  <c:v>0</c:v>
                </c:pt>
                <c:pt idx="2">
                  <c:v>0</c:v>
                </c:pt>
              </c:numCache>
            </c:numRef>
          </c:val>
          <c:extLst>
            <c:ext xmlns:c16="http://schemas.microsoft.com/office/drawing/2014/chart" uri="{C3380CC4-5D6E-409C-BE32-E72D297353CC}">
              <c16:uniqueId val="{0000000D-7E12-464E-AE15-352F79C61782}"/>
            </c:ext>
          </c:extLst>
        </c:ser>
        <c:dLbls>
          <c:showLegendKey val="0"/>
          <c:showVal val="0"/>
          <c:showCatName val="0"/>
          <c:showSerName val="0"/>
          <c:showPercent val="0"/>
          <c:showBubbleSize val="0"/>
          <c:showLeaderLines val="1"/>
        </c:dLbls>
        <c:firstSliceAng val="270"/>
      </c:pieChart>
    </c:plotArea>
    <c:plotVisOnly val="0"/>
    <c:dispBlanksAs val="gap"/>
    <c:showDLblsOverMax val="0"/>
  </c:chart>
  <c:spPr>
    <a:noFill/>
    <a:ln>
      <a:noFill/>
    </a:ln>
  </c:spPr>
  <c:printSettings>
    <c:headerFooter/>
    <c:pageMargins b="0.750000000000003" l="0.70000000000000062" r="0.70000000000000062" t="0.750000000000003" header="0.30000000000000032" footer="0.30000000000000032"/>
    <c:pageSetup/>
  </c:printSettings>
</c:chartSpace>
</file>

<file path=xl/charts/chart3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3187714043526789E-2"/>
          <c:y val="2.160694885387645E-3"/>
          <c:w val="0.97578810865280474"/>
          <c:h val="0.99783930511461238"/>
        </c:manualLayout>
      </c:layout>
      <c:doughnutChart>
        <c:varyColors val="1"/>
        <c:ser>
          <c:idx val="0"/>
          <c:order val="0"/>
          <c:tx>
            <c:v>Camembert</c:v>
          </c:tx>
          <c:dPt>
            <c:idx val="0"/>
            <c:bubble3D val="0"/>
            <c:spPr>
              <a:gradFill flip="none" rotWithShape="1">
                <a:gsLst>
                  <a:gs pos="0">
                    <a:srgbClr val="C00000">
                      <a:shade val="30000"/>
                      <a:satMod val="115000"/>
                    </a:srgbClr>
                  </a:gs>
                  <a:gs pos="50000">
                    <a:srgbClr val="C00000">
                      <a:shade val="67500"/>
                      <a:satMod val="115000"/>
                    </a:srgbClr>
                  </a:gs>
                  <a:gs pos="100000">
                    <a:srgbClr val="C00000">
                      <a:shade val="100000"/>
                      <a:satMod val="115000"/>
                    </a:srgbClr>
                  </a:gs>
                </a:gsLst>
                <a:lin ang="2700000" scaled="1"/>
                <a:tileRect/>
              </a:gradFill>
            </c:spPr>
            <c:extLst>
              <c:ext xmlns:c16="http://schemas.microsoft.com/office/drawing/2014/chart" uri="{C3380CC4-5D6E-409C-BE32-E72D297353CC}">
                <c16:uniqueId val="{00000001-4348-45A3-B8D8-A3DF4B24301C}"/>
              </c:ext>
            </c:extLst>
          </c:dPt>
          <c:dPt>
            <c:idx val="1"/>
            <c:bubble3D val="0"/>
            <c:spPr>
              <a:gradFill flip="none" rotWithShape="1">
                <a:gsLst>
                  <a:gs pos="0">
                    <a:srgbClr val="F79646">
                      <a:lumMod val="75000"/>
                      <a:shade val="30000"/>
                      <a:satMod val="115000"/>
                    </a:srgbClr>
                  </a:gs>
                  <a:gs pos="50000">
                    <a:srgbClr val="F79646">
                      <a:lumMod val="75000"/>
                      <a:shade val="67500"/>
                      <a:satMod val="115000"/>
                    </a:srgbClr>
                  </a:gs>
                  <a:gs pos="100000">
                    <a:srgbClr val="F79646">
                      <a:lumMod val="75000"/>
                      <a:shade val="100000"/>
                      <a:satMod val="115000"/>
                    </a:srgbClr>
                  </a:gs>
                </a:gsLst>
                <a:lin ang="2700000" scaled="1"/>
                <a:tileRect/>
              </a:gradFill>
            </c:spPr>
            <c:extLst>
              <c:ext xmlns:c16="http://schemas.microsoft.com/office/drawing/2014/chart" uri="{C3380CC4-5D6E-409C-BE32-E72D297353CC}">
                <c16:uniqueId val="{00000003-4348-45A3-B8D8-A3DF4B24301C}"/>
              </c:ext>
            </c:extLst>
          </c:dPt>
          <c:dPt>
            <c:idx val="2"/>
            <c:bubble3D val="0"/>
            <c:spPr>
              <a:gradFill flip="none" rotWithShape="1">
                <a:gsLst>
                  <a:gs pos="0">
                    <a:srgbClr val="64AB0D">
                      <a:shade val="30000"/>
                      <a:satMod val="115000"/>
                    </a:srgbClr>
                  </a:gs>
                  <a:gs pos="50000">
                    <a:srgbClr val="64AB0D">
                      <a:shade val="67500"/>
                      <a:satMod val="115000"/>
                    </a:srgbClr>
                  </a:gs>
                  <a:gs pos="100000">
                    <a:srgbClr val="64AB0D">
                      <a:shade val="100000"/>
                      <a:satMod val="115000"/>
                    </a:srgbClr>
                  </a:gs>
                </a:gsLst>
                <a:lin ang="2700000" scaled="1"/>
                <a:tileRect/>
              </a:gradFill>
            </c:spPr>
            <c:extLst>
              <c:ext xmlns:c16="http://schemas.microsoft.com/office/drawing/2014/chart" uri="{C3380CC4-5D6E-409C-BE32-E72D297353CC}">
                <c16:uniqueId val="{00000005-4348-45A3-B8D8-A3DF4B24301C}"/>
              </c:ext>
            </c:extLst>
          </c:dPt>
          <c:dPt>
            <c:idx val="3"/>
            <c:bubble3D val="0"/>
            <c:spPr>
              <a:gradFill flip="none" rotWithShape="1">
                <a:gsLst>
                  <a:gs pos="0">
                    <a:srgbClr val="00B050">
                      <a:shade val="30000"/>
                      <a:satMod val="115000"/>
                    </a:srgbClr>
                  </a:gs>
                  <a:gs pos="50000">
                    <a:srgbClr val="00B050">
                      <a:shade val="67500"/>
                      <a:satMod val="115000"/>
                    </a:srgbClr>
                  </a:gs>
                  <a:gs pos="100000">
                    <a:srgbClr val="00B050">
                      <a:shade val="100000"/>
                      <a:satMod val="115000"/>
                    </a:srgbClr>
                  </a:gs>
                </a:gsLst>
                <a:lin ang="2700000" scaled="1"/>
                <a:tileRect/>
              </a:gradFill>
            </c:spPr>
            <c:extLst>
              <c:ext xmlns:c16="http://schemas.microsoft.com/office/drawing/2014/chart" uri="{C3380CC4-5D6E-409C-BE32-E72D297353CC}">
                <c16:uniqueId val="{00000007-4348-45A3-B8D8-A3DF4B24301C}"/>
              </c:ext>
            </c:extLst>
          </c:dPt>
          <c:dPt>
            <c:idx val="4"/>
            <c:bubble3D val="0"/>
            <c:spPr>
              <a:noFill/>
            </c:spPr>
            <c:extLst>
              <c:ext xmlns:c16="http://schemas.microsoft.com/office/drawing/2014/chart" uri="{C3380CC4-5D6E-409C-BE32-E72D297353CC}">
                <c16:uniqueId val="{00000009-4348-45A3-B8D8-A3DF4B24301C}"/>
              </c:ext>
            </c:extLst>
          </c:dPt>
          <c:val>
            <c:numRef>
              <c:f>'Bilan de la séquence'!$M$43:$M$47</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A-4348-45A3-B8D8-A3DF4B24301C}"/>
            </c:ext>
          </c:extLst>
        </c:ser>
        <c:dLbls>
          <c:showLegendKey val="0"/>
          <c:showVal val="0"/>
          <c:showCatName val="0"/>
          <c:showSerName val="0"/>
          <c:showPercent val="0"/>
          <c:showBubbleSize val="0"/>
          <c:showLeaderLines val="1"/>
        </c:dLbls>
        <c:firstSliceAng val="270"/>
        <c:holeSize val="50"/>
      </c:doughnutChart>
      <c:pieChart>
        <c:varyColors val="1"/>
        <c:ser>
          <c:idx val="1"/>
          <c:order val="1"/>
          <c:spPr>
            <a:noFill/>
          </c:spPr>
          <c:dPt>
            <c:idx val="1"/>
            <c:bubble3D val="0"/>
            <c:spPr>
              <a:solidFill>
                <a:schemeClr val="tx1"/>
              </a:solidFill>
            </c:spPr>
            <c:extLst>
              <c:ext xmlns:c16="http://schemas.microsoft.com/office/drawing/2014/chart" uri="{C3380CC4-5D6E-409C-BE32-E72D297353CC}">
                <c16:uniqueId val="{0000000C-4348-45A3-B8D8-A3DF4B24301C}"/>
              </c:ext>
            </c:extLst>
          </c:dPt>
          <c:val>
            <c:numRef>
              <c:f>'Bilan de la séquence'!$N$43:$N$45</c:f>
              <c:numCache>
                <c:formatCode>General</c:formatCode>
                <c:ptCount val="3"/>
                <c:pt idx="0">
                  <c:v>0</c:v>
                </c:pt>
                <c:pt idx="1">
                  <c:v>0</c:v>
                </c:pt>
                <c:pt idx="2">
                  <c:v>0</c:v>
                </c:pt>
              </c:numCache>
            </c:numRef>
          </c:val>
          <c:extLst>
            <c:ext xmlns:c16="http://schemas.microsoft.com/office/drawing/2014/chart" uri="{C3380CC4-5D6E-409C-BE32-E72D297353CC}">
              <c16:uniqueId val="{0000000D-4348-45A3-B8D8-A3DF4B24301C}"/>
            </c:ext>
          </c:extLst>
        </c:ser>
        <c:dLbls>
          <c:showLegendKey val="0"/>
          <c:showVal val="0"/>
          <c:showCatName val="0"/>
          <c:showSerName val="0"/>
          <c:showPercent val="0"/>
          <c:showBubbleSize val="0"/>
          <c:showLeaderLines val="1"/>
        </c:dLbls>
        <c:firstSliceAng val="270"/>
      </c:pieChart>
    </c:plotArea>
    <c:plotVisOnly val="0"/>
    <c:dispBlanksAs val="gap"/>
    <c:showDLblsOverMax val="0"/>
  </c:chart>
  <c:spPr>
    <a:noFill/>
    <a:ln>
      <a:noFill/>
    </a:ln>
  </c:spPr>
  <c:printSettings>
    <c:headerFooter/>
    <c:pageMargins b="0.750000000000003" l="0.70000000000000062" r="0.70000000000000062" t="0.750000000000003" header="0.30000000000000032" footer="0.30000000000000032"/>
    <c:pageSetup/>
  </c:printSettings>
</c:chartSpace>
</file>

<file path=xl/charts/chart3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3187714043526789E-2"/>
          <c:y val="2.160694885387645E-3"/>
          <c:w val="0.97578810865280474"/>
          <c:h val="0.99783930511461238"/>
        </c:manualLayout>
      </c:layout>
      <c:doughnutChart>
        <c:varyColors val="1"/>
        <c:ser>
          <c:idx val="0"/>
          <c:order val="0"/>
          <c:tx>
            <c:v>Camembert</c:v>
          </c:tx>
          <c:dPt>
            <c:idx val="0"/>
            <c:bubble3D val="0"/>
            <c:spPr>
              <a:gradFill flip="none" rotWithShape="1">
                <a:gsLst>
                  <a:gs pos="0">
                    <a:srgbClr val="C00000">
                      <a:shade val="30000"/>
                      <a:satMod val="115000"/>
                    </a:srgbClr>
                  </a:gs>
                  <a:gs pos="50000">
                    <a:srgbClr val="C00000">
                      <a:shade val="67500"/>
                      <a:satMod val="115000"/>
                    </a:srgbClr>
                  </a:gs>
                  <a:gs pos="100000">
                    <a:srgbClr val="C00000">
                      <a:shade val="100000"/>
                      <a:satMod val="115000"/>
                    </a:srgbClr>
                  </a:gs>
                </a:gsLst>
                <a:lin ang="2700000" scaled="1"/>
                <a:tileRect/>
              </a:gradFill>
            </c:spPr>
            <c:extLst>
              <c:ext xmlns:c16="http://schemas.microsoft.com/office/drawing/2014/chart" uri="{C3380CC4-5D6E-409C-BE32-E72D297353CC}">
                <c16:uniqueId val="{00000001-A1AB-496D-8184-A16D74E64D20}"/>
              </c:ext>
            </c:extLst>
          </c:dPt>
          <c:dPt>
            <c:idx val="1"/>
            <c:bubble3D val="0"/>
            <c:spPr>
              <a:gradFill flip="none" rotWithShape="1">
                <a:gsLst>
                  <a:gs pos="0">
                    <a:srgbClr val="F79646">
                      <a:lumMod val="75000"/>
                      <a:shade val="30000"/>
                      <a:satMod val="115000"/>
                    </a:srgbClr>
                  </a:gs>
                  <a:gs pos="50000">
                    <a:srgbClr val="F79646">
                      <a:lumMod val="75000"/>
                      <a:shade val="67500"/>
                      <a:satMod val="115000"/>
                    </a:srgbClr>
                  </a:gs>
                  <a:gs pos="100000">
                    <a:srgbClr val="F79646">
                      <a:lumMod val="75000"/>
                      <a:shade val="100000"/>
                      <a:satMod val="115000"/>
                    </a:srgbClr>
                  </a:gs>
                </a:gsLst>
                <a:lin ang="2700000" scaled="1"/>
                <a:tileRect/>
              </a:gradFill>
            </c:spPr>
            <c:extLst>
              <c:ext xmlns:c16="http://schemas.microsoft.com/office/drawing/2014/chart" uri="{C3380CC4-5D6E-409C-BE32-E72D297353CC}">
                <c16:uniqueId val="{00000003-A1AB-496D-8184-A16D74E64D20}"/>
              </c:ext>
            </c:extLst>
          </c:dPt>
          <c:dPt>
            <c:idx val="2"/>
            <c:bubble3D val="0"/>
            <c:spPr>
              <a:gradFill flip="none" rotWithShape="1">
                <a:gsLst>
                  <a:gs pos="0">
                    <a:srgbClr val="64AB0D">
                      <a:shade val="30000"/>
                      <a:satMod val="115000"/>
                    </a:srgbClr>
                  </a:gs>
                  <a:gs pos="50000">
                    <a:srgbClr val="64AB0D">
                      <a:shade val="67500"/>
                      <a:satMod val="115000"/>
                    </a:srgbClr>
                  </a:gs>
                  <a:gs pos="100000">
                    <a:srgbClr val="64AB0D">
                      <a:shade val="100000"/>
                      <a:satMod val="115000"/>
                    </a:srgbClr>
                  </a:gs>
                </a:gsLst>
                <a:lin ang="2700000" scaled="1"/>
                <a:tileRect/>
              </a:gradFill>
            </c:spPr>
            <c:extLst>
              <c:ext xmlns:c16="http://schemas.microsoft.com/office/drawing/2014/chart" uri="{C3380CC4-5D6E-409C-BE32-E72D297353CC}">
                <c16:uniqueId val="{00000005-A1AB-496D-8184-A16D74E64D20}"/>
              </c:ext>
            </c:extLst>
          </c:dPt>
          <c:dPt>
            <c:idx val="3"/>
            <c:bubble3D val="0"/>
            <c:spPr>
              <a:gradFill flip="none" rotWithShape="1">
                <a:gsLst>
                  <a:gs pos="0">
                    <a:srgbClr val="00B050">
                      <a:shade val="30000"/>
                      <a:satMod val="115000"/>
                    </a:srgbClr>
                  </a:gs>
                  <a:gs pos="50000">
                    <a:srgbClr val="00B050">
                      <a:shade val="67500"/>
                      <a:satMod val="115000"/>
                    </a:srgbClr>
                  </a:gs>
                  <a:gs pos="100000">
                    <a:srgbClr val="00B050">
                      <a:shade val="100000"/>
                      <a:satMod val="115000"/>
                    </a:srgbClr>
                  </a:gs>
                </a:gsLst>
                <a:lin ang="2700000" scaled="1"/>
                <a:tileRect/>
              </a:gradFill>
            </c:spPr>
            <c:extLst>
              <c:ext xmlns:c16="http://schemas.microsoft.com/office/drawing/2014/chart" uri="{C3380CC4-5D6E-409C-BE32-E72D297353CC}">
                <c16:uniqueId val="{00000007-A1AB-496D-8184-A16D74E64D20}"/>
              </c:ext>
            </c:extLst>
          </c:dPt>
          <c:dPt>
            <c:idx val="4"/>
            <c:bubble3D val="0"/>
            <c:spPr>
              <a:noFill/>
            </c:spPr>
            <c:extLst>
              <c:ext xmlns:c16="http://schemas.microsoft.com/office/drawing/2014/chart" uri="{C3380CC4-5D6E-409C-BE32-E72D297353CC}">
                <c16:uniqueId val="{00000009-A1AB-496D-8184-A16D74E64D20}"/>
              </c:ext>
            </c:extLst>
          </c:dPt>
          <c:val>
            <c:numRef>
              <c:f>'Bilan de la séquence'!$M$48:$M$52</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A-A1AB-496D-8184-A16D74E64D20}"/>
            </c:ext>
          </c:extLst>
        </c:ser>
        <c:dLbls>
          <c:showLegendKey val="0"/>
          <c:showVal val="0"/>
          <c:showCatName val="0"/>
          <c:showSerName val="0"/>
          <c:showPercent val="0"/>
          <c:showBubbleSize val="0"/>
          <c:showLeaderLines val="1"/>
        </c:dLbls>
        <c:firstSliceAng val="270"/>
        <c:holeSize val="50"/>
      </c:doughnutChart>
      <c:pieChart>
        <c:varyColors val="1"/>
        <c:ser>
          <c:idx val="1"/>
          <c:order val="1"/>
          <c:spPr>
            <a:noFill/>
          </c:spPr>
          <c:dPt>
            <c:idx val="1"/>
            <c:bubble3D val="0"/>
            <c:spPr>
              <a:solidFill>
                <a:schemeClr val="tx1"/>
              </a:solidFill>
            </c:spPr>
            <c:extLst>
              <c:ext xmlns:c16="http://schemas.microsoft.com/office/drawing/2014/chart" uri="{C3380CC4-5D6E-409C-BE32-E72D297353CC}">
                <c16:uniqueId val="{0000000C-A1AB-496D-8184-A16D74E64D20}"/>
              </c:ext>
            </c:extLst>
          </c:dPt>
          <c:val>
            <c:numRef>
              <c:f>'Bilan de la séquence'!$N$48:$N$50</c:f>
              <c:numCache>
                <c:formatCode>General</c:formatCode>
                <c:ptCount val="3"/>
                <c:pt idx="0">
                  <c:v>0</c:v>
                </c:pt>
                <c:pt idx="1">
                  <c:v>0</c:v>
                </c:pt>
                <c:pt idx="2">
                  <c:v>0</c:v>
                </c:pt>
              </c:numCache>
            </c:numRef>
          </c:val>
          <c:extLst>
            <c:ext xmlns:c16="http://schemas.microsoft.com/office/drawing/2014/chart" uri="{C3380CC4-5D6E-409C-BE32-E72D297353CC}">
              <c16:uniqueId val="{0000000D-A1AB-496D-8184-A16D74E64D20}"/>
            </c:ext>
          </c:extLst>
        </c:ser>
        <c:dLbls>
          <c:showLegendKey val="0"/>
          <c:showVal val="0"/>
          <c:showCatName val="0"/>
          <c:showSerName val="0"/>
          <c:showPercent val="0"/>
          <c:showBubbleSize val="0"/>
          <c:showLeaderLines val="1"/>
        </c:dLbls>
        <c:firstSliceAng val="270"/>
      </c:pieChart>
    </c:plotArea>
    <c:plotVisOnly val="0"/>
    <c:dispBlanksAs val="gap"/>
    <c:showDLblsOverMax val="0"/>
  </c:chart>
  <c:spPr>
    <a:noFill/>
    <a:ln>
      <a:noFill/>
    </a:ln>
  </c:spPr>
  <c:printSettings>
    <c:headerFooter/>
    <c:pageMargins b="0.750000000000003" l="0.70000000000000062" r="0.70000000000000062" t="0.750000000000003" header="0.30000000000000032" footer="0.30000000000000032"/>
    <c:pageSetup/>
  </c:printSettings>
</c:chartSpace>
</file>

<file path=xl/charts/chart3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3187714043526789E-2"/>
          <c:y val="2.160694885387645E-3"/>
          <c:w val="0.97578810865280474"/>
          <c:h val="0.99783930511461238"/>
        </c:manualLayout>
      </c:layout>
      <c:doughnutChart>
        <c:varyColors val="1"/>
        <c:ser>
          <c:idx val="0"/>
          <c:order val="0"/>
          <c:tx>
            <c:v>Camembert</c:v>
          </c:tx>
          <c:dPt>
            <c:idx val="0"/>
            <c:bubble3D val="0"/>
            <c:spPr>
              <a:gradFill flip="none" rotWithShape="1">
                <a:gsLst>
                  <a:gs pos="0">
                    <a:srgbClr val="C00000">
                      <a:shade val="30000"/>
                      <a:satMod val="115000"/>
                    </a:srgbClr>
                  </a:gs>
                  <a:gs pos="50000">
                    <a:srgbClr val="C00000">
                      <a:shade val="67500"/>
                      <a:satMod val="115000"/>
                    </a:srgbClr>
                  </a:gs>
                  <a:gs pos="100000">
                    <a:srgbClr val="C00000">
                      <a:shade val="100000"/>
                      <a:satMod val="115000"/>
                    </a:srgbClr>
                  </a:gs>
                </a:gsLst>
                <a:lin ang="2700000" scaled="1"/>
                <a:tileRect/>
              </a:gradFill>
            </c:spPr>
            <c:extLst>
              <c:ext xmlns:c16="http://schemas.microsoft.com/office/drawing/2014/chart" uri="{C3380CC4-5D6E-409C-BE32-E72D297353CC}">
                <c16:uniqueId val="{00000001-2C90-495B-A790-EC2911463EF9}"/>
              </c:ext>
            </c:extLst>
          </c:dPt>
          <c:dPt>
            <c:idx val="1"/>
            <c:bubble3D val="0"/>
            <c:spPr>
              <a:gradFill flip="none" rotWithShape="1">
                <a:gsLst>
                  <a:gs pos="0">
                    <a:srgbClr val="F79646">
                      <a:lumMod val="75000"/>
                      <a:shade val="30000"/>
                      <a:satMod val="115000"/>
                    </a:srgbClr>
                  </a:gs>
                  <a:gs pos="50000">
                    <a:srgbClr val="F79646">
                      <a:lumMod val="75000"/>
                      <a:shade val="67500"/>
                      <a:satMod val="115000"/>
                    </a:srgbClr>
                  </a:gs>
                  <a:gs pos="100000">
                    <a:srgbClr val="F79646">
                      <a:lumMod val="75000"/>
                      <a:shade val="100000"/>
                      <a:satMod val="115000"/>
                    </a:srgbClr>
                  </a:gs>
                </a:gsLst>
                <a:lin ang="2700000" scaled="1"/>
                <a:tileRect/>
              </a:gradFill>
            </c:spPr>
            <c:extLst>
              <c:ext xmlns:c16="http://schemas.microsoft.com/office/drawing/2014/chart" uri="{C3380CC4-5D6E-409C-BE32-E72D297353CC}">
                <c16:uniqueId val="{00000003-2C90-495B-A790-EC2911463EF9}"/>
              </c:ext>
            </c:extLst>
          </c:dPt>
          <c:dPt>
            <c:idx val="2"/>
            <c:bubble3D val="0"/>
            <c:spPr>
              <a:gradFill flip="none" rotWithShape="1">
                <a:gsLst>
                  <a:gs pos="0">
                    <a:srgbClr val="64AB0D">
                      <a:shade val="30000"/>
                      <a:satMod val="115000"/>
                    </a:srgbClr>
                  </a:gs>
                  <a:gs pos="50000">
                    <a:srgbClr val="64AB0D">
                      <a:shade val="67500"/>
                      <a:satMod val="115000"/>
                    </a:srgbClr>
                  </a:gs>
                  <a:gs pos="100000">
                    <a:srgbClr val="64AB0D">
                      <a:shade val="100000"/>
                      <a:satMod val="115000"/>
                    </a:srgbClr>
                  </a:gs>
                </a:gsLst>
                <a:lin ang="2700000" scaled="1"/>
                <a:tileRect/>
              </a:gradFill>
            </c:spPr>
            <c:extLst>
              <c:ext xmlns:c16="http://schemas.microsoft.com/office/drawing/2014/chart" uri="{C3380CC4-5D6E-409C-BE32-E72D297353CC}">
                <c16:uniqueId val="{00000005-2C90-495B-A790-EC2911463EF9}"/>
              </c:ext>
            </c:extLst>
          </c:dPt>
          <c:dPt>
            <c:idx val="3"/>
            <c:bubble3D val="0"/>
            <c:spPr>
              <a:gradFill flip="none" rotWithShape="1">
                <a:gsLst>
                  <a:gs pos="0">
                    <a:srgbClr val="00B050">
                      <a:shade val="30000"/>
                      <a:satMod val="115000"/>
                    </a:srgbClr>
                  </a:gs>
                  <a:gs pos="50000">
                    <a:srgbClr val="00B050">
                      <a:shade val="67500"/>
                      <a:satMod val="115000"/>
                    </a:srgbClr>
                  </a:gs>
                  <a:gs pos="100000">
                    <a:srgbClr val="00B050">
                      <a:shade val="100000"/>
                      <a:satMod val="115000"/>
                    </a:srgbClr>
                  </a:gs>
                </a:gsLst>
                <a:lin ang="2700000" scaled="1"/>
                <a:tileRect/>
              </a:gradFill>
            </c:spPr>
            <c:extLst>
              <c:ext xmlns:c16="http://schemas.microsoft.com/office/drawing/2014/chart" uri="{C3380CC4-5D6E-409C-BE32-E72D297353CC}">
                <c16:uniqueId val="{00000007-2C90-495B-A790-EC2911463EF9}"/>
              </c:ext>
            </c:extLst>
          </c:dPt>
          <c:dPt>
            <c:idx val="4"/>
            <c:bubble3D val="0"/>
            <c:spPr>
              <a:noFill/>
            </c:spPr>
            <c:extLst>
              <c:ext xmlns:c16="http://schemas.microsoft.com/office/drawing/2014/chart" uri="{C3380CC4-5D6E-409C-BE32-E72D297353CC}">
                <c16:uniqueId val="{00000009-2C90-495B-A790-EC2911463EF9}"/>
              </c:ext>
            </c:extLst>
          </c:dPt>
          <c:val>
            <c:numRef>
              <c:f>'Bilan de la séquence'!$M$53:$M$57</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A-2C90-495B-A790-EC2911463EF9}"/>
            </c:ext>
          </c:extLst>
        </c:ser>
        <c:dLbls>
          <c:showLegendKey val="0"/>
          <c:showVal val="0"/>
          <c:showCatName val="0"/>
          <c:showSerName val="0"/>
          <c:showPercent val="0"/>
          <c:showBubbleSize val="0"/>
          <c:showLeaderLines val="1"/>
        </c:dLbls>
        <c:firstSliceAng val="270"/>
        <c:holeSize val="50"/>
      </c:doughnutChart>
      <c:pieChart>
        <c:varyColors val="1"/>
        <c:ser>
          <c:idx val="1"/>
          <c:order val="1"/>
          <c:spPr>
            <a:noFill/>
          </c:spPr>
          <c:dPt>
            <c:idx val="1"/>
            <c:bubble3D val="0"/>
            <c:spPr>
              <a:solidFill>
                <a:schemeClr val="tx1"/>
              </a:solidFill>
            </c:spPr>
            <c:extLst>
              <c:ext xmlns:c16="http://schemas.microsoft.com/office/drawing/2014/chart" uri="{C3380CC4-5D6E-409C-BE32-E72D297353CC}">
                <c16:uniqueId val="{0000000C-2C90-495B-A790-EC2911463EF9}"/>
              </c:ext>
            </c:extLst>
          </c:dPt>
          <c:val>
            <c:numRef>
              <c:f>'Bilan de la séquence'!$N$53:$N$55</c:f>
              <c:numCache>
                <c:formatCode>General</c:formatCode>
                <c:ptCount val="3"/>
                <c:pt idx="0">
                  <c:v>0</c:v>
                </c:pt>
                <c:pt idx="1">
                  <c:v>0</c:v>
                </c:pt>
                <c:pt idx="2">
                  <c:v>0</c:v>
                </c:pt>
              </c:numCache>
            </c:numRef>
          </c:val>
          <c:extLst>
            <c:ext xmlns:c16="http://schemas.microsoft.com/office/drawing/2014/chart" uri="{C3380CC4-5D6E-409C-BE32-E72D297353CC}">
              <c16:uniqueId val="{0000000D-2C90-495B-A790-EC2911463EF9}"/>
            </c:ext>
          </c:extLst>
        </c:ser>
        <c:dLbls>
          <c:showLegendKey val="0"/>
          <c:showVal val="0"/>
          <c:showCatName val="0"/>
          <c:showSerName val="0"/>
          <c:showPercent val="0"/>
          <c:showBubbleSize val="0"/>
          <c:showLeaderLines val="1"/>
        </c:dLbls>
        <c:firstSliceAng val="270"/>
      </c:pieChart>
    </c:plotArea>
    <c:plotVisOnly val="0"/>
    <c:dispBlanksAs val="gap"/>
    <c:showDLblsOverMax val="0"/>
  </c:chart>
  <c:spPr>
    <a:noFill/>
    <a:ln>
      <a:noFill/>
    </a:ln>
  </c:spPr>
  <c:printSettings>
    <c:headerFooter/>
    <c:pageMargins b="0.750000000000003" l="0.70000000000000062" r="0.70000000000000062" t="0.750000000000003" header="0.30000000000000032" footer="0.30000000000000032"/>
    <c:pageSetup/>
  </c:printSettings>
</c:chartSpace>
</file>

<file path=xl/charts/chart3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3187714043526789E-2"/>
          <c:y val="2.160694885387645E-3"/>
          <c:w val="0.97578810865280474"/>
          <c:h val="0.99783930511461238"/>
        </c:manualLayout>
      </c:layout>
      <c:doughnutChart>
        <c:varyColors val="1"/>
        <c:ser>
          <c:idx val="0"/>
          <c:order val="0"/>
          <c:tx>
            <c:v>Camembert</c:v>
          </c:tx>
          <c:dPt>
            <c:idx val="0"/>
            <c:bubble3D val="0"/>
            <c:spPr>
              <a:gradFill flip="none" rotWithShape="1">
                <a:gsLst>
                  <a:gs pos="0">
                    <a:srgbClr val="C00000">
                      <a:shade val="30000"/>
                      <a:satMod val="115000"/>
                    </a:srgbClr>
                  </a:gs>
                  <a:gs pos="50000">
                    <a:srgbClr val="C00000">
                      <a:shade val="67500"/>
                      <a:satMod val="115000"/>
                    </a:srgbClr>
                  </a:gs>
                  <a:gs pos="100000">
                    <a:srgbClr val="C00000">
                      <a:shade val="100000"/>
                      <a:satMod val="115000"/>
                    </a:srgbClr>
                  </a:gs>
                </a:gsLst>
                <a:lin ang="2700000" scaled="1"/>
                <a:tileRect/>
              </a:gradFill>
            </c:spPr>
            <c:extLst>
              <c:ext xmlns:c16="http://schemas.microsoft.com/office/drawing/2014/chart" uri="{C3380CC4-5D6E-409C-BE32-E72D297353CC}">
                <c16:uniqueId val="{00000001-F212-454A-8ED4-FA45410B9324}"/>
              </c:ext>
            </c:extLst>
          </c:dPt>
          <c:dPt>
            <c:idx val="1"/>
            <c:bubble3D val="0"/>
            <c:spPr>
              <a:gradFill flip="none" rotWithShape="1">
                <a:gsLst>
                  <a:gs pos="0">
                    <a:srgbClr val="F79646">
                      <a:lumMod val="75000"/>
                      <a:shade val="30000"/>
                      <a:satMod val="115000"/>
                    </a:srgbClr>
                  </a:gs>
                  <a:gs pos="50000">
                    <a:srgbClr val="F79646">
                      <a:lumMod val="75000"/>
                      <a:shade val="67500"/>
                      <a:satMod val="115000"/>
                    </a:srgbClr>
                  </a:gs>
                  <a:gs pos="100000">
                    <a:srgbClr val="F79646">
                      <a:lumMod val="75000"/>
                      <a:shade val="100000"/>
                      <a:satMod val="115000"/>
                    </a:srgbClr>
                  </a:gs>
                </a:gsLst>
                <a:lin ang="2700000" scaled="1"/>
                <a:tileRect/>
              </a:gradFill>
            </c:spPr>
            <c:extLst>
              <c:ext xmlns:c16="http://schemas.microsoft.com/office/drawing/2014/chart" uri="{C3380CC4-5D6E-409C-BE32-E72D297353CC}">
                <c16:uniqueId val="{00000003-F212-454A-8ED4-FA45410B9324}"/>
              </c:ext>
            </c:extLst>
          </c:dPt>
          <c:dPt>
            <c:idx val="2"/>
            <c:bubble3D val="0"/>
            <c:spPr>
              <a:gradFill flip="none" rotWithShape="1">
                <a:gsLst>
                  <a:gs pos="0">
                    <a:srgbClr val="64AB0D">
                      <a:shade val="30000"/>
                      <a:satMod val="115000"/>
                    </a:srgbClr>
                  </a:gs>
                  <a:gs pos="50000">
                    <a:srgbClr val="64AB0D">
                      <a:shade val="67500"/>
                      <a:satMod val="115000"/>
                    </a:srgbClr>
                  </a:gs>
                  <a:gs pos="100000">
                    <a:srgbClr val="64AB0D">
                      <a:shade val="100000"/>
                      <a:satMod val="115000"/>
                    </a:srgbClr>
                  </a:gs>
                </a:gsLst>
                <a:lin ang="2700000" scaled="1"/>
                <a:tileRect/>
              </a:gradFill>
            </c:spPr>
            <c:extLst>
              <c:ext xmlns:c16="http://schemas.microsoft.com/office/drawing/2014/chart" uri="{C3380CC4-5D6E-409C-BE32-E72D297353CC}">
                <c16:uniqueId val="{00000005-F212-454A-8ED4-FA45410B9324}"/>
              </c:ext>
            </c:extLst>
          </c:dPt>
          <c:dPt>
            <c:idx val="3"/>
            <c:bubble3D val="0"/>
            <c:spPr>
              <a:gradFill flip="none" rotWithShape="1">
                <a:gsLst>
                  <a:gs pos="0">
                    <a:srgbClr val="00B050">
                      <a:shade val="30000"/>
                      <a:satMod val="115000"/>
                    </a:srgbClr>
                  </a:gs>
                  <a:gs pos="50000">
                    <a:srgbClr val="00B050">
                      <a:shade val="67500"/>
                      <a:satMod val="115000"/>
                    </a:srgbClr>
                  </a:gs>
                  <a:gs pos="100000">
                    <a:srgbClr val="00B050">
                      <a:shade val="100000"/>
                      <a:satMod val="115000"/>
                    </a:srgbClr>
                  </a:gs>
                </a:gsLst>
                <a:lin ang="2700000" scaled="1"/>
                <a:tileRect/>
              </a:gradFill>
            </c:spPr>
            <c:extLst>
              <c:ext xmlns:c16="http://schemas.microsoft.com/office/drawing/2014/chart" uri="{C3380CC4-5D6E-409C-BE32-E72D297353CC}">
                <c16:uniqueId val="{00000007-F212-454A-8ED4-FA45410B9324}"/>
              </c:ext>
            </c:extLst>
          </c:dPt>
          <c:dPt>
            <c:idx val="4"/>
            <c:bubble3D val="0"/>
            <c:spPr>
              <a:noFill/>
            </c:spPr>
            <c:extLst>
              <c:ext xmlns:c16="http://schemas.microsoft.com/office/drawing/2014/chart" uri="{C3380CC4-5D6E-409C-BE32-E72D297353CC}">
                <c16:uniqueId val="{00000009-F212-454A-8ED4-FA45410B9324}"/>
              </c:ext>
            </c:extLst>
          </c:dPt>
          <c:val>
            <c:numRef>
              <c:f>'Bilan de la séquence'!$M$58:$M$62</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A-F212-454A-8ED4-FA45410B9324}"/>
            </c:ext>
          </c:extLst>
        </c:ser>
        <c:dLbls>
          <c:showLegendKey val="0"/>
          <c:showVal val="0"/>
          <c:showCatName val="0"/>
          <c:showSerName val="0"/>
          <c:showPercent val="0"/>
          <c:showBubbleSize val="0"/>
          <c:showLeaderLines val="1"/>
        </c:dLbls>
        <c:firstSliceAng val="270"/>
        <c:holeSize val="50"/>
      </c:doughnutChart>
      <c:pieChart>
        <c:varyColors val="1"/>
        <c:ser>
          <c:idx val="1"/>
          <c:order val="1"/>
          <c:spPr>
            <a:noFill/>
          </c:spPr>
          <c:dPt>
            <c:idx val="1"/>
            <c:bubble3D val="0"/>
            <c:spPr>
              <a:solidFill>
                <a:schemeClr val="tx1"/>
              </a:solidFill>
            </c:spPr>
            <c:extLst>
              <c:ext xmlns:c16="http://schemas.microsoft.com/office/drawing/2014/chart" uri="{C3380CC4-5D6E-409C-BE32-E72D297353CC}">
                <c16:uniqueId val="{0000000C-F212-454A-8ED4-FA45410B9324}"/>
              </c:ext>
            </c:extLst>
          </c:dPt>
          <c:val>
            <c:numRef>
              <c:f>'Bilan de la séquence'!$N$58:$N$60</c:f>
              <c:numCache>
                <c:formatCode>General</c:formatCode>
                <c:ptCount val="3"/>
                <c:pt idx="0">
                  <c:v>0</c:v>
                </c:pt>
                <c:pt idx="1">
                  <c:v>0</c:v>
                </c:pt>
                <c:pt idx="2">
                  <c:v>0</c:v>
                </c:pt>
              </c:numCache>
            </c:numRef>
          </c:val>
          <c:extLst>
            <c:ext xmlns:c16="http://schemas.microsoft.com/office/drawing/2014/chart" uri="{C3380CC4-5D6E-409C-BE32-E72D297353CC}">
              <c16:uniqueId val="{0000000D-F212-454A-8ED4-FA45410B9324}"/>
            </c:ext>
          </c:extLst>
        </c:ser>
        <c:dLbls>
          <c:showLegendKey val="0"/>
          <c:showVal val="0"/>
          <c:showCatName val="0"/>
          <c:showSerName val="0"/>
          <c:showPercent val="0"/>
          <c:showBubbleSize val="0"/>
          <c:showLeaderLines val="1"/>
        </c:dLbls>
        <c:firstSliceAng val="270"/>
      </c:pieChart>
    </c:plotArea>
    <c:plotVisOnly val="0"/>
    <c:dispBlanksAs val="gap"/>
    <c:showDLblsOverMax val="0"/>
  </c:chart>
  <c:spPr>
    <a:noFill/>
    <a:ln>
      <a:noFill/>
    </a:ln>
  </c:spPr>
  <c:printSettings>
    <c:headerFooter/>
    <c:pageMargins b="0.750000000000003" l="0.70000000000000062" r="0.70000000000000062" t="0.750000000000003" header="0.30000000000000032" footer="0.30000000000000032"/>
    <c:pageSetup/>
  </c:printSettings>
</c:chartSpace>
</file>

<file path=xl/charts/chart3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3187714043526789E-2"/>
          <c:y val="2.160694885387645E-3"/>
          <c:w val="0.97578810865280474"/>
          <c:h val="0.99783930511461238"/>
        </c:manualLayout>
      </c:layout>
      <c:doughnutChart>
        <c:varyColors val="1"/>
        <c:ser>
          <c:idx val="0"/>
          <c:order val="0"/>
          <c:tx>
            <c:v>Camembert</c:v>
          </c:tx>
          <c:dPt>
            <c:idx val="0"/>
            <c:bubble3D val="0"/>
            <c:spPr>
              <a:gradFill flip="none" rotWithShape="1">
                <a:gsLst>
                  <a:gs pos="0">
                    <a:srgbClr val="C00000">
                      <a:shade val="30000"/>
                      <a:satMod val="115000"/>
                    </a:srgbClr>
                  </a:gs>
                  <a:gs pos="50000">
                    <a:srgbClr val="C00000">
                      <a:shade val="67500"/>
                      <a:satMod val="115000"/>
                    </a:srgbClr>
                  </a:gs>
                  <a:gs pos="100000">
                    <a:srgbClr val="C00000">
                      <a:shade val="100000"/>
                      <a:satMod val="115000"/>
                    </a:srgbClr>
                  </a:gs>
                </a:gsLst>
                <a:lin ang="2700000" scaled="1"/>
                <a:tileRect/>
              </a:gradFill>
            </c:spPr>
            <c:extLst>
              <c:ext xmlns:c16="http://schemas.microsoft.com/office/drawing/2014/chart" uri="{C3380CC4-5D6E-409C-BE32-E72D297353CC}">
                <c16:uniqueId val="{00000001-1441-411D-84E3-9B9831C3952E}"/>
              </c:ext>
            </c:extLst>
          </c:dPt>
          <c:dPt>
            <c:idx val="1"/>
            <c:bubble3D val="0"/>
            <c:spPr>
              <a:gradFill flip="none" rotWithShape="1">
                <a:gsLst>
                  <a:gs pos="0">
                    <a:srgbClr val="F79646">
                      <a:lumMod val="75000"/>
                      <a:shade val="30000"/>
                      <a:satMod val="115000"/>
                    </a:srgbClr>
                  </a:gs>
                  <a:gs pos="50000">
                    <a:srgbClr val="F79646">
                      <a:lumMod val="75000"/>
                      <a:shade val="67500"/>
                      <a:satMod val="115000"/>
                    </a:srgbClr>
                  </a:gs>
                  <a:gs pos="100000">
                    <a:srgbClr val="F79646">
                      <a:lumMod val="75000"/>
                      <a:shade val="100000"/>
                      <a:satMod val="115000"/>
                    </a:srgbClr>
                  </a:gs>
                </a:gsLst>
                <a:lin ang="2700000" scaled="1"/>
                <a:tileRect/>
              </a:gradFill>
            </c:spPr>
            <c:extLst>
              <c:ext xmlns:c16="http://schemas.microsoft.com/office/drawing/2014/chart" uri="{C3380CC4-5D6E-409C-BE32-E72D297353CC}">
                <c16:uniqueId val="{00000003-1441-411D-84E3-9B9831C3952E}"/>
              </c:ext>
            </c:extLst>
          </c:dPt>
          <c:dPt>
            <c:idx val="2"/>
            <c:bubble3D val="0"/>
            <c:spPr>
              <a:gradFill flip="none" rotWithShape="1">
                <a:gsLst>
                  <a:gs pos="0">
                    <a:srgbClr val="64AB0D">
                      <a:shade val="30000"/>
                      <a:satMod val="115000"/>
                    </a:srgbClr>
                  </a:gs>
                  <a:gs pos="50000">
                    <a:srgbClr val="64AB0D">
                      <a:shade val="67500"/>
                      <a:satMod val="115000"/>
                    </a:srgbClr>
                  </a:gs>
                  <a:gs pos="100000">
                    <a:srgbClr val="64AB0D">
                      <a:shade val="100000"/>
                      <a:satMod val="115000"/>
                    </a:srgbClr>
                  </a:gs>
                </a:gsLst>
                <a:lin ang="2700000" scaled="1"/>
                <a:tileRect/>
              </a:gradFill>
            </c:spPr>
            <c:extLst>
              <c:ext xmlns:c16="http://schemas.microsoft.com/office/drawing/2014/chart" uri="{C3380CC4-5D6E-409C-BE32-E72D297353CC}">
                <c16:uniqueId val="{00000005-1441-411D-84E3-9B9831C3952E}"/>
              </c:ext>
            </c:extLst>
          </c:dPt>
          <c:dPt>
            <c:idx val="3"/>
            <c:bubble3D val="0"/>
            <c:spPr>
              <a:gradFill flip="none" rotWithShape="1">
                <a:gsLst>
                  <a:gs pos="0">
                    <a:srgbClr val="00B050">
                      <a:shade val="30000"/>
                      <a:satMod val="115000"/>
                    </a:srgbClr>
                  </a:gs>
                  <a:gs pos="50000">
                    <a:srgbClr val="00B050">
                      <a:shade val="67500"/>
                      <a:satMod val="115000"/>
                    </a:srgbClr>
                  </a:gs>
                  <a:gs pos="100000">
                    <a:srgbClr val="00B050">
                      <a:shade val="100000"/>
                      <a:satMod val="115000"/>
                    </a:srgbClr>
                  </a:gs>
                </a:gsLst>
                <a:lin ang="2700000" scaled="1"/>
                <a:tileRect/>
              </a:gradFill>
            </c:spPr>
            <c:extLst>
              <c:ext xmlns:c16="http://schemas.microsoft.com/office/drawing/2014/chart" uri="{C3380CC4-5D6E-409C-BE32-E72D297353CC}">
                <c16:uniqueId val="{00000007-1441-411D-84E3-9B9831C3952E}"/>
              </c:ext>
            </c:extLst>
          </c:dPt>
          <c:dPt>
            <c:idx val="4"/>
            <c:bubble3D val="0"/>
            <c:spPr>
              <a:noFill/>
            </c:spPr>
            <c:extLst>
              <c:ext xmlns:c16="http://schemas.microsoft.com/office/drawing/2014/chart" uri="{C3380CC4-5D6E-409C-BE32-E72D297353CC}">
                <c16:uniqueId val="{00000009-1441-411D-84E3-9B9831C3952E}"/>
              </c:ext>
            </c:extLst>
          </c:dPt>
          <c:val>
            <c:numRef>
              <c:f>'Bilan de la séquence'!$M$63:$M$67</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A-1441-411D-84E3-9B9831C3952E}"/>
            </c:ext>
          </c:extLst>
        </c:ser>
        <c:dLbls>
          <c:showLegendKey val="0"/>
          <c:showVal val="0"/>
          <c:showCatName val="0"/>
          <c:showSerName val="0"/>
          <c:showPercent val="0"/>
          <c:showBubbleSize val="0"/>
          <c:showLeaderLines val="1"/>
        </c:dLbls>
        <c:firstSliceAng val="270"/>
        <c:holeSize val="50"/>
      </c:doughnutChart>
      <c:pieChart>
        <c:varyColors val="1"/>
        <c:ser>
          <c:idx val="1"/>
          <c:order val="1"/>
          <c:spPr>
            <a:noFill/>
          </c:spPr>
          <c:dPt>
            <c:idx val="1"/>
            <c:bubble3D val="0"/>
            <c:spPr>
              <a:solidFill>
                <a:schemeClr val="tx1"/>
              </a:solidFill>
            </c:spPr>
            <c:extLst>
              <c:ext xmlns:c16="http://schemas.microsoft.com/office/drawing/2014/chart" uri="{C3380CC4-5D6E-409C-BE32-E72D297353CC}">
                <c16:uniqueId val="{0000000C-1441-411D-84E3-9B9831C3952E}"/>
              </c:ext>
            </c:extLst>
          </c:dPt>
          <c:val>
            <c:numRef>
              <c:f>'Bilan de la séquence'!$N$63:$N$65</c:f>
              <c:numCache>
                <c:formatCode>General</c:formatCode>
                <c:ptCount val="3"/>
                <c:pt idx="0">
                  <c:v>0</c:v>
                </c:pt>
                <c:pt idx="1">
                  <c:v>0</c:v>
                </c:pt>
                <c:pt idx="2">
                  <c:v>0</c:v>
                </c:pt>
              </c:numCache>
            </c:numRef>
          </c:val>
          <c:extLst>
            <c:ext xmlns:c16="http://schemas.microsoft.com/office/drawing/2014/chart" uri="{C3380CC4-5D6E-409C-BE32-E72D297353CC}">
              <c16:uniqueId val="{0000000D-1441-411D-84E3-9B9831C3952E}"/>
            </c:ext>
          </c:extLst>
        </c:ser>
        <c:dLbls>
          <c:showLegendKey val="0"/>
          <c:showVal val="0"/>
          <c:showCatName val="0"/>
          <c:showSerName val="0"/>
          <c:showPercent val="0"/>
          <c:showBubbleSize val="0"/>
          <c:showLeaderLines val="1"/>
        </c:dLbls>
        <c:firstSliceAng val="270"/>
      </c:pieChart>
    </c:plotArea>
    <c:plotVisOnly val="0"/>
    <c:dispBlanksAs val="gap"/>
    <c:showDLblsOverMax val="0"/>
  </c:chart>
  <c:spPr>
    <a:noFill/>
    <a:ln>
      <a:noFill/>
    </a:ln>
  </c:spPr>
  <c:printSettings>
    <c:headerFooter/>
    <c:pageMargins b="0.750000000000003" l="0.70000000000000062" r="0.70000000000000062" t="0.750000000000003" header="0.30000000000000032" footer="0.30000000000000032"/>
    <c:pageSetup/>
  </c:printSettings>
</c:chartSpace>
</file>

<file path=xl/charts/chart3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3187714043526789E-2"/>
          <c:y val="2.160694885387645E-3"/>
          <c:w val="0.97578810865280474"/>
          <c:h val="0.99783930511461238"/>
        </c:manualLayout>
      </c:layout>
      <c:doughnutChart>
        <c:varyColors val="1"/>
        <c:ser>
          <c:idx val="0"/>
          <c:order val="0"/>
          <c:tx>
            <c:v>Camembert</c:v>
          </c:tx>
          <c:dPt>
            <c:idx val="0"/>
            <c:bubble3D val="0"/>
            <c:spPr>
              <a:gradFill flip="none" rotWithShape="1">
                <a:gsLst>
                  <a:gs pos="0">
                    <a:srgbClr val="C00000">
                      <a:shade val="30000"/>
                      <a:satMod val="115000"/>
                    </a:srgbClr>
                  </a:gs>
                  <a:gs pos="50000">
                    <a:srgbClr val="C00000">
                      <a:shade val="67500"/>
                      <a:satMod val="115000"/>
                    </a:srgbClr>
                  </a:gs>
                  <a:gs pos="100000">
                    <a:srgbClr val="C00000">
                      <a:shade val="100000"/>
                      <a:satMod val="115000"/>
                    </a:srgbClr>
                  </a:gs>
                </a:gsLst>
                <a:lin ang="2700000" scaled="1"/>
                <a:tileRect/>
              </a:gradFill>
            </c:spPr>
            <c:extLst>
              <c:ext xmlns:c16="http://schemas.microsoft.com/office/drawing/2014/chart" uri="{C3380CC4-5D6E-409C-BE32-E72D297353CC}">
                <c16:uniqueId val="{00000001-5CCB-4C69-A3B7-36E7A31B4714}"/>
              </c:ext>
            </c:extLst>
          </c:dPt>
          <c:dPt>
            <c:idx val="1"/>
            <c:bubble3D val="0"/>
            <c:spPr>
              <a:gradFill flip="none" rotWithShape="1">
                <a:gsLst>
                  <a:gs pos="0">
                    <a:srgbClr val="F79646">
                      <a:lumMod val="75000"/>
                      <a:shade val="30000"/>
                      <a:satMod val="115000"/>
                    </a:srgbClr>
                  </a:gs>
                  <a:gs pos="50000">
                    <a:srgbClr val="F79646">
                      <a:lumMod val="75000"/>
                      <a:shade val="67500"/>
                      <a:satMod val="115000"/>
                    </a:srgbClr>
                  </a:gs>
                  <a:gs pos="100000">
                    <a:srgbClr val="F79646">
                      <a:lumMod val="75000"/>
                      <a:shade val="100000"/>
                      <a:satMod val="115000"/>
                    </a:srgbClr>
                  </a:gs>
                </a:gsLst>
                <a:lin ang="2700000" scaled="1"/>
                <a:tileRect/>
              </a:gradFill>
            </c:spPr>
            <c:extLst>
              <c:ext xmlns:c16="http://schemas.microsoft.com/office/drawing/2014/chart" uri="{C3380CC4-5D6E-409C-BE32-E72D297353CC}">
                <c16:uniqueId val="{00000003-5CCB-4C69-A3B7-36E7A31B4714}"/>
              </c:ext>
            </c:extLst>
          </c:dPt>
          <c:dPt>
            <c:idx val="2"/>
            <c:bubble3D val="0"/>
            <c:spPr>
              <a:gradFill flip="none" rotWithShape="1">
                <a:gsLst>
                  <a:gs pos="0">
                    <a:srgbClr val="64AB0D">
                      <a:shade val="30000"/>
                      <a:satMod val="115000"/>
                    </a:srgbClr>
                  </a:gs>
                  <a:gs pos="50000">
                    <a:srgbClr val="64AB0D">
                      <a:shade val="67500"/>
                      <a:satMod val="115000"/>
                    </a:srgbClr>
                  </a:gs>
                  <a:gs pos="100000">
                    <a:srgbClr val="64AB0D">
                      <a:shade val="100000"/>
                      <a:satMod val="115000"/>
                    </a:srgbClr>
                  </a:gs>
                </a:gsLst>
                <a:lin ang="2700000" scaled="1"/>
                <a:tileRect/>
              </a:gradFill>
            </c:spPr>
            <c:extLst>
              <c:ext xmlns:c16="http://schemas.microsoft.com/office/drawing/2014/chart" uri="{C3380CC4-5D6E-409C-BE32-E72D297353CC}">
                <c16:uniqueId val="{00000005-5CCB-4C69-A3B7-36E7A31B4714}"/>
              </c:ext>
            </c:extLst>
          </c:dPt>
          <c:dPt>
            <c:idx val="3"/>
            <c:bubble3D val="0"/>
            <c:spPr>
              <a:gradFill flip="none" rotWithShape="1">
                <a:gsLst>
                  <a:gs pos="0">
                    <a:srgbClr val="00B050">
                      <a:shade val="30000"/>
                      <a:satMod val="115000"/>
                    </a:srgbClr>
                  </a:gs>
                  <a:gs pos="50000">
                    <a:srgbClr val="00B050">
                      <a:shade val="67500"/>
                      <a:satMod val="115000"/>
                    </a:srgbClr>
                  </a:gs>
                  <a:gs pos="100000">
                    <a:srgbClr val="00B050">
                      <a:shade val="100000"/>
                      <a:satMod val="115000"/>
                    </a:srgbClr>
                  </a:gs>
                </a:gsLst>
                <a:lin ang="2700000" scaled="1"/>
                <a:tileRect/>
              </a:gradFill>
            </c:spPr>
            <c:extLst>
              <c:ext xmlns:c16="http://schemas.microsoft.com/office/drawing/2014/chart" uri="{C3380CC4-5D6E-409C-BE32-E72D297353CC}">
                <c16:uniqueId val="{00000007-5CCB-4C69-A3B7-36E7A31B4714}"/>
              </c:ext>
            </c:extLst>
          </c:dPt>
          <c:dPt>
            <c:idx val="4"/>
            <c:bubble3D val="0"/>
            <c:spPr>
              <a:noFill/>
            </c:spPr>
            <c:extLst>
              <c:ext xmlns:c16="http://schemas.microsoft.com/office/drawing/2014/chart" uri="{C3380CC4-5D6E-409C-BE32-E72D297353CC}">
                <c16:uniqueId val="{00000009-5CCB-4C69-A3B7-36E7A31B4714}"/>
              </c:ext>
            </c:extLst>
          </c:dPt>
          <c:val>
            <c:numRef>
              <c:f>'Bilan de la séquence'!$M$68:$M$72</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A-5CCB-4C69-A3B7-36E7A31B4714}"/>
            </c:ext>
          </c:extLst>
        </c:ser>
        <c:dLbls>
          <c:showLegendKey val="0"/>
          <c:showVal val="0"/>
          <c:showCatName val="0"/>
          <c:showSerName val="0"/>
          <c:showPercent val="0"/>
          <c:showBubbleSize val="0"/>
          <c:showLeaderLines val="1"/>
        </c:dLbls>
        <c:firstSliceAng val="270"/>
        <c:holeSize val="50"/>
      </c:doughnutChart>
      <c:pieChart>
        <c:varyColors val="1"/>
        <c:ser>
          <c:idx val="1"/>
          <c:order val="1"/>
          <c:spPr>
            <a:noFill/>
          </c:spPr>
          <c:dPt>
            <c:idx val="1"/>
            <c:bubble3D val="0"/>
            <c:spPr>
              <a:solidFill>
                <a:schemeClr val="tx1"/>
              </a:solidFill>
            </c:spPr>
            <c:extLst>
              <c:ext xmlns:c16="http://schemas.microsoft.com/office/drawing/2014/chart" uri="{C3380CC4-5D6E-409C-BE32-E72D297353CC}">
                <c16:uniqueId val="{0000000C-5CCB-4C69-A3B7-36E7A31B4714}"/>
              </c:ext>
            </c:extLst>
          </c:dPt>
          <c:val>
            <c:numRef>
              <c:f>'Bilan de la séquence'!$N$68:$N$70</c:f>
              <c:numCache>
                <c:formatCode>General</c:formatCode>
                <c:ptCount val="3"/>
                <c:pt idx="0">
                  <c:v>0</c:v>
                </c:pt>
                <c:pt idx="1">
                  <c:v>0</c:v>
                </c:pt>
                <c:pt idx="2">
                  <c:v>0</c:v>
                </c:pt>
              </c:numCache>
            </c:numRef>
          </c:val>
          <c:extLst>
            <c:ext xmlns:c16="http://schemas.microsoft.com/office/drawing/2014/chart" uri="{C3380CC4-5D6E-409C-BE32-E72D297353CC}">
              <c16:uniqueId val="{0000000D-5CCB-4C69-A3B7-36E7A31B4714}"/>
            </c:ext>
          </c:extLst>
        </c:ser>
        <c:dLbls>
          <c:showLegendKey val="0"/>
          <c:showVal val="0"/>
          <c:showCatName val="0"/>
          <c:showSerName val="0"/>
          <c:showPercent val="0"/>
          <c:showBubbleSize val="0"/>
          <c:showLeaderLines val="1"/>
        </c:dLbls>
        <c:firstSliceAng val="270"/>
      </c:pieChart>
    </c:plotArea>
    <c:plotVisOnly val="0"/>
    <c:dispBlanksAs val="gap"/>
    <c:showDLblsOverMax val="0"/>
  </c:chart>
  <c:spPr>
    <a:noFill/>
    <a:ln>
      <a:noFill/>
    </a:ln>
  </c:spPr>
  <c:printSettings>
    <c:headerFooter/>
    <c:pageMargins b="0.750000000000003" l="0.70000000000000062" r="0.70000000000000062" t="0.750000000000003" header="0.30000000000000032" footer="0.30000000000000032"/>
    <c:pageSetup/>
  </c:printSettings>
</c:chartSpace>
</file>

<file path=xl/charts/chart3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3187714043526789E-2"/>
          <c:y val="2.160694885387645E-3"/>
          <c:w val="0.97578810865280474"/>
          <c:h val="0.99783930511461238"/>
        </c:manualLayout>
      </c:layout>
      <c:doughnutChart>
        <c:varyColors val="1"/>
        <c:ser>
          <c:idx val="0"/>
          <c:order val="0"/>
          <c:tx>
            <c:v>Camembert</c:v>
          </c:tx>
          <c:dPt>
            <c:idx val="0"/>
            <c:bubble3D val="0"/>
            <c:spPr>
              <a:gradFill flip="none" rotWithShape="1">
                <a:gsLst>
                  <a:gs pos="0">
                    <a:srgbClr val="C00000">
                      <a:shade val="30000"/>
                      <a:satMod val="115000"/>
                    </a:srgbClr>
                  </a:gs>
                  <a:gs pos="50000">
                    <a:srgbClr val="C00000">
                      <a:shade val="67500"/>
                      <a:satMod val="115000"/>
                    </a:srgbClr>
                  </a:gs>
                  <a:gs pos="100000">
                    <a:srgbClr val="C00000">
                      <a:shade val="100000"/>
                      <a:satMod val="115000"/>
                    </a:srgbClr>
                  </a:gs>
                </a:gsLst>
                <a:lin ang="2700000" scaled="1"/>
                <a:tileRect/>
              </a:gradFill>
            </c:spPr>
            <c:extLst>
              <c:ext xmlns:c16="http://schemas.microsoft.com/office/drawing/2014/chart" uri="{C3380CC4-5D6E-409C-BE32-E72D297353CC}">
                <c16:uniqueId val="{00000001-1880-49DD-8320-D4C5213A6E16}"/>
              </c:ext>
            </c:extLst>
          </c:dPt>
          <c:dPt>
            <c:idx val="1"/>
            <c:bubble3D val="0"/>
            <c:spPr>
              <a:gradFill flip="none" rotWithShape="1">
                <a:gsLst>
                  <a:gs pos="0">
                    <a:srgbClr val="F79646">
                      <a:lumMod val="75000"/>
                      <a:shade val="30000"/>
                      <a:satMod val="115000"/>
                    </a:srgbClr>
                  </a:gs>
                  <a:gs pos="50000">
                    <a:srgbClr val="F79646">
                      <a:lumMod val="75000"/>
                      <a:shade val="67500"/>
                      <a:satMod val="115000"/>
                    </a:srgbClr>
                  </a:gs>
                  <a:gs pos="100000">
                    <a:srgbClr val="F79646">
                      <a:lumMod val="75000"/>
                      <a:shade val="100000"/>
                      <a:satMod val="115000"/>
                    </a:srgbClr>
                  </a:gs>
                </a:gsLst>
                <a:lin ang="2700000" scaled="1"/>
                <a:tileRect/>
              </a:gradFill>
            </c:spPr>
            <c:extLst>
              <c:ext xmlns:c16="http://schemas.microsoft.com/office/drawing/2014/chart" uri="{C3380CC4-5D6E-409C-BE32-E72D297353CC}">
                <c16:uniqueId val="{00000003-1880-49DD-8320-D4C5213A6E16}"/>
              </c:ext>
            </c:extLst>
          </c:dPt>
          <c:dPt>
            <c:idx val="2"/>
            <c:bubble3D val="0"/>
            <c:spPr>
              <a:gradFill flip="none" rotWithShape="1">
                <a:gsLst>
                  <a:gs pos="0">
                    <a:srgbClr val="64AB0D">
                      <a:shade val="30000"/>
                      <a:satMod val="115000"/>
                    </a:srgbClr>
                  </a:gs>
                  <a:gs pos="50000">
                    <a:srgbClr val="64AB0D">
                      <a:shade val="67500"/>
                      <a:satMod val="115000"/>
                    </a:srgbClr>
                  </a:gs>
                  <a:gs pos="100000">
                    <a:srgbClr val="64AB0D">
                      <a:shade val="100000"/>
                      <a:satMod val="115000"/>
                    </a:srgbClr>
                  </a:gs>
                </a:gsLst>
                <a:lin ang="2700000" scaled="1"/>
                <a:tileRect/>
              </a:gradFill>
            </c:spPr>
            <c:extLst>
              <c:ext xmlns:c16="http://schemas.microsoft.com/office/drawing/2014/chart" uri="{C3380CC4-5D6E-409C-BE32-E72D297353CC}">
                <c16:uniqueId val="{00000005-1880-49DD-8320-D4C5213A6E16}"/>
              </c:ext>
            </c:extLst>
          </c:dPt>
          <c:dPt>
            <c:idx val="3"/>
            <c:bubble3D val="0"/>
            <c:spPr>
              <a:gradFill flip="none" rotWithShape="1">
                <a:gsLst>
                  <a:gs pos="0">
                    <a:srgbClr val="00B050">
                      <a:shade val="30000"/>
                      <a:satMod val="115000"/>
                    </a:srgbClr>
                  </a:gs>
                  <a:gs pos="50000">
                    <a:srgbClr val="00B050">
                      <a:shade val="67500"/>
                      <a:satMod val="115000"/>
                    </a:srgbClr>
                  </a:gs>
                  <a:gs pos="100000">
                    <a:srgbClr val="00B050">
                      <a:shade val="100000"/>
                      <a:satMod val="115000"/>
                    </a:srgbClr>
                  </a:gs>
                </a:gsLst>
                <a:lin ang="2700000" scaled="1"/>
                <a:tileRect/>
              </a:gradFill>
            </c:spPr>
            <c:extLst>
              <c:ext xmlns:c16="http://schemas.microsoft.com/office/drawing/2014/chart" uri="{C3380CC4-5D6E-409C-BE32-E72D297353CC}">
                <c16:uniqueId val="{00000007-1880-49DD-8320-D4C5213A6E16}"/>
              </c:ext>
            </c:extLst>
          </c:dPt>
          <c:dPt>
            <c:idx val="4"/>
            <c:bubble3D val="0"/>
            <c:spPr>
              <a:noFill/>
            </c:spPr>
            <c:extLst>
              <c:ext xmlns:c16="http://schemas.microsoft.com/office/drawing/2014/chart" uri="{C3380CC4-5D6E-409C-BE32-E72D297353CC}">
                <c16:uniqueId val="{00000009-1880-49DD-8320-D4C5213A6E16}"/>
              </c:ext>
            </c:extLst>
          </c:dPt>
          <c:val>
            <c:numRef>
              <c:f>'Bilan de la séquence'!$M$73:$M$77</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A-1880-49DD-8320-D4C5213A6E16}"/>
            </c:ext>
          </c:extLst>
        </c:ser>
        <c:dLbls>
          <c:showLegendKey val="0"/>
          <c:showVal val="0"/>
          <c:showCatName val="0"/>
          <c:showSerName val="0"/>
          <c:showPercent val="0"/>
          <c:showBubbleSize val="0"/>
          <c:showLeaderLines val="1"/>
        </c:dLbls>
        <c:firstSliceAng val="270"/>
        <c:holeSize val="50"/>
      </c:doughnutChart>
      <c:pieChart>
        <c:varyColors val="1"/>
        <c:ser>
          <c:idx val="1"/>
          <c:order val="1"/>
          <c:spPr>
            <a:noFill/>
          </c:spPr>
          <c:dPt>
            <c:idx val="1"/>
            <c:bubble3D val="0"/>
            <c:spPr>
              <a:solidFill>
                <a:schemeClr val="tx1"/>
              </a:solidFill>
            </c:spPr>
            <c:extLst>
              <c:ext xmlns:c16="http://schemas.microsoft.com/office/drawing/2014/chart" uri="{C3380CC4-5D6E-409C-BE32-E72D297353CC}">
                <c16:uniqueId val="{0000000C-1880-49DD-8320-D4C5213A6E16}"/>
              </c:ext>
            </c:extLst>
          </c:dPt>
          <c:val>
            <c:numRef>
              <c:f>'Bilan de la séquence'!$N$73:$N$75</c:f>
              <c:numCache>
                <c:formatCode>General</c:formatCode>
                <c:ptCount val="3"/>
                <c:pt idx="0">
                  <c:v>0</c:v>
                </c:pt>
                <c:pt idx="1">
                  <c:v>0</c:v>
                </c:pt>
                <c:pt idx="2">
                  <c:v>0</c:v>
                </c:pt>
              </c:numCache>
            </c:numRef>
          </c:val>
          <c:extLst>
            <c:ext xmlns:c16="http://schemas.microsoft.com/office/drawing/2014/chart" uri="{C3380CC4-5D6E-409C-BE32-E72D297353CC}">
              <c16:uniqueId val="{0000000D-1880-49DD-8320-D4C5213A6E16}"/>
            </c:ext>
          </c:extLst>
        </c:ser>
        <c:dLbls>
          <c:showLegendKey val="0"/>
          <c:showVal val="0"/>
          <c:showCatName val="0"/>
          <c:showSerName val="0"/>
          <c:showPercent val="0"/>
          <c:showBubbleSize val="0"/>
          <c:showLeaderLines val="1"/>
        </c:dLbls>
        <c:firstSliceAng val="270"/>
      </c:pieChart>
    </c:plotArea>
    <c:plotVisOnly val="0"/>
    <c:dispBlanksAs val="gap"/>
    <c:showDLblsOverMax val="0"/>
  </c:chart>
  <c:spPr>
    <a:noFill/>
    <a:ln>
      <a:noFill/>
    </a:ln>
  </c:spPr>
  <c:printSettings>
    <c:headerFooter/>
    <c:pageMargins b="0.750000000000003" l="0.70000000000000062" r="0.70000000000000062" t="0.750000000000003" header="0.30000000000000032" footer="0.30000000000000032"/>
    <c:pageSetup/>
  </c:printSettings>
</c:chartSpace>
</file>

<file path=xl/charts/chart3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3187714043526789E-2"/>
          <c:y val="2.160694885387645E-3"/>
          <c:w val="0.97578810865280474"/>
          <c:h val="0.99783930511461238"/>
        </c:manualLayout>
      </c:layout>
      <c:doughnutChart>
        <c:varyColors val="1"/>
        <c:ser>
          <c:idx val="0"/>
          <c:order val="0"/>
          <c:tx>
            <c:v>Camembert</c:v>
          </c:tx>
          <c:dPt>
            <c:idx val="0"/>
            <c:bubble3D val="0"/>
            <c:spPr>
              <a:gradFill flip="none" rotWithShape="1">
                <a:gsLst>
                  <a:gs pos="0">
                    <a:srgbClr val="C00000">
                      <a:shade val="30000"/>
                      <a:satMod val="115000"/>
                    </a:srgbClr>
                  </a:gs>
                  <a:gs pos="50000">
                    <a:srgbClr val="C00000">
                      <a:shade val="67500"/>
                      <a:satMod val="115000"/>
                    </a:srgbClr>
                  </a:gs>
                  <a:gs pos="100000">
                    <a:srgbClr val="C00000">
                      <a:shade val="100000"/>
                      <a:satMod val="115000"/>
                    </a:srgbClr>
                  </a:gs>
                </a:gsLst>
                <a:lin ang="2700000" scaled="1"/>
                <a:tileRect/>
              </a:gradFill>
            </c:spPr>
            <c:extLst>
              <c:ext xmlns:c16="http://schemas.microsoft.com/office/drawing/2014/chart" uri="{C3380CC4-5D6E-409C-BE32-E72D297353CC}">
                <c16:uniqueId val="{00000001-D10C-4A77-A926-AF2D2A7E9301}"/>
              </c:ext>
            </c:extLst>
          </c:dPt>
          <c:dPt>
            <c:idx val="1"/>
            <c:bubble3D val="0"/>
            <c:spPr>
              <a:gradFill flip="none" rotWithShape="1">
                <a:gsLst>
                  <a:gs pos="0">
                    <a:srgbClr val="F79646">
                      <a:lumMod val="75000"/>
                      <a:shade val="30000"/>
                      <a:satMod val="115000"/>
                    </a:srgbClr>
                  </a:gs>
                  <a:gs pos="50000">
                    <a:srgbClr val="F79646">
                      <a:lumMod val="75000"/>
                      <a:shade val="67500"/>
                      <a:satMod val="115000"/>
                    </a:srgbClr>
                  </a:gs>
                  <a:gs pos="100000">
                    <a:srgbClr val="F79646">
                      <a:lumMod val="75000"/>
                      <a:shade val="100000"/>
                      <a:satMod val="115000"/>
                    </a:srgbClr>
                  </a:gs>
                </a:gsLst>
                <a:lin ang="2700000" scaled="1"/>
                <a:tileRect/>
              </a:gradFill>
            </c:spPr>
            <c:extLst>
              <c:ext xmlns:c16="http://schemas.microsoft.com/office/drawing/2014/chart" uri="{C3380CC4-5D6E-409C-BE32-E72D297353CC}">
                <c16:uniqueId val="{00000003-D10C-4A77-A926-AF2D2A7E9301}"/>
              </c:ext>
            </c:extLst>
          </c:dPt>
          <c:dPt>
            <c:idx val="2"/>
            <c:bubble3D val="0"/>
            <c:spPr>
              <a:gradFill flip="none" rotWithShape="1">
                <a:gsLst>
                  <a:gs pos="0">
                    <a:srgbClr val="64AB0D">
                      <a:shade val="30000"/>
                      <a:satMod val="115000"/>
                    </a:srgbClr>
                  </a:gs>
                  <a:gs pos="50000">
                    <a:srgbClr val="64AB0D">
                      <a:shade val="67500"/>
                      <a:satMod val="115000"/>
                    </a:srgbClr>
                  </a:gs>
                  <a:gs pos="100000">
                    <a:srgbClr val="64AB0D">
                      <a:shade val="100000"/>
                      <a:satMod val="115000"/>
                    </a:srgbClr>
                  </a:gs>
                </a:gsLst>
                <a:lin ang="2700000" scaled="1"/>
                <a:tileRect/>
              </a:gradFill>
            </c:spPr>
            <c:extLst>
              <c:ext xmlns:c16="http://schemas.microsoft.com/office/drawing/2014/chart" uri="{C3380CC4-5D6E-409C-BE32-E72D297353CC}">
                <c16:uniqueId val="{00000005-D10C-4A77-A926-AF2D2A7E9301}"/>
              </c:ext>
            </c:extLst>
          </c:dPt>
          <c:dPt>
            <c:idx val="3"/>
            <c:bubble3D val="0"/>
            <c:spPr>
              <a:gradFill flip="none" rotWithShape="1">
                <a:gsLst>
                  <a:gs pos="0">
                    <a:srgbClr val="00B050">
                      <a:shade val="30000"/>
                      <a:satMod val="115000"/>
                    </a:srgbClr>
                  </a:gs>
                  <a:gs pos="50000">
                    <a:srgbClr val="00B050">
                      <a:shade val="67500"/>
                      <a:satMod val="115000"/>
                    </a:srgbClr>
                  </a:gs>
                  <a:gs pos="100000">
                    <a:srgbClr val="00B050">
                      <a:shade val="100000"/>
                      <a:satMod val="115000"/>
                    </a:srgbClr>
                  </a:gs>
                </a:gsLst>
                <a:lin ang="2700000" scaled="1"/>
                <a:tileRect/>
              </a:gradFill>
            </c:spPr>
            <c:extLst>
              <c:ext xmlns:c16="http://schemas.microsoft.com/office/drawing/2014/chart" uri="{C3380CC4-5D6E-409C-BE32-E72D297353CC}">
                <c16:uniqueId val="{00000007-D10C-4A77-A926-AF2D2A7E9301}"/>
              </c:ext>
            </c:extLst>
          </c:dPt>
          <c:dPt>
            <c:idx val="4"/>
            <c:bubble3D val="0"/>
            <c:spPr>
              <a:noFill/>
            </c:spPr>
            <c:extLst>
              <c:ext xmlns:c16="http://schemas.microsoft.com/office/drawing/2014/chart" uri="{C3380CC4-5D6E-409C-BE32-E72D297353CC}">
                <c16:uniqueId val="{00000009-D10C-4A77-A926-AF2D2A7E9301}"/>
              </c:ext>
            </c:extLst>
          </c:dPt>
          <c:val>
            <c:numRef>
              <c:f>'Bilan de la séquence'!$M$78:$M$82</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A-D10C-4A77-A926-AF2D2A7E9301}"/>
            </c:ext>
          </c:extLst>
        </c:ser>
        <c:dLbls>
          <c:showLegendKey val="0"/>
          <c:showVal val="0"/>
          <c:showCatName val="0"/>
          <c:showSerName val="0"/>
          <c:showPercent val="0"/>
          <c:showBubbleSize val="0"/>
          <c:showLeaderLines val="1"/>
        </c:dLbls>
        <c:firstSliceAng val="270"/>
        <c:holeSize val="50"/>
      </c:doughnutChart>
      <c:pieChart>
        <c:varyColors val="1"/>
        <c:ser>
          <c:idx val="1"/>
          <c:order val="1"/>
          <c:spPr>
            <a:noFill/>
          </c:spPr>
          <c:dPt>
            <c:idx val="1"/>
            <c:bubble3D val="0"/>
            <c:spPr>
              <a:solidFill>
                <a:schemeClr val="tx1"/>
              </a:solidFill>
            </c:spPr>
            <c:extLst>
              <c:ext xmlns:c16="http://schemas.microsoft.com/office/drawing/2014/chart" uri="{C3380CC4-5D6E-409C-BE32-E72D297353CC}">
                <c16:uniqueId val="{0000000C-D10C-4A77-A926-AF2D2A7E9301}"/>
              </c:ext>
            </c:extLst>
          </c:dPt>
          <c:val>
            <c:numRef>
              <c:f>'Bilan de la séquence'!$N$78:$N$80</c:f>
              <c:numCache>
                <c:formatCode>General</c:formatCode>
                <c:ptCount val="3"/>
                <c:pt idx="0">
                  <c:v>0</c:v>
                </c:pt>
                <c:pt idx="1">
                  <c:v>0</c:v>
                </c:pt>
                <c:pt idx="2">
                  <c:v>0</c:v>
                </c:pt>
              </c:numCache>
            </c:numRef>
          </c:val>
          <c:extLst>
            <c:ext xmlns:c16="http://schemas.microsoft.com/office/drawing/2014/chart" uri="{C3380CC4-5D6E-409C-BE32-E72D297353CC}">
              <c16:uniqueId val="{0000000D-D10C-4A77-A926-AF2D2A7E9301}"/>
            </c:ext>
          </c:extLst>
        </c:ser>
        <c:dLbls>
          <c:showLegendKey val="0"/>
          <c:showVal val="0"/>
          <c:showCatName val="0"/>
          <c:showSerName val="0"/>
          <c:showPercent val="0"/>
          <c:showBubbleSize val="0"/>
          <c:showLeaderLines val="1"/>
        </c:dLbls>
        <c:firstSliceAng val="270"/>
      </c:pieChart>
    </c:plotArea>
    <c:plotVisOnly val="0"/>
    <c:dispBlanksAs val="gap"/>
    <c:showDLblsOverMax val="0"/>
  </c:chart>
  <c:spPr>
    <a:noFill/>
    <a:ln>
      <a:noFill/>
    </a:ln>
  </c:spPr>
  <c:printSettings>
    <c:headerFooter/>
    <c:pageMargins b="0.750000000000003" l="0.70000000000000062" r="0.70000000000000062" t="0.750000000000003" header="0.30000000000000032" footer="0.30000000000000032"/>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779487331831818"/>
          <c:y val="2.1612841720628378E-3"/>
          <c:w val="0.97578810865280474"/>
          <c:h val="0.99783930511461238"/>
        </c:manualLayout>
      </c:layout>
      <c:doughnutChart>
        <c:varyColors val="1"/>
        <c:ser>
          <c:idx val="0"/>
          <c:order val="0"/>
          <c:tx>
            <c:v>Camembert</c:v>
          </c:tx>
          <c:dPt>
            <c:idx val="0"/>
            <c:bubble3D val="0"/>
            <c:spPr>
              <a:gradFill flip="none" rotWithShape="1">
                <a:gsLst>
                  <a:gs pos="0">
                    <a:srgbClr val="C00000">
                      <a:shade val="30000"/>
                      <a:satMod val="115000"/>
                    </a:srgbClr>
                  </a:gs>
                  <a:gs pos="50000">
                    <a:srgbClr val="C00000">
                      <a:shade val="67500"/>
                      <a:satMod val="115000"/>
                    </a:srgbClr>
                  </a:gs>
                  <a:gs pos="100000">
                    <a:srgbClr val="C00000">
                      <a:shade val="100000"/>
                      <a:satMod val="115000"/>
                    </a:srgbClr>
                  </a:gs>
                </a:gsLst>
                <a:lin ang="2700000" scaled="1"/>
                <a:tileRect/>
              </a:gradFill>
            </c:spPr>
            <c:extLst>
              <c:ext xmlns:c16="http://schemas.microsoft.com/office/drawing/2014/chart" uri="{C3380CC4-5D6E-409C-BE32-E72D297353CC}">
                <c16:uniqueId val="{00000001-FBFE-4E35-817A-08EDC36FCC2E}"/>
              </c:ext>
            </c:extLst>
          </c:dPt>
          <c:dPt>
            <c:idx val="1"/>
            <c:bubble3D val="0"/>
            <c:spPr>
              <a:gradFill flip="none" rotWithShape="1">
                <a:gsLst>
                  <a:gs pos="0">
                    <a:srgbClr val="F79646">
                      <a:lumMod val="75000"/>
                      <a:shade val="30000"/>
                      <a:satMod val="115000"/>
                    </a:srgbClr>
                  </a:gs>
                  <a:gs pos="50000">
                    <a:srgbClr val="F79646">
                      <a:lumMod val="75000"/>
                      <a:shade val="67500"/>
                      <a:satMod val="115000"/>
                    </a:srgbClr>
                  </a:gs>
                  <a:gs pos="100000">
                    <a:srgbClr val="F79646">
                      <a:lumMod val="75000"/>
                      <a:shade val="100000"/>
                      <a:satMod val="115000"/>
                    </a:srgbClr>
                  </a:gs>
                </a:gsLst>
                <a:lin ang="2700000" scaled="1"/>
                <a:tileRect/>
              </a:gradFill>
            </c:spPr>
            <c:extLst>
              <c:ext xmlns:c16="http://schemas.microsoft.com/office/drawing/2014/chart" uri="{C3380CC4-5D6E-409C-BE32-E72D297353CC}">
                <c16:uniqueId val="{00000003-FBFE-4E35-817A-08EDC36FCC2E}"/>
              </c:ext>
            </c:extLst>
          </c:dPt>
          <c:dPt>
            <c:idx val="2"/>
            <c:bubble3D val="0"/>
            <c:spPr>
              <a:gradFill flip="none" rotWithShape="1">
                <a:gsLst>
                  <a:gs pos="0">
                    <a:srgbClr val="64AB0D">
                      <a:shade val="30000"/>
                      <a:satMod val="115000"/>
                    </a:srgbClr>
                  </a:gs>
                  <a:gs pos="50000">
                    <a:srgbClr val="64AB0D">
                      <a:shade val="67500"/>
                      <a:satMod val="115000"/>
                    </a:srgbClr>
                  </a:gs>
                  <a:gs pos="100000">
                    <a:srgbClr val="64AB0D">
                      <a:shade val="100000"/>
                      <a:satMod val="115000"/>
                    </a:srgbClr>
                  </a:gs>
                </a:gsLst>
                <a:lin ang="2700000" scaled="1"/>
                <a:tileRect/>
              </a:gradFill>
            </c:spPr>
            <c:extLst>
              <c:ext xmlns:c16="http://schemas.microsoft.com/office/drawing/2014/chart" uri="{C3380CC4-5D6E-409C-BE32-E72D297353CC}">
                <c16:uniqueId val="{00000005-FBFE-4E35-817A-08EDC36FCC2E}"/>
              </c:ext>
            </c:extLst>
          </c:dPt>
          <c:dPt>
            <c:idx val="3"/>
            <c:bubble3D val="0"/>
            <c:spPr>
              <a:gradFill flip="none" rotWithShape="1">
                <a:gsLst>
                  <a:gs pos="0">
                    <a:srgbClr val="00B050">
                      <a:shade val="30000"/>
                      <a:satMod val="115000"/>
                    </a:srgbClr>
                  </a:gs>
                  <a:gs pos="50000">
                    <a:srgbClr val="00B050">
                      <a:shade val="67500"/>
                      <a:satMod val="115000"/>
                    </a:srgbClr>
                  </a:gs>
                  <a:gs pos="100000">
                    <a:srgbClr val="00B050">
                      <a:shade val="100000"/>
                      <a:satMod val="115000"/>
                    </a:srgbClr>
                  </a:gs>
                </a:gsLst>
                <a:lin ang="2700000" scaled="1"/>
                <a:tileRect/>
              </a:gradFill>
            </c:spPr>
            <c:extLst>
              <c:ext xmlns:c16="http://schemas.microsoft.com/office/drawing/2014/chart" uri="{C3380CC4-5D6E-409C-BE32-E72D297353CC}">
                <c16:uniqueId val="{00000007-FBFE-4E35-817A-08EDC36FCC2E}"/>
              </c:ext>
            </c:extLst>
          </c:dPt>
          <c:dPt>
            <c:idx val="4"/>
            <c:bubble3D val="0"/>
            <c:spPr>
              <a:noFill/>
            </c:spPr>
            <c:extLst>
              <c:ext xmlns:c16="http://schemas.microsoft.com/office/drawing/2014/chart" uri="{C3380CC4-5D6E-409C-BE32-E72D297353CC}">
                <c16:uniqueId val="{00000009-FBFE-4E35-817A-08EDC36FCC2E}"/>
              </c:ext>
            </c:extLst>
          </c:dPt>
          <c:val>
            <c:numRef>
              <c:f>'Leçon 1'!$N$178:$N$182</c:f>
              <c:numCache>
                <c:formatCode>General</c:formatCode>
                <c:ptCount val="5"/>
                <c:pt idx="0">
                  <c:v>10</c:v>
                </c:pt>
                <c:pt idx="1">
                  <c:v>10</c:v>
                </c:pt>
                <c:pt idx="2">
                  <c:v>10</c:v>
                </c:pt>
                <c:pt idx="3">
                  <c:v>10</c:v>
                </c:pt>
                <c:pt idx="4">
                  <c:v>40</c:v>
                </c:pt>
              </c:numCache>
            </c:numRef>
          </c:val>
          <c:extLst>
            <c:ext xmlns:c16="http://schemas.microsoft.com/office/drawing/2014/chart" uri="{C3380CC4-5D6E-409C-BE32-E72D297353CC}">
              <c16:uniqueId val="{0000000A-FBFE-4E35-817A-08EDC36FCC2E}"/>
            </c:ext>
          </c:extLst>
        </c:ser>
        <c:dLbls>
          <c:showLegendKey val="0"/>
          <c:showVal val="0"/>
          <c:showCatName val="0"/>
          <c:showSerName val="0"/>
          <c:showPercent val="0"/>
          <c:showBubbleSize val="0"/>
          <c:showLeaderLines val="1"/>
        </c:dLbls>
        <c:firstSliceAng val="270"/>
        <c:holeSize val="50"/>
      </c:doughnutChart>
      <c:pieChart>
        <c:varyColors val="1"/>
        <c:ser>
          <c:idx val="1"/>
          <c:order val="1"/>
          <c:spPr>
            <a:noFill/>
          </c:spPr>
          <c:dPt>
            <c:idx val="1"/>
            <c:bubble3D val="0"/>
            <c:spPr>
              <a:solidFill>
                <a:schemeClr val="tx1"/>
              </a:solidFill>
            </c:spPr>
            <c:extLst>
              <c:ext xmlns:c16="http://schemas.microsoft.com/office/drawing/2014/chart" uri="{C3380CC4-5D6E-409C-BE32-E72D297353CC}">
                <c16:uniqueId val="{0000000C-FBFE-4E35-817A-08EDC36FCC2E}"/>
              </c:ext>
            </c:extLst>
          </c:dPt>
          <c:val>
            <c:numRef>
              <c:f>'Leçon 1'!$O$178:$O$180</c:f>
              <c:numCache>
                <c:formatCode>General</c:formatCode>
                <c:ptCount val="3"/>
                <c:pt idx="0">
                  <c:v>0</c:v>
                </c:pt>
                <c:pt idx="1">
                  <c:v>2</c:v>
                </c:pt>
                <c:pt idx="2">
                  <c:v>78</c:v>
                </c:pt>
              </c:numCache>
            </c:numRef>
          </c:val>
          <c:extLst>
            <c:ext xmlns:c16="http://schemas.microsoft.com/office/drawing/2014/chart" uri="{C3380CC4-5D6E-409C-BE32-E72D297353CC}">
              <c16:uniqueId val="{0000000D-FBFE-4E35-817A-08EDC36FCC2E}"/>
            </c:ext>
          </c:extLst>
        </c:ser>
        <c:dLbls>
          <c:showLegendKey val="0"/>
          <c:showVal val="0"/>
          <c:showCatName val="0"/>
          <c:showSerName val="0"/>
          <c:showPercent val="0"/>
          <c:showBubbleSize val="0"/>
          <c:showLeaderLines val="1"/>
        </c:dLbls>
        <c:firstSliceAng val="270"/>
      </c:pieChart>
    </c:plotArea>
    <c:plotVisOnly val="0"/>
    <c:dispBlanksAs val="gap"/>
    <c:showDLblsOverMax val="0"/>
  </c:chart>
  <c:spPr>
    <a:noFill/>
    <a:ln>
      <a:noFill/>
    </a:ln>
  </c:spPr>
  <c:printSettings>
    <c:headerFooter/>
    <c:pageMargins b="0.750000000000003" l="0.70000000000000062" r="0.70000000000000062" t="0.750000000000003" header="0.30000000000000032" footer="0.30000000000000032"/>
    <c:pageSetup/>
  </c:printSettings>
</c:chartSpace>
</file>

<file path=xl/charts/chart3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3187714043526789E-2"/>
          <c:y val="2.160694885387645E-3"/>
          <c:w val="0.97578810865280474"/>
          <c:h val="0.99783930511461238"/>
        </c:manualLayout>
      </c:layout>
      <c:doughnutChart>
        <c:varyColors val="1"/>
        <c:ser>
          <c:idx val="0"/>
          <c:order val="0"/>
          <c:tx>
            <c:v>Camembert</c:v>
          </c:tx>
          <c:dPt>
            <c:idx val="0"/>
            <c:bubble3D val="0"/>
            <c:spPr>
              <a:gradFill flip="none" rotWithShape="1">
                <a:gsLst>
                  <a:gs pos="0">
                    <a:srgbClr val="C00000">
                      <a:shade val="30000"/>
                      <a:satMod val="115000"/>
                    </a:srgbClr>
                  </a:gs>
                  <a:gs pos="50000">
                    <a:srgbClr val="C00000">
                      <a:shade val="67500"/>
                      <a:satMod val="115000"/>
                    </a:srgbClr>
                  </a:gs>
                  <a:gs pos="100000">
                    <a:srgbClr val="C00000">
                      <a:shade val="100000"/>
                      <a:satMod val="115000"/>
                    </a:srgbClr>
                  </a:gs>
                </a:gsLst>
                <a:lin ang="2700000" scaled="1"/>
                <a:tileRect/>
              </a:gradFill>
            </c:spPr>
            <c:extLst>
              <c:ext xmlns:c16="http://schemas.microsoft.com/office/drawing/2014/chart" uri="{C3380CC4-5D6E-409C-BE32-E72D297353CC}">
                <c16:uniqueId val="{00000001-021B-4DA1-B808-424BB23B03D4}"/>
              </c:ext>
            </c:extLst>
          </c:dPt>
          <c:dPt>
            <c:idx val="1"/>
            <c:bubble3D val="0"/>
            <c:spPr>
              <a:gradFill flip="none" rotWithShape="1">
                <a:gsLst>
                  <a:gs pos="0">
                    <a:srgbClr val="F79646">
                      <a:lumMod val="75000"/>
                      <a:shade val="30000"/>
                      <a:satMod val="115000"/>
                    </a:srgbClr>
                  </a:gs>
                  <a:gs pos="50000">
                    <a:srgbClr val="F79646">
                      <a:lumMod val="75000"/>
                      <a:shade val="67500"/>
                      <a:satMod val="115000"/>
                    </a:srgbClr>
                  </a:gs>
                  <a:gs pos="100000">
                    <a:srgbClr val="F79646">
                      <a:lumMod val="75000"/>
                      <a:shade val="100000"/>
                      <a:satMod val="115000"/>
                    </a:srgbClr>
                  </a:gs>
                </a:gsLst>
                <a:lin ang="2700000" scaled="1"/>
                <a:tileRect/>
              </a:gradFill>
            </c:spPr>
            <c:extLst>
              <c:ext xmlns:c16="http://schemas.microsoft.com/office/drawing/2014/chart" uri="{C3380CC4-5D6E-409C-BE32-E72D297353CC}">
                <c16:uniqueId val="{00000003-021B-4DA1-B808-424BB23B03D4}"/>
              </c:ext>
            </c:extLst>
          </c:dPt>
          <c:dPt>
            <c:idx val="2"/>
            <c:bubble3D val="0"/>
            <c:spPr>
              <a:gradFill flip="none" rotWithShape="1">
                <a:gsLst>
                  <a:gs pos="0">
                    <a:srgbClr val="64AB0D">
                      <a:shade val="30000"/>
                      <a:satMod val="115000"/>
                    </a:srgbClr>
                  </a:gs>
                  <a:gs pos="50000">
                    <a:srgbClr val="64AB0D">
                      <a:shade val="67500"/>
                      <a:satMod val="115000"/>
                    </a:srgbClr>
                  </a:gs>
                  <a:gs pos="100000">
                    <a:srgbClr val="64AB0D">
                      <a:shade val="100000"/>
                      <a:satMod val="115000"/>
                    </a:srgbClr>
                  </a:gs>
                </a:gsLst>
                <a:lin ang="2700000" scaled="1"/>
                <a:tileRect/>
              </a:gradFill>
            </c:spPr>
            <c:extLst>
              <c:ext xmlns:c16="http://schemas.microsoft.com/office/drawing/2014/chart" uri="{C3380CC4-5D6E-409C-BE32-E72D297353CC}">
                <c16:uniqueId val="{00000005-021B-4DA1-B808-424BB23B03D4}"/>
              </c:ext>
            </c:extLst>
          </c:dPt>
          <c:dPt>
            <c:idx val="3"/>
            <c:bubble3D val="0"/>
            <c:spPr>
              <a:gradFill flip="none" rotWithShape="1">
                <a:gsLst>
                  <a:gs pos="0">
                    <a:srgbClr val="00B050">
                      <a:shade val="30000"/>
                      <a:satMod val="115000"/>
                    </a:srgbClr>
                  </a:gs>
                  <a:gs pos="50000">
                    <a:srgbClr val="00B050">
                      <a:shade val="67500"/>
                      <a:satMod val="115000"/>
                    </a:srgbClr>
                  </a:gs>
                  <a:gs pos="100000">
                    <a:srgbClr val="00B050">
                      <a:shade val="100000"/>
                      <a:satMod val="115000"/>
                    </a:srgbClr>
                  </a:gs>
                </a:gsLst>
                <a:lin ang="2700000" scaled="1"/>
                <a:tileRect/>
              </a:gradFill>
            </c:spPr>
            <c:extLst>
              <c:ext xmlns:c16="http://schemas.microsoft.com/office/drawing/2014/chart" uri="{C3380CC4-5D6E-409C-BE32-E72D297353CC}">
                <c16:uniqueId val="{00000007-021B-4DA1-B808-424BB23B03D4}"/>
              </c:ext>
            </c:extLst>
          </c:dPt>
          <c:dPt>
            <c:idx val="4"/>
            <c:bubble3D val="0"/>
            <c:spPr>
              <a:noFill/>
            </c:spPr>
            <c:extLst>
              <c:ext xmlns:c16="http://schemas.microsoft.com/office/drawing/2014/chart" uri="{C3380CC4-5D6E-409C-BE32-E72D297353CC}">
                <c16:uniqueId val="{00000009-021B-4DA1-B808-424BB23B03D4}"/>
              </c:ext>
            </c:extLst>
          </c:dPt>
          <c:val>
            <c:numRef>
              <c:f>'Bilan de la séquence'!$M$83:$M$87</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A-021B-4DA1-B808-424BB23B03D4}"/>
            </c:ext>
          </c:extLst>
        </c:ser>
        <c:dLbls>
          <c:showLegendKey val="0"/>
          <c:showVal val="0"/>
          <c:showCatName val="0"/>
          <c:showSerName val="0"/>
          <c:showPercent val="0"/>
          <c:showBubbleSize val="0"/>
          <c:showLeaderLines val="1"/>
        </c:dLbls>
        <c:firstSliceAng val="270"/>
        <c:holeSize val="50"/>
      </c:doughnutChart>
      <c:pieChart>
        <c:varyColors val="1"/>
        <c:ser>
          <c:idx val="1"/>
          <c:order val="1"/>
          <c:spPr>
            <a:noFill/>
          </c:spPr>
          <c:dPt>
            <c:idx val="1"/>
            <c:bubble3D val="0"/>
            <c:spPr>
              <a:solidFill>
                <a:schemeClr val="tx1"/>
              </a:solidFill>
            </c:spPr>
            <c:extLst>
              <c:ext xmlns:c16="http://schemas.microsoft.com/office/drawing/2014/chart" uri="{C3380CC4-5D6E-409C-BE32-E72D297353CC}">
                <c16:uniqueId val="{0000000C-021B-4DA1-B808-424BB23B03D4}"/>
              </c:ext>
            </c:extLst>
          </c:dPt>
          <c:val>
            <c:numRef>
              <c:f>'Bilan de la séquence'!$N$83:$N$85</c:f>
              <c:numCache>
                <c:formatCode>General</c:formatCode>
                <c:ptCount val="3"/>
                <c:pt idx="0">
                  <c:v>0</c:v>
                </c:pt>
                <c:pt idx="1">
                  <c:v>0</c:v>
                </c:pt>
                <c:pt idx="2">
                  <c:v>0</c:v>
                </c:pt>
              </c:numCache>
            </c:numRef>
          </c:val>
          <c:extLst>
            <c:ext xmlns:c16="http://schemas.microsoft.com/office/drawing/2014/chart" uri="{C3380CC4-5D6E-409C-BE32-E72D297353CC}">
              <c16:uniqueId val="{0000000D-021B-4DA1-B808-424BB23B03D4}"/>
            </c:ext>
          </c:extLst>
        </c:ser>
        <c:dLbls>
          <c:showLegendKey val="0"/>
          <c:showVal val="0"/>
          <c:showCatName val="0"/>
          <c:showSerName val="0"/>
          <c:showPercent val="0"/>
          <c:showBubbleSize val="0"/>
          <c:showLeaderLines val="1"/>
        </c:dLbls>
        <c:firstSliceAng val="270"/>
      </c:pieChart>
    </c:plotArea>
    <c:plotVisOnly val="0"/>
    <c:dispBlanksAs val="gap"/>
    <c:showDLblsOverMax val="0"/>
  </c:chart>
  <c:spPr>
    <a:noFill/>
    <a:ln>
      <a:noFill/>
    </a:ln>
  </c:spPr>
  <c:printSettings>
    <c:headerFooter/>
    <c:pageMargins b="0.750000000000003" l="0.70000000000000062" r="0.70000000000000062" t="0.750000000000003" header="0.30000000000000032" footer="0.30000000000000032"/>
    <c:pageSetup/>
  </c:printSettings>
</c:chartSpace>
</file>

<file path=xl/charts/chart3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3187714043526789E-2"/>
          <c:y val="2.160694885387645E-3"/>
          <c:w val="0.97578810865280474"/>
          <c:h val="0.99783930511461238"/>
        </c:manualLayout>
      </c:layout>
      <c:doughnutChart>
        <c:varyColors val="1"/>
        <c:ser>
          <c:idx val="0"/>
          <c:order val="0"/>
          <c:tx>
            <c:v>Camembert</c:v>
          </c:tx>
          <c:dPt>
            <c:idx val="0"/>
            <c:bubble3D val="0"/>
            <c:spPr>
              <a:gradFill flip="none" rotWithShape="1">
                <a:gsLst>
                  <a:gs pos="0">
                    <a:srgbClr val="C00000">
                      <a:shade val="30000"/>
                      <a:satMod val="115000"/>
                    </a:srgbClr>
                  </a:gs>
                  <a:gs pos="50000">
                    <a:srgbClr val="C00000">
                      <a:shade val="67500"/>
                      <a:satMod val="115000"/>
                    </a:srgbClr>
                  </a:gs>
                  <a:gs pos="100000">
                    <a:srgbClr val="C00000">
                      <a:shade val="100000"/>
                      <a:satMod val="115000"/>
                    </a:srgbClr>
                  </a:gs>
                </a:gsLst>
                <a:lin ang="2700000" scaled="1"/>
                <a:tileRect/>
              </a:gradFill>
            </c:spPr>
            <c:extLst>
              <c:ext xmlns:c16="http://schemas.microsoft.com/office/drawing/2014/chart" uri="{C3380CC4-5D6E-409C-BE32-E72D297353CC}">
                <c16:uniqueId val="{00000001-A722-4887-ABD1-62F173436C3A}"/>
              </c:ext>
            </c:extLst>
          </c:dPt>
          <c:dPt>
            <c:idx val="1"/>
            <c:bubble3D val="0"/>
            <c:spPr>
              <a:gradFill flip="none" rotWithShape="1">
                <a:gsLst>
                  <a:gs pos="0">
                    <a:srgbClr val="F79646">
                      <a:lumMod val="75000"/>
                      <a:shade val="30000"/>
                      <a:satMod val="115000"/>
                    </a:srgbClr>
                  </a:gs>
                  <a:gs pos="50000">
                    <a:srgbClr val="F79646">
                      <a:lumMod val="75000"/>
                      <a:shade val="67500"/>
                      <a:satMod val="115000"/>
                    </a:srgbClr>
                  </a:gs>
                  <a:gs pos="100000">
                    <a:srgbClr val="F79646">
                      <a:lumMod val="75000"/>
                      <a:shade val="100000"/>
                      <a:satMod val="115000"/>
                    </a:srgbClr>
                  </a:gs>
                </a:gsLst>
                <a:lin ang="2700000" scaled="1"/>
                <a:tileRect/>
              </a:gradFill>
            </c:spPr>
            <c:extLst>
              <c:ext xmlns:c16="http://schemas.microsoft.com/office/drawing/2014/chart" uri="{C3380CC4-5D6E-409C-BE32-E72D297353CC}">
                <c16:uniqueId val="{00000003-A722-4887-ABD1-62F173436C3A}"/>
              </c:ext>
            </c:extLst>
          </c:dPt>
          <c:dPt>
            <c:idx val="2"/>
            <c:bubble3D val="0"/>
            <c:spPr>
              <a:gradFill flip="none" rotWithShape="1">
                <a:gsLst>
                  <a:gs pos="0">
                    <a:srgbClr val="64AB0D">
                      <a:shade val="30000"/>
                      <a:satMod val="115000"/>
                    </a:srgbClr>
                  </a:gs>
                  <a:gs pos="50000">
                    <a:srgbClr val="64AB0D">
                      <a:shade val="67500"/>
                      <a:satMod val="115000"/>
                    </a:srgbClr>
                  </a:gs>
                  <a:gs pos="100000">
                    <a:srgbClr val="64AB0D">
                      <a:shade val="100000"/>
                      <a:satMod val="115000"/>
                    </a:srgbClr>
                  </a:gs>
                </a:gsLst>
                <a:lin ang="2700000" scaled="1"/>
                <a:tileRect/>
              </a:gradFill>
            </c:spPr>
            <c:extLst>
              <c:ext xmlns:c16="http://schemas.microsoft.com/office/drawing/2014/chart" uri="{C3380CC4-5D6E-409C-BE32-E72D297353CC}">
                <c16:uniqueId val="{00000005-A722-4887-ABD1-62F173436C3A}"/>
              </c:ext>
            </c:extLst>
          </c:dPt>
          <c:dPt>
            <c:idx val="3"/>
            <c:bubble3D val="0"/>
            <c:spPr>
              <a:gradFill flip="none" rotWithShape="1">
                <a:gsLst>
                  <a:gs pos="0">
                    <a:srgbClr val="00B050">
                      <a:shade val="30000"/>
                      <a:satMod val="115000"/>
                    </a:srgbClr>
                  </a:gs>
                  <a:gs pos="50000">
                    <a:srgbClr val="00B050">
                      <a:shade val="67500"/>
                      <a:satMod val="115000"/>
                    </a:srgbClr>
                  </a:gs>
                  <a:gs pos="100000">
                    <a:srgbClr val="00B050">
                      <a:shade val="100000"/>
                      <a:satMod val="115000"/>
                    </a:srgbClr>
                  </a:gs>
                </a:gsLst>
                <a:lin ang="2700000" scaled="1"/>
                <a:tileRect/>
              </a:gradFill>
            </c:spPr>
            <c:extLst>
              <c:ext xmlns:c16="http://schemas.microsoft.com/office/drawing/2014/chart" uri="{C3380CC4-5D6E-409C-BE32-E72D297353CC}">
                <c16:uniqueId val="{00000007-A722-4887-ABD1-62F173436C3A}"/>
              </c:ext>
            </c:extLst>
          </c:dPt>
          <c:dPt>
            <c:idx val="4"/>
            <c:bubble3D val="0"/>
            <c:spPr>
              <a:noFill/>
            </c:spPr>
            <c:extLst>
              <c:ext xmlns:c16="http://schemas.microsoft.com/office/drawing/2014/chart" uri="{C3380CC4-5D6E-409C-BE32-E72D297353CC}">
                <c16:uniqueId val="{00000009-A722-4887-ABD1-62F173436C3A}"/>
              </c:ext>
            </c:extLst>
          </c:dPt>
          <c:val>
            <c:numRef>
              <c:f>'Bilan de la séquence'!$M$88:$M$92</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A-A722-4887-ABD1-62F173436C3A}"/>
            </c:ext>
          </c:extLst>
        </c:ser>
        <c:dLbls>
          <c:showLegendKey val="0"/>
          <c:showVal val="0"/>
          <c:showCatName val="0"/>
          <c:showSerName val="0"/>
          <c:showPercent val="0"/>
          <c:showBubbleSize val="0"/>
          <c:showLeaderLines val="1"/>
        </c:dLbls>
        <c:firstSliceAng val="270"/>
        <c:holeSize val="50"/>
      </c:doughnutChart>
      <c:pieChart>
        <c:varyColors val="1"/>
        <c:ser>
          <c:idx val="1"/>
          <c:order val="1"/>
          <c:spPr>
            <a:noFill/>
          </c:spPr>
          <c:dPt>
            <c:idx val="1"/>
            <c:bubble3D val="0"/>
            <c:spPr>
              <a:solidFill>
                <a:schemeClr val="tx1"/>
              </a:solidFill>
            </c:spPr>
            <c:extLst>
              <c:ext xmlns:c16="http://schemas.microsoft.com/office/drawing/2014/chart" uri="{C3380CC4-5D6E-409C-BE32-E72D297353CC}">
                <c16:uniqueId val="{0000000C-A722-4887-ABD1-62F173436C3A}"/>
              </c:ext>
            </c:extLst>
          </c:dPt>
          <c:val>
            <c:numRef>
              <c:f>'Bilan de la séquence'!$N$88:$N$90</c:f>
              <c:numCache>
                <c:formatCode>General</c:formatCode>
                <c:ptCount val="3"/>
                <c:pt idx="0">
                  <c:v>0</c:v>
                </c:pt>
                <c:pt idx="1">
                  <c:v>0</c:v>
                </c:pt>
                <c:pt idx="2">
                  <c:v>0</c:v>
                </c:pt>
              </c:numCache>
            </c:numRef>
          </c:val>
          <c:extLst>
            <c:ext xmlns:c16="http://schemas.microsoft.com/office/drawing/2014/chart" uri="{C3380CC4-5D6E-409C-BE32-E72D297353CC}">
              <c16:uniqueId val="{0000000D-A722-4887-ABD1-62F173436C3A}"/>
            </c:ext>
          </c:extLst>
        </c:ser>
        <c:dLbls>
          <c:showLegendKey val="0"/>
          <c:showVal val="0"/>
          <c:showCatName val="0"/>
          <c:showSerName val="0"/>
          <c:showPercent val="0"/>
          <c:showBubbleSize val="0"/>
          <c:showLeaderLines val="1"/>
        </c:dLbls>
        <c:firstSliceAng val="270"/>
      </c:pieChart>
    </c:plotArea>
    <c:plotVisOnly val="0"/>
    <c:dispBlanksAs val="gap"/>
    <c:showDLblsOverMax val="0"/>
  </c:chart>
  <c:spPr>
    <a:noFill/>
    <a:ln>
      <a:noFill/>
    </a:ln>
  </c:spPr>
  <c:printSettings>
    <c:headerFooter/>
    <c:pageMargins b="0.750000000000003" l="0.70000000000000062" r="0.70000000000000062" t="0.750000000000003" header="0.30000000000000032" footer="0.30000000000000032"/>
    <c:pageSetup/>
  </c:printSettings>
</c:chartSpace>
</file>

<file path=xl/charts/chart3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3187714043526789E-2"/>
          <c:y val="2.160694885387645E-3"/>
          <c:w val="0.97578810865280474"/>
          <c:h val="0.99783930511461238"/>
        </c:manualLayout>
      </c:layout>
      <c:doughnutChart>
        <c:varyColors val="1"/>
        <c:ser>
          <c:idx val="0"/>
          <c:order val="0"/>
          <c:tx>
            <c:v>Camembert</c:v>
          </c:tx>
          <c:dPt>
            <c:idx val="0"/>
            <c:bubble3D val="0"/>
            <c:spPr>
              <a:gradFill flip="none" rotWithShape="1">
                <a:gsLst>
                  <a:gs pos="0">
                    <a:srgbClr val="C00000">
                      <a:shade val="30000"/>
                      <a:satMod val="115000"/>
                    </a:srgbClr>
                  </a:gs>
                  <a:gs pos="50000">
                    <a:srgbClr val="C00000">
                      <a:shade val="67500"/>
                      <a:satMod val="115000"/>
                    </a:srgbClr>
                  </a:gs>
                  <a:gs pos="100000">
                    <a:srgbClr val="C00000">
                      <a:shade val="100000"/>
                      <a:satMod val="115000"/>
                    </a:srgbClr>
                  </a:gs>
                </a:gsLst>
                <a:lin ang="2700000" scaled="1"/>
                <a:tileRect/>
              </a:gradFill>
            </c:spPr>
            <c:extLst>
              <c:ext xmlns:c16="http://schemas.microsoft.com/office/drawing/2014/chart" uri="{C3380CC4-5D6E-409C-BE32-E72D297353CC}">
                <c16:uniqueId val="{00000001-85CC-4364-8890-39A7B611C075}"/>
              </c:ext>
            </c:extLst>
          </c:dPt>
          <c:dPt>
            <c:idx val="1"/>
            <c:bubble3D val="0"/>
            <c:spPr>
              <a:gradFill flip="none" rotWithShape="1">
                <a:gsLst>
                  <a:gs pos="0">
                    <a:srgbClr val="F79646">
                      <a:lumMod val="75000"/>
                      <a:shade val="30000"/>
                      <a:satMod val="115000"/>
                    </a:srgbClr>
                  </a:gs>
                  <a:gs pos="50000">
                    <a:srgbClr val="F79646">
                      <a:lumMod val="75000"/>
                      <a:shade val="67500"/>
                      <a:satMod val="115000"/>
                    </a:srgbClr>
                  </a:gs>
                  <a:gs pos="100000">
                    <a:srgbClr val="F79646">
                      <a:lumMod val="75000"/>
                      <a:shade val="100000"/>
                      <a:satMod val="115000"/>
                    </a:srgbClr>
                  </a:gs>
                </a:gsLst>
                <a:lin ang="2700000" scaled="1"/>
                <a:tileRect/>
              </a:gradFill>
            </c:spPr>
            <c:extLst>
              <c:ext xmlns:c16="http://schemas.microsoft.com/office/drawing/2014/chart" uri="{C3380CC4-5D6E-409C-BE32-E72D297353CC}">
                <c16:uniqueId val="{00000003-85CC-4364-8890-39A7B611C075}"/>
              </c:ext>
            </c:extLst>
          </c:dPt>
          <c:dPt>
            <c:idx val="2"/>
            <c:bubble3D val="0"/>
            <c:spPr>
              <a:gradFill flip="none" rotWithShape="1">
                <a:gsLst>
                  <a:gs pos="0">
                    <a:srgbClr val="64AB0D">
                      <a:shade val="30000"/>
                      <a:satMod val="115000"/>
                    </a:srgbClr>
                  </a:gs>
                  <a:gs pos="50000">
                    <a:srgbClr val="64AB0D">
                      <a:shade val="67500"/>
                      <a:satMod val="115000"/>
                    </a:srgbClr>
                  </a:gs>
                  <a:gs pos="100000">
                    <a:srgbClr val="64AB0D">
                      <a:shade val="100000"/>
                      <a:satMod val="115000"/>
                    </a:srgbClr>
                  </a:gs>
                </a:gsLst>
                <a:lin ang="2700000" scaled="1"/>
                <a:tileRect/>
              </a:gradFill>
            </c:spPr>
            <c:extLst>
              <c:ext xmlns:c16="http://schemas.microsoft.com/office/drawing/2014/chart" uri="{C3380CC4-5D6E-409C-BE32-E72D297353CC}">
                <c16:uniqueId val="{00000005-85CC-4364-8890-39A7B611C075}"/>
              </c:ext>
            </c:extLst>
          </c:dPt>
          <c:dPt>
            <c:idx val="3"/>
            <c:bubble3D val="0"/>
            <c:spPr>
              <a:gradFill flip="none" rotWithShape="1">
                <a:gsLst>
                  <a:gs pos="0">
                    <a:srgbClr val="00B050">
                      <a:shade val="30000"/>
                      <a:satMod val="115000"/>
                    </a:srgbClr>
                  </a:gs>
                  <a:gs pos="50000">
                    <a:srgbClr val="00B050">
                      <a:shade val="67500"/>
                      <a:satMod val="115000"/>
                    </a:srgbClr>
                  </a:gs>
                  <a:gs pos="100000">
                    <a:srgbClr val="00B050">
                      <a:shade val="100000"/>
                      <a:satMod val="115000"/>
                    </a:srgbClr>
                  </a:gs>
                </a:gsLst>
                <a:lin ang="2700000" scaled="1"/>
                <a:tileRect/>
              </a:gradFill>
            </c:spPr>
            <c:extLst>
              <c:ext xmlns:c16="http://schemas.microsoft.com/office/drawing/2014/chart" uri="{C3380CC4-5D6E-409C-BE32-E72D297353CC}">
                <c16:uniqueId val="{00000007-85CC-4364-8890-39A7B611C075}"/>
              </c:ext>
            </c:extLst>
          </c:dPt>
          <c:dPt>
            <c:idx val="4"/>
            <c:bubble3D val="0"/>
            <c:spPr>
              <a:noFill/>
            </c:spPr>
            <c:extLst>
              <c:ext xmlns:c16="http://schemas.microsoft.com/office/drawing/2014/chart" uri="{C3380CC4-5D6E-409C-BE32-E72D297353CC}">
                <c16:uniqueId val="{00000009-85CC-4364-8890-39A7B611C075}"/>
              </c:ext>
            </c:extLst>
          </c:dPt>
          <c:val>
            <c:numRef>
              <c:f>'Bilan de la séquence'!$M$93:$M$97</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A-85CC-4364-8890-39A7B611C075}"/>
            </c:ext>
          </c:extLst>
        </c:ser>
        <c:dLbls>
          <c:showLegendKey val="0"/>
          <c:showVal val="0"/>
          <c:showCatName val="0"/>
          <c:showSerName val="0"/>
          <c:showPercent val="0"/>
          <c:showBubbleSize val="0"/>
          <c:showLeaderLines val="1"/>
        </c:dLbls>
        <c:firstSliceAng val="270"/>
        <c:holeSize val="50"/>
      </c:doughnutChart>
      <c:pieChart>
        <c:varyColors val="1"/>
        <c:ser>
          <c:idx val="1"/>
          <c:order val="1"/>
          <c:spPr>
            <a:noFill/>
          </c:spPr>
          <c:dPt>
            <c:idx val="1"/>
            <c:bubble3D val="0"/>
            <c:spPr>
              <a:solidFill>
                <a:schemeClr val="tx1"/>
              </a:solidFill>
            </c:spPr>
            <c:extLst>
              <c:ext xmlns:c16="http://schemas.microsoft.com/office/drawing/2014/chart" uri="{C3380CC4-5D6E-409C-BE32-E72D297353CC}">
                <c16:uniqueId val="{0000000C-85CC-4364-8890-39A7B611C075}"/>
              </c:ext>
            </c:extLst>
          </c:dPt>
          <c:val>
            <c:numRef>
              <c:f>'Bilan de la séquence'!$N$93:$N$95</c:f>
              <c:numCache>
                <c:formatCode>General</c:formatCode>
                <c:ptCount val="3"/>
                <c:pt idx="0">
                  <c:v>0</c:v>
                </c:pt>
                <c:pt idx="1">
                  <c:v>0</c:v>
                </c:pt>
                <c:pt idx="2">
                  <c:v>0</c:v>
                </c:pt>
              </c:numCache>
            </c:numRef>
          </c:val>
          <c:extLst>
            <c:ext xmlns:c16="http://schemas.microsoft.com/office/drawing/2014/chart" uri="{C3380CC4-5D6E-409C-BE32-E72D297353CC}">
              <c16:uniqueId val="{0000000D-85CC-4364-8890-39A7B611C075}"/>
            </c:ext>
          </c:extLst>
        </c:ser>
        <c:dLbls>
          <c:showLegendKey val="0"/>
          <c:showVal val="0"/>
          <c:showCatName val="0"/>
          <c:showSerName val="0"/>
          <c:showPercent val="0"/>
          <c:showBubbleSize val="0"/>
          <c:showLeaderLines val="1"/>
        </c:dLbls>
        <c:firstSliceAng val="270"/>
      </c:pieChart>
    </c:plotArea>
    <c:plotVisOnly val="0"/>
    <c:dispBlanksAs val="gap"/>
    <c:showDLblsOverMax val="0"/>
  </c:chart>
  <c:spPr>
    <a:noFill/>
    <a:ln>
      <a:noFill/>
    </a:ln>
  </c:spPr>
  <c:printSettings>
    <c:headerFooter/>
    <c:pageMargins b="0.750000000000003" l="0.70000000000000062" r="0.70000000000000062" t="0.750000000000003" header="0.30000000000000032" footer="0.30000000000000032"/>
    <c:pageSetup/>
  </c:printSettings>
</c:chartSpace>
</file>

<file path=xl/charts/chart3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3187714043526789E-2"/>
          <c:y val="2.160694885387645E-3"/>
          <c:w val="0.97578810865280474"/>
          <c:h val="0.99783930511461238"/>
        </c:manualLayout>
      </c:layout>
      <c:doughnutChart>
        <c:varyColors val="1"/>
        <c:ser>
          <c:idx val="0"/>
          <c:order val="0"/>
          <c:tx>
            <c:v>Camembert</c:v>
          </c:tx>
          <c:dPt>
            <c:idx val="0"/>
            <c:bubble3D val="0"/>
            <c:spPr>
              <a:gradFill flip="none" rotWithShape="1">
                <a:gsLst>
                  <a:gs pos="0">
                    <a:srgbClr val="C00000">
                      <a:shade val="30000"/>
                      <a:satMod val="115000"/>
                    </a:srgbClr>
                  </a:gs>
                  <a:gs pos="50000">
                    <a:srgbClr val="C00000">
                      <a:shade val="67500"/>
                      <a:satMod val="115000"/>
                    </a:srgbClr>
                  </a:gs>
                  <a:gs pos="100000">
                    <a:srgbClr val="C00000">
                      <a:shade val="100000"/>
                      <a:satMod val="115000"/>
                    </a:srgbClr>
                  </a:gs>
                </a:gsLst>
                <a:lin ang="2700000" scaled="1"/>
                <a:tileRect/>
              </a:gradFill>
            </c:spPr>
            <c:extLst>
              <c:ext xmlns:c16="http://schemas.microsoft.com/office/drawing/2014/chart" uri="{C3380CC4-5D6E-409C-BE32-E72D297353CC}">
                <c16:uniqueId val="{00000001-5EBC-4D3C-A35C-368A44DA62A2}"/>
              </c:ext>
            </c:extLst>
          </c:dPt>
          <c:dPt>
            <c:idx val="1"/>
            <c:bubble3D val="0"/>
            <c:spPr>
              <a:gradFill flip="none" rotWithShape="1">
                <a:gsLst>
                  <a:gs pos="0">
                    <a:srgbClr val="F79646">
                      <a:lumMod val="75000"/>
                      <a:shade val="30000"/>
                      <a:satMod val="115000"/>
                    </a:srgbClr>
                  </a:gs>
                  <a:gs pos="50000">
                    <a:srgbClr val="F79646">
                      <a:lumMod val="75000"/>
                      <a:shade val="67500"/>
                      <a:satMod val="115000"/>
                    </a:srgbClr>
                  </a:gs>
                  <a:gs pos="100000">
                    <a:srgbClr val="F79646">
                      <a:lumMod val="75000"/>
                      <a:shade val="100000"/>
                      <a:satMod val="115000"/>
                    </a:srgbClr>
                  </a:gs>
                </a:gsLst>
                <a:lin ang="2700000" scaled="1"/>
                <a:tileRect/>
              </a:gradFill>
            </c:spPr>
            <c:extLst>
              <c:ext xmlns:c16="http://schemas.microsoft.com/office/drawing/2014/chart" uri="{C3380CC4-5D6E-409C-BE32-E72D297353CC}">
                <c16:uniqueId val="{00000003-5EBC-4D3C-A35C-368A44DA62A2}"/>
              </c:ext>
            </c:extLst>
          </c:dPt>
          <c:dPt>
            <c:idx val="2"/>
            <c:bubble3D val="0"/>
            <c:spPr>
              <a:gradFill flip="none" rotWithShape="1">
                <a:gsLst>
                  <a:gs pos="0">
                    <a:srgbClr val="64AB0D">
                      <a:shade val="30000"/>
                      <a:satMod val="115000"/>
                    </a:srgbClr>
                  </a:gs>
                  <a:gs pos="50000">
                    <a:srgbClr val="64AB0D">
                      <a:shade val="67500"/>
                      <a:satMod val="115000"/>
                    </a:srgbClr>
                  </a:gs>
                  <a:gs pos="100000">
                    <a:srgbClr val="64AB0D">
                      <a:shade val="100000"/>
                      <a:satMod val="115000"/>
                    </a:srgbClr>
                  </a:gs>
                </a:gsLst>
                <a:lin ang="2700000" scaled="1"/>
                <a:tileRect/>
              </a:gradFill>
            </c:spPr>
            <c:extLst>
              <c:ext xmlns:c16="http://schemas.microsoft.com/office/drawing/2014/chart" uri="{C3380CC4-5D6E-409C-BE32-E72D297353CC}">
                <c16:uniqueId val="{00000005-5EBC-4D3C-A35C-368A44DA62A2}"/>
              </c:ext>
            </c:extLst>
          </c:dPt>
          <c:dPt>
            <c:idx val="3"/>
            <c:bubble3D val="0"/>
            <c:spPr>
              <a:gradFill flip="none" rotWithShape="1">
                <a:gsLst>
                  <a:gs pos="0">
                    <a:srgbClr val="00B050">
                      <a:shade val="30000"/>
                      <a:satMod val="115000"/>
                    </a:srgbClr>
                  </a:gs>
                  <a:gs pos="50000">
                    <a:srgbClr val="00B050">
                      <a:shade val="67500"/>
                      <a:satMod val="115000"/>
                    </a:srgbClr>
                  </a:gs>
                  <a:gs pos="100000">
                    <a:srgbClr val="00B050">
                      <a:shade val="100000"/>
                      <a:satMod val="115000"/>
                    </a:srgbClr>
                  </a:gs>
                </a:gsLst>
                <a:lin ang="2700000" scaled="1"/>
                <a:tileRect/>
              </a:gradFill>
            </c:spPr>
            <c:extLst>
              <c:ext xmlns:c16="http://schemas.microsoft.com/office/drawing/2014/chart" uri="{C3380CC4-5D6E-409C-BE32-E72D297353CC}">
                <c16:uniqueId val="{00000007-5EBC-4D3C-A35C-368A44DA62A2}"/>
              </c:ext>
            </c:extLst>
          </c:dPt>
          <c:dPt>
            <c:idx val="4"/>
            <c:bubble3D val="0"/>
            <c:spPr>
              <a:noFill/>
            </c:spPr>
            <c:extLst>
              <c:ext xmlns:c16="http://schemas.microsoft.com/office/drawing/2014/chart" uri="{C3380CC4-5D6E-409C-BE32-E72D297353CC}">
                <c16:uniqueId val="{00000009-5EBC-4D3C-A35C-368A44DA62A2}"/>
              </c:ext>
            </c:extLst>
          </c:dPt>
          <c:val>
            <c:numRef>
              <c:f>'Bilan de la séquence'!$M$98:$M$102</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A-5EBC-4D3C-A35C-368A44DA62A2}"/>
            </c:ext>
          </c:extLst>
        </c:ser>
        <c:dLbls>
          <c:showLegendKey val="0"/>
          <c:showVal val="0"/>
          <c:showCatName val="0"/>
          <c:showSerName val="0"/>
          <c:showPercent val="0"/>
          <c:showBubbleSize val="0"/>
          <c:showLeaderLines val="1"/>
        </c:dLbls>
        <c:firstSliceAng val="270"/>
        <c:holeSize val="50"/>
      </c:doughnutChart>
      <c:pieChart>
        <c:varyColors val="1"/>
        <c:ser>
          <c:idx val="1"/>
          <c:order val="1"/>
          <c:spPr>
            <a:noFill/>
          </c:spPr>
          <c:dPt>
            <c:idx val="1"/>
            <c:bubble3D val="0"/>
            <c:spPr>
              <a:solidFill>
                <a:schemeClr val="tx1"/>
              </a:solidFill>
            </c:spPr>
            <c:extLst>
              <c:ext xmlns:c16="http://schemas.microsoft.com/office/drawing/2014/chart" uri="{C3380CC4-5D6E-409C-BE32-E72D297353CC}">
                <c16:uniqueId val="{0000000C-5EBC-4D3C-A35C-368A44DA62A2}"/>
              </c:ext>
            </c:extLst>
          </c:dPt>
          <c:val>
            <c:numRef>
              <c:f>'Bilan de la séquence'!$N$98:$N$100</c:f>
              <c:numCache>
                <c:formatCode>General</c:formatCode>
                <c:ptCount val="3"/>
                <c:pt idx="0">
                  <c:v>0</c:v>
                </c:pt>
                <c:pt idx="1">
                  <c:v>0</c:v>
                </c:pt>
                <c:pt idx="2">
                  <c:v>0</c:v>
                </c:pt>
              </c:numCache>
            </c:numRef>
          </c:val>
          <c:extLst>
            <c:ext xmlns:c16="http://schemas.microsoft.com/office/drawing/2014/chart" uri="{C3380CC4-5D6E-409C-BE32-E72D297353CC}">
              <c16:uniqueId val="{0000000D-5EBC-4D3C-A35C-368A44DA62A2}"/>
            </c:ext>
          </c:extLst>
        </c:ser>
        <c:dLbls>
          <c:showLegendKey val="0"/>
          <c:showVal val="0"/>
          <c:showCatName val="0"/>
          <c:showSerName val="0"/>
          <c:showPercent val="0"/>
          <c:showBubbleSize val="0"/>
          <c:showLeaderLines val="1"/>
        </c:dLbls>
        <c:firstSliceAng val="270"/>
      </c:pieChart>
    </c:plotArea>
    <c:plotVisOnly val="0"/>
    <c:dispBlanksAs val="gap"/>
    <c:showDLblsOverMax val="0"/>
  </c:chart>
  <c:spPr>
    <a:noFill/>
    <a:ln>
      <a:noFill/>
    </a:ln>
  </c:spPr>
  <c:printSettings>
    <c:headerFooter/>
    <c:pageMargins b="0.750000000000003" l="0.70000000000000062" r="0.70000000000000062" t="0.750000000000003" header="0.30000000000000032" footer="0.30000000000000032"/>
    <c:pageSetup/>
  </c:printSettings>
</c:chartSpace>
</file>

<file path=xl/charts/chart3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3187714043526789E-2"/>
          <c:y val="2.160694885387645E-3"/>
          <c:w val="0.97578810865280474"/>
          <c:h val="0.99783930511461238"/>
        </c:manualLayout>
      </c:layout>
      <c:doughnutChart>
        <c:varyColors val="1"/>
        <c:ser>
          <c:idx val="0"/>
          <c:order val="0"/>
          <c:tx>
            <c:v>Camembert</c:v>
          </c:tx>
          <c:dPt>
            <c:idx val="0"/>
            <c:bubble3D val="0"/>
            <c:spPr>
              <a:gradFill flip="none" rotWithShape="1">
                <a:gsLst>
                  <a:gs pos="0">
                    <a:srgbClr val="C00000">
                      <a:shade val="30000"/>
                      <a:satMod val="115000"/>
                    </a:srgbClr>
                  </a:gs>
                  <a:gs pos="50000">
                    <a:srgbClr val="C00000">
                      <a:shade val="67500"/>
                      <a:satMod val="115000"/>
                    </a:srgbClr>
                  </a:gs>
                  <a:gs pos="100000">
                    <a:srgbClr val="C00000">
                      <a:shade val="100000"/>
                      <a:satMod val="115000"/>
                    </a:srgbClr>
                  </a:gs>
                </a:gsLst>
                <a:lin ang="2700000" scaled="1"/>
                <a:tileRect/>
              </a:gradFill>
            </c:spPr>
            <c:extLst>
              <c:ext xmlns:c16="http://schemas.microsoft.com/office/drawing/2014/chart" uri="{C3380CC4-5D6E-409C-BE32-E72D297353CC}">
                <c16:uniqueId val="{00000001-51AA-4437-9BF2-22DB9703E8F9}"/>
              </c:ext>
            </c:extLst>
          </c:dPt>
          <c:dPt>
            <c:idx val="1"/>
            <c:bubble3D val="0"/>
            <c:spPr>
              <a:gradFill flip="none" rotWithShape="1">
                <a:gsLst>
                  <a:gs pos="0">
                    <a:srgbClr val="F79646">
                      <a:lumMod val="75000"/>
                      <a:shade val="30000"/>
                      <a:satMod val="115000"/>
                    </a:srgbClr>
                  </a:gs>
                  <a:gs pos="50000">
                    <a:srgbClr val="F79646">
                      <a:lumMod val="75000"/>
                      <a:shade val="67500"/>
                      <a:satMod val="115000"/>
                    </a:srgbClr>
                  </a:gs>
                  <a:gs pos="100000">
                    <a:srgbClr val="F79646">
                      <a:lumMod val="75000"/>
                      <a:shade val="100000"/>
                      <a:satMod val="115000"/>
                    </a:srgbClr>
                  </a:gs>
                </a:gsLst>
                <a:lin ang="2700000" scaled="1"/>
                <a:tileRect/>
              </a:gradFill>
            </c:spPr>
            <c:extLst>
              <c:ext xmlns:c16="http://schemas.microsoft.com/office/drawing/2014/chart" uri="{C3380CC4-5D6E-409C-BE32-E72D297353CC}">
                <c16:uniqueId val="{00000003-51AA-4437-9BF2-22DB9703E8F9}"/>
              </c:ext>
            </c:extLst>
          </c:dPt>
          <c:dPt>
            <c:idx val="2"/>
            <c:bubble3D val="0"/>
            <c:spPr>
              <a:gradFill flip="none" rotWithShape="1">
                <a:gsLst>
                  <a:gs pos="0">
                    <a:srgbClr val="64AB0D">
                      <a:shade val="30000"/>
                      <a:satMod val="115000"/>
                    </a:srgbClr>
                  </a:gs>
                  <a:gs pos="50000">
                    <a:srgbClr val="64AB0D">
                      <a:shade val="67500"/>
                      <a:satMod val="115000"/>
                    </a:srgbClr>
                  </a:gs>
                  <a:gs pos="100000">
                    <a:srgbClr val="64AB0D">
                      <a:shade val="100000"/>
                      <a:satMod val="115000"/>
                    </a:srgbClr>
                  </a:gs>
                </a:gsLst>
                <a:lin ang="2700000" scaled="1"/>
                <a:tileRect/>
              </a:gradFill>
            </c:spPr>
            <c:extLst>
              <c:ext xmlns:c16="http://schemas.microsoft.com/office/drawing/2014/chart" uri="{C3380CC4-5D6E-409C-BE32-E72D297353CC}">
                <c16:uniqueId val="{00000005-51AA-4437-9BF2-22DB9703E8F9}"/>
              </c:ext>
            </c:extLst>
          </c:dPt>
          <c:dPt>
            <c:idx val="3"/>
            <c:bubble3D val="0"/>
            <c:spPr>
              <a:gradFill flip="none" rotWithShape="1">
                <a:gsLst>
                  <a:gs pos="0">
                    <a:srgbClr val="00B050">
                      <a:shade val="30000"/>
                      <a:satMod val="115000"/>
                    </a:srgbClr>
                  </a:gs>
                  <a:gs pos="50000">
                    <a:srgbClr val="00B050">
                      <a:shade val="67500"/>
                      <a:satMod val="115000"/>
                    </a:srgbClr>
                  </a:gs>
                  <a:gs pos="100000">
                    <a:srgbClr val="00B050">
                      <a:shade val="100000"/>
                      <a:satMod val="115000"/>
                    </a:srgbClr>
                  </a:gs>
                </a:gsLst>
                <a:lin ang="2700000" scaled="1"/>
                <a:tileRect/>
              </a:gradFill>
            </c:spPr>
            <c:extLst>
              <c:ext xmlns:c16="http://schemas.microsoft.com/office/drawing/2014/chart" uri="{C3380CC4-5D6E-409C-BE32-E72D297353CC}">
                <c16:uniqueId val="{00000007-51AA-4437-9BF2-22DB9703E8F9}"/>
              </c:ext>
            </c:extLst>
          </c:dPt>
          <c:dPt>
            <c:idx val="4"/>
            <c:bubble3D val="0"/>
            <c:spPr>
              <a:noFill/>
            </c:spPr>
            <c:extLst>
              <c:ext xmlns:c16="http://schemas.microsoft.com/office/drawing/2014/chart" uri="{C3380CC4-5D6E-409C-BE32-E72D297353CC}">
                <c16:uniqueId val="{00000009-51AA-4437-9BF2-22DB9703E8F9}"/>
              </c:ext>
            </c:extLst>
          </c:dPt>
          <c:val>
            <c:numRef>
              <c:f>'Bilan de la séquence'!$M$103:$M$107</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A-51AA-4437-9BF2-22DB9703E8F9}"/>
            </c:ext>
          </c:extLst>
        </c:ser>
        <c:dLbls>
          <c:showLegendKey val="0"/>
          <c:showVal val="0"/>
          <c:showCatName val="0"/>
          <c:showSerName val="0"/>
          <c:showPercent val="0"/>
          <c:showBubbleSize val="0"/>
          <c:showLeaderLines val="1"/>
        </c:dLbls>
        <c:firstSliceAng val="270"/>
        <c:holeSize val="50"/>
      </c:doughnutChart>
      <c:pieChart>
        <c:varyColors val="1"/>
        <c:ser>
          <c:idx val="1"/>
          <c:order val="1"/>
          <c:spPr>
            <a:noFill/>
          </c:spPr>
          <c:dPt>
            <c:idx val="1"/>
            <c:bubble3D val="0"/>
            <c:spPr>
              <a:solidFill>
                <a:schemeClr val="tx1"/>
              </a:solidFill>
            </c:spPr>
            <c:extLst>
              <c:ext xmlns:c16="http://schemas.microsoft.com/office/drawing/2014/chart" uri="{C3380CC4-5D6E-409C-BE32-E72D297353CC}">
                <c16:uniqueId val="{0000000C-51AA-4437-9BF2-22DB9703E8F9}"/>
              </c:ext>
            </c:extLst>
          </c:dPt>
          <c:val>
            <c:numRef>
              <c:f>'Bilan de la séquence'!$N$103:$N$105</c:f>
              <c:numCache>
                <c:formatCode>General</c:formatCode>
                <c:ptCount val="3"/>
                <c:pt idx="0">
                  <c:v>0</c:v>
                </c:pt>
                <c:pt idx="1">
                  <c:v>0</c:v>
                </c:pt>
                <c:pt idx="2">
                  <c:v>0</c:v>
                </c:pt>
              </c:numCache>
            </c:numRef>
          </c:val>
          <c:extLst>
            <c:ext xmlns:c16="http://schemas.microsoft.com/office/drawing/2014/chart" uri="{C3380CC4-5D6E-409C-BE32-E72D297353CC}">
              <c16:uniqueId val="{0000000D-51AA-4437-9BF2-22DB9703E8F9}"/>
            </c:ext>
          </c:extLst>
        </c:ser>
        <c:dLbls>
          <c:showLegendKey val="0"/>
          <c:showVal val="0"/>
          <c:showCatName val="0"/>
          <c:showSerName val="0"/>
          <c:showPercent val="0"/>
          <c:showBubbleSize val="0"/>
          <c:showLeaderLines val="1"/>
        </c:dLbls>
        <c:firstSliceAng val="270"/>
      </c:pieChart>
    </c:plotArea>
    <c:plotVisOnly val="0"/>
    <c:dispBlanksAs val="gap"/>
    <c:showDLblsOverMax val="0"/>
  </c:chart>
  <c:spPr>
    <a:noFill/>
    <a:ln>
      <a:noFill/>
    </a:ln>
  </c:spPr>
  <c:printSettings>
    <c:headerFooter/>
    <c:pageMargins b="0.750000000000003" l="0.70000000000000062" r="0.70000000000000062" t="0.750000000000003" header="0.30000000000000032" footer="0.30000000000000032"/>
    <c:pageSetup/>
  </c:printSettings>
</c:chartSpace>
</file>

<file path=xl/charts/chart3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3187714043526789E-2"/>
          <c:y val="2.160694885387645E-3"/>
          <c:w val="0.97578810865280474"/>
          <c:h val="0.99783930511461238"/>
        </c:manualLayout>
      </c:layout>
      <c:doughnutChart>
        <c:varyColors val="1"/>
        <c:ser>
          <c:idx val="0"/>
          <c:order val="0"/>
          <c:tx>
            <c:v>Camembert</c:v>
          </c:tx>
          <c:dPt>
            <c:idx val="0"/>
            <c:bubble3D val="0"/>
            <c:spPr>
              <a:gradFill flip="none" rotWithShape="1">
                <a:gsLst>
                  <a:gs pos="0">
                    <a:srgbClr val="C00000">
                      <a:shade val="30000"/>
                      <a:satMod val="115000"/>
                    </a:srgbClr>
                  </a:gs>
                  <a:gs pos="50000">
                    <a:srgbClr val="C00000">
                      <a:shade val="67500"/>
                      <a:satMod val="115000"/>
                    </a:srgbClr>
                  </a:gs>
                  <a:gs pos="100000">
                    <a:srgbClr val="C00000">
                      <a:shade val="100000"/>
                      <a:satMod val="115000"/>
                    </a:srgbClr>
                  </a:gs>
                </a:gsLst>
                <a:lin ang="2700000" scaled="1"/>
                <a:tileRect/>
              </a:gradFill>
            </c:spPr>
            <c:extLst>
              <c:ext xmlns:c16="http://schemas.microsoft.com/office/drawing/2014/chart" uri="{C3380CC4-5D6E-409C-BE32-E72D297353CC}">
                <c16:uniqueId val="{00000001-6482-469A-A630-CBC356E5FAC9}"/>
              </c:ext>
            </c:extLst>
          </c:dPt>
          <c:dPt>
            <c:idx val="1"/>
            <c:bubble3D val="0"/>
            <c:spPr>
              <a:gradFill flip="none" rotWithShape="1">
                <a:gsLst>
                  <a:gs pos="0">
                    <a:srgbClr val="F79646">
                      <a:lumMod val="75000"/>
                      <a:shade val="30000"/>
                      <a:satMod val="115000"/>
                    </a:srgbClr>
                  </a:gs>
                  <a:gs pos="50000">
                    <a:srgbClr val="F79646">
                      <a:lumMod val="75000"/>
                      <a:shade val="67500"/>
                      <a:satMod val="115000"/>
                    </a:srgbClr>
                  </a:gs>
                  <a:gs pos="100000">
                    <a:srgbClr val="F79646">
                      <a:lumMod val="75000"/>
                      <a:shade val="100000"/>
                      <a:satMod val="115000"/>
                    </a:srgbClr>
                  </a:gs>
                </a:gsLst>
                <a:lin ang="2700000" scaled="1"/>
                <a:tileRect/>
              </a:gradFill>
            </c:spPr>
            <c:extLst>
              <c:ext xmlns:c16="http://schemas.microsoft.com/office/drawing/2014/chart" uri="{C3380CC4-5D6E-409C-BE32-E72D297353CC}">
                <c16:uniqueId val="{00000003-6482-469A-A630-CBC356E5FAC9}"/>
              </c:ext>
            </c:extLst>
          </c:dPt>
          <c:dPt>
            <c:idx val="2"/>
            <c:bubble3D val="0"/>
            <c:spPr>
              <a:gradFill flip="none" rotWithShape="1">
                <a:gsLst>
                  <a:gs pos="0">
                    <a:srgbClr val="64AB0D">
                      <a:shade val="30000"/>
                      <a:satMod val="115000"/>
                    </a:srgbClr>
                  </a:gs>
                  <a:gs pos="50000">
                    <a:srgbClr val="64AB0D">
                      <a:shade val="67500"/>
                      <a:satMod val="115000"/>
                    </a:srgbClr>
                  </a:gs>
                  <a:gs pos="100000">
                    <a:srgbClr val="64AB0D">
                      <a:shade val="100000"/>
                      <a:satMod val="115000"/>
                    </a:srgbClr>
                  </a:gs>
                </a:gsLst>
                <a:lin ang="2700000" scaled="1"/>
                <a:tileRect/>
              </a:gradFill>
            </c:spPr>
            <c:extLst>
              <c:ext xmlns:c16="http://schemas.microsoft.com/office/drawing/2014/chart" uri="{C3380CC4-5D6E-409C-BE32-E72D297353CC}">
                <c16:uniqueId val="{00000005-6482-469A-A630-CBC356E5FAC9}"/>
              </c:ext>
            </c:extLst>
          </c:dPt>
          <c:dPt>
            <c:idx val="3"/>
            <c:bubble3D val="0"/>
            <c:spPr>
              <a:gradFill flip="none" rotWithShape="1">
                <a:gsLst>
                  <a:gs pos="0">
                    <a:srgbClr val="00B050">
                      <a:shade val="30000"/>
                      <a:satMod val="115000"/>
                    </a:srgbClr>
                  </a:gs>
                  <a:gs pos="50000">
                    <a:srgbClr val="00B050">
                      <a:shade val="67500"/>
                      <a:satMod val="115000"/>
                    </a:srgbClr>
                  </a:gs>
                  <a:gs pos="100000">
                    <a:srgbClr val="00B050">
                      <a:shade val="100000"/>
                      <a:satMod val="115000"/>
                    </a:srgbClr>
                  </a:gs>
                </a:gsLst>
                <a:lin ang="2700000" scaled="1"/>
                <a:tileRect/>
              </a:gradFill>
            </c:spPr>
            <c:extLst>
              <c:ext xmlns:c16="http://schemas.microsoft.com/office/drawing/2014/chart" uri="{C3380CC4-5D6E-409C-BE32-E72D297353CC}">
                <c16:uniqueId val="{00000007-6482-469A-A630-CBC356E5FAC9}"/>
              </c:ext>
            </c:extLst>
          </c:dPt>
          <c:dPt>
            <c:idx val="4"/>
            <c:bubble3D val="0"/>
            <c:spPr>
              <a:noFill/>
            </c:spPr>
            <c:extLst>
              <c:ext xmlns:c16="http://schemas.microsoft.com/office/drawing/2014/chart" uri="{C3380CC4-5D6E-409C-BE32-E72D297353CC}">
                <c16:uniqueId val="{00000009-6482-469A-A630-CBC356E5FAC9}"/>
              </c:ext>
            </c:extLst>
          </c:dPt>
          <c:val>
            <c:numRef>
              <c:f>'Bilan de la séquence'!$M$108:$M$112</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A-6482-469A-A630-CBC356E5FAC9}"/>
            </c:ext>
          </c:extLst>
        </c:ser>
        <c:dLbls>
          <c:showLegendKey val="0"/>
          <c:showVal val="0"/>
          <c:showCatName val="0"/>
          <c:showSerName val="0"/>
          <c:showPercent val="0"/>
          <c:showBubbleSize val="0"/>
          <c:showLeaderLines val="1"/>
        </c:dLbls>
        <c:firstSliceAng val="270"/>
        <c:holeSize val="50"/>
      </c:doughnutChart>
      <c:pieChart>
        <c:varyColors val="1"/>
        <c:ser>
          <c:idx val="1"/>
          <c:order val="1"/>
          <c:spPr>
            <a:noFill/>
          </c:spPr>
          <c:dPt>
            <c:idx val="1"/>
            <c:bubble3D val="0"/>
            <c:spPr>
              <a:solidFill>
                <a:schemeClr val="tx1"/>
              </a:solidFill>
            </c:spPr>
            <c:extLst>
              <c:ext xmlns:c16="http://schemas.microsoft.com/office/drawing/2014/chart" uri="{C3380CC4-5D6E-409C-BE32-E72D297353CC}">
                <c16:uniqueId val="{0000000C-6482-469A-A630-CBC356E5FAC9}"/>
              </c:ext>
            </c:extLst>
          </c:dPt>
          <c:val>
            <c:numRef>
              <c:f>'Bilan de la séquence'!$N$108:$N$110</c:f>
              <c:numCache>
                <c:formatCode>General</c:formatCode>
                <c:ptCount val="3"/>
                <c:pt idx="0">
                  <c:v>0</c:v>
                </c:pt>
                <c:pt idx="1">
                  <c:v>0</c:v>
                </c:pt>
                <c:pt idx="2">
                  <c:v>0</c:v>
                </c:pt>
              </c:numCache>
            </c:numRef>
          </c:val>
          <c:extLst>
            <c:ext xmlns:c16="http://schemas.microsoft.com/office/drawing/2014/chart" uri="{C3380CC4-5D6E-409C-BE32-E72D297353CC}">
              <c16:uniqueId val="{0000000D-6482-469A-A630-CBC356E5FAC9}"/>
            </c:ext>
          </c:extLst>
        </c:ser>
        <c:dLbls>
          <c:showLegendKey val="0"/>
          <c:showVal val="0"/>
          <c:showCatName val="0"/>
          <c:showSerName val="0"/>
          <c:showPercent val="0"/>
          <c:showBubbleSize val="0"/>
          <c:showLeaderLines val="1"/>
        </c:dLbls>
        <c:firstSliceAng val="270"/>
      </c:pieChart>
    </c:plotArea>
    <c:plotVisOnly val="0"/>
    <c:dispBlanksAs val="gap"/>
    <c:showDLblsOverMax val="0"/>
  </c:chart>
  <c:spPr>
    <a:noFill/>
    <a:ln>
      <a:noFill/>
    </a:ln>
  </c:spPr>
  <c:printSettings>
    <c:headerFooter/>
    <c:pageMargins b="0.750000000000003" l="0.70000000000000062" r="0.70000000000000062" t="0.750000000000003" header="0.30000000000000032" footer="0.30000000000000032"/>
    <c:pageSetup/>
  </c:printSettings>
</c:chartSpace>
</file>

<file path=xl/charts/chart3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3187714043526789E-2"/>
          <c:y val="2.160694885387645E-3"/>
          <c:w val="0.97578810865280474"/>
          <c:h val="0.99783930511461238"/>
        </c:manualLayout>
      </c:layout>
      <c:doughnutChart>
        <c:varyColors val="1"/>
        <c:ser>
          <c:idx val="0"/>
          <c:order val="0"/>
          <c:tx>
            <c:v>Camembert</c:v>
          </c:tx>
          <c:dPt>
            <c:idx val="0"/>
            <c:bubble3D val="0"/>
            <c:spPr>
              <a:gradFill flip="none" rotWithShape="1">
                <a:gsLst>
                  <a:gs pos="0">
                    <a:srgbClr val="C00000">
                      <a:shade val="30000"/>
                      <a:satMod val="115000"/>
                    </a:srgbClr>
                  </a:gs>
                  <a:gs pos="50000">
                    <a:srgbClr val="C00000">
                      <a:shade val="67500"/>
                      <a:satMod val="115000"/>
                    </a:srgbClr>
                  </a:gs>
                  <a:gs pos="100000">
                    <a:srgbClr val="C00000">
                      <a:shade val="100000"/>
                      <a:satMod val="115000"/>
                    </a:srgbClr>
                  </a:gs>
                </a:gsLst>
                <a:lin ang="2700000" scaled="1"/>
                <a:tileRect/>
              </a:gradFill>
            </c:spPr>
            <c:extLst>
              <c:ext xmlns:c16="http://schemas.microsoft.com/office/drawing/2014/chart" uri="{C3380CC4-5D6E-409C-BE32-E72D297353CC}">
                <c16:uniqueId val="{00000001-7F0F-4737-8361-72B9E6259AD2}"/>
              </c:ext>
            </c:extLst>
          </c:dPt>
          <c:dPt>
            <c:idx val="1"/>
            <c:bubble3D val="0"/>
            <c:spPr>
              <a:gradFill flip="none" rotWithShape="1">
                <a:gsLst>
                  <a:gs pos="0">
                    <a:srgbClr val="F79646">
                      <a:lumMod val="75000"/>
                      <a:shade val="30000"/>
                      <a:satMod val="115000"/>
                    </a:srgbClr>
                  </a:gs>
                  <a:gs pos="50000">
                    <a:srgbClr val="F79646">
                      <a:lumMod val="75000"/>
                      <a:shade val="67500"/>
                      <a:satMod val="115000"/>
                    </a:srgbClr>
                  </a:gs>
                  <a:gs pos="100000">
                    <a:srgbClr val="F79646">
                      <a:lumMod val="75000"/>
                      <a:shade val="100000"/>
                      <a:satMod val="115000"/>
                    </a:srgbClr>
                  </a:gs>
                </a:gsLst>
                <a:lin ang="2700000" scaled="1"/>
                <a:tileRect/>
              </a:gradFill>
            </c:spPr>
            <c:extLst>
              <c:ext xmlns:c16="http://schemas.microsoft.com/office/drawing/2014/chart" uri="{C3380CC4-5D6E-409C-BE32-E72D297353CC}">
                <c16:uniqueId val="{00000003-7F0F-4737-8361-72B9E6259AD2}"/>
              </c:ext>
            </c:extLst>
          </c:dPt>
          <c:dPt>
            <c:idx val="2"/>
            <c:bubble3D val="0"/>
            <c:spPr>
              <a:gradFill flip="none" rotWithShape="1">
                <a:gsLst>
                  <a:gs pos="0">
                    <a:srgbClr val="64AB0D">
                      <a:shade val="30000"/>
                      <a:satMod val="115000"/>
                    </a:srgbClr>
                  </a:gs>
                  <a:gs pos="50000">
                    <a:srgbClr val="64AB0D">
                      <a:shade val="67500"/>
                      <a:satMod val="115000"/>
                    </a:srgbClr>
                  </a:gs>
                  <a:gs pos="100000">
                    <a:srgbClr val="64AB0D">
                      <a:shade val="100000"/>
                      <a:satMod val="115000"/>
                    </a:srgbClr>
                  </a:gs>
                </a:gsLst>
                <a:lin ang="2700000" scaled="1"/>
                <a:tileRect/>
              </a:gradFill>
            </c:spPr>
            <c:extLst>
              <c:ext xmlns:c16="http://schemas.microsoft.com/office/drawing/2014/chart" uri="{C3380CC4-5D6E-409C-BE32-E72D297353CC}">
                <c16:uniqueId val="{00000005-7F0F-4737-8361-72B9E6259AD2}"/>
              </c:ext>
            </c:extLst>
          </c:dPt>
          <c:dPt>
            <c:idx val="3"/>
            <c:bubble3D val="0"/>
            <c:spPr>
              <a:gradFill flip="none" rotWithShape="1">
                <a:gsLst>
                  <a:gs pos="0">
                    <a:srgbClr val="00B050">
                      <a:shade val="30000"/>
                      <a:satMod val="115000"/>
                    </a:srgbClr>
                  </a:gs>
                  <a:gs pos="50000">
                    <a:srgbClr val="00B050">
                      <a:shade val="67500"/>
                      <a:satMod val="115000"/>
                    </a:srgbClr>
                  </a:gs>
                  <a:gs pos="100000">
                    <a:srgbClr val="00B050">
                      <a:shade val="100000"/>
                      <a:satMod val="115000"/>
                    </a:srgbClr>
                  </a:gs>
                </a:gsLst>
                <a:lin ang="2700000" scaled="1"/>
                <a:tileRect/>
              </a:gradFill>
            </c:spPr>
            <c:extLst>
              <c:ext xmlns:c16="http://schemas.microsoft.com/office/drawing/2014/chart" uri="{C3380CC4-5D6E-409C-BE32-E72D297353CC}">
                <c16:uniqueId val="{00000007-7F0F-4737-8361-72B9E6259AD2}"/>
              </c:ext>
            </c:extLst>
          </c:dPt>
          <c:dPt>
            <c:idx val="4"/>
            <c:bubble3D val="0"/>
            <c:spPr>
              <a:noFill/>
            </c:spPr>
            <c:extLst>
              <c:ext xmlns:c16="http://schemas.microsoft.com/office/drawing/2014/chart" uri="{C3380CC4-5D6E-409C-BE32-E72D297353CC}">
                <c16:uniqueId val="{00000009-7F0F-4737-8361-72B9E6259AD2}"/>
              </c:ext>
            </c:extLst>
          </c:dPt>
          <c:val>
            <c:numRef>
              <c:f>'Bilan de la séquence'!$M$113:$M$117</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A-7F0F-4737-8361-72B9E6259AD2}"/>
            </c:ext>
          </c:extLst>
        </c:ser>
        <c:dLbls>
          <c:showLegendKey val="0"/>
          <c:showVal val="0"/>
          <c:showCatName val="0"/>
          <c:showSerName val="0"/>
          <c:showPercent val="0"/>
          <c:showBubbleSize val="0"/>
          <c:showLeaderLines val="1"/>
        </c:dLbls>
        <c:firstSliceAng val="270"/>
        <c:holeSize val="50"/>
      </c:doughnutChart>
      <c:pieChart>
        <c:varyColors val="1"/>
        <c:ser>
          <c:idx val="1"/>
          <c:order val="1"/>
          <c:spPr>
            <a:noFill/>
          </c:spPr>
          <c:dPt>
            <c:idx val="1"/>
            <c:bubble3D val="0"/>
            <c:spPr>
              <a:solidFill>
                <a:schemeClr val="tx1"/>
              </a:solidFill>
            </c:spPr>
            <c:extLst>
              <c:ext xmlns:c16="http://schemas.microsoft.com/office/drawing/2014/chart" uri="{C3380CC4-5D6E-409C-BE32-E72D297353CC}">
                <c16:uniqueId val="{0000000C-7F0F-4737-8361-72B9E6259AD2}"/>
              </c:ext>
            </c:extLst>
          </c:dPt>
          <c:val>
            <c:numRef>
              <c:f>'Bilan de la séquence'!$N$113:$N$115</c:f>
              <c:numCache>
                <c:formatCode>General</c:formatCode>
                <c:ptCount val="3"/>
                <c:pt idx="0">
                  <c:v>0</c:v>
                </c:pt>
                <c:pt idx="1">
                  <c:v>0</c:v>
                </c:pt>
                <c:pt idx="2">
                  <c:v>0</c:v>
                </c:pt>
              </c:numCache>
            </c:numRef>
          </c:val>
          <c:extLst>
            <c:ext xmlns:c16="http://schemas.microsoft.com/office/drawing/2014/chart" uri="{C3380CC4-5D6E-409C-BE32-E72D297353CC}">
              <c16:uniqueId val="{0000000D-7F0F-4737-8361-72B9E6259AD2}"/>
            </c:ext>
          </c:extLst>
        </c:ser>
        <c:dLbls>
          <c:showLegendKey val="0"/>
          <c:showVal val="0"/>
          <c:showCatName val="0"/>
          <c:showSerName val="0"/>
          <c:showPercent val="0"/>
          <c:showBubbleSize val="0"/>
          <c:showLeaderLines val="1"/>
        </c:dLbls>
        <c:firstSliceAng val="270"/>
      </c:pieChart>
    </c:plotArea>
    <c:plotVisOnly val="0"/>
    <c:dispBlanksAs val="gap"/>
    <c:showDLblsOverMax val="0"/>
  </c:chart>
  <c:spPr>
    <a:noFill/>
    <a:ln>
      <a:noFill/>
    </a:ln>
  </c:spPr>
  <c:printSettings>
    <c:headerFooter/>
    <c:pageMargins b="0.750000000000003" l="0.70000000000000062" r="0.70000000000000062" t="0.750000000000003" header="0.30000000000000032" footer="0.30000000000000032"/>
    <c:pageSetup/>
  </c:printSettings>
</c:chartSpace>
</file>

<file path=xl/charts/chart3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3187714043526789E-2"/>
          <c:y val="2.160694885387645E-3"/>
          <c:w val="0.97578810865280474"/>
          <c:h val="0.99783930511461238"/>
        </c:manualLayout>
      </c:layout>
      <c:doughnutChart>
        <c:varyColors val="1"/>
        <c:ser>
          <c:idx val="0"/>
          <c:order val="0"/>
          <c:tx>
            <c:v>Camembert</c:v>
          </c:tx>
          <c:dPt>
            <c:idx val="0"/>
            <c:bubble3D val="0"/>
            <c:spPr>
              <a:gradFill flip="none" rotWithShape="1">
                <a:gsLst>
                  <a:gs pos="0">
                    <a:srgbClr val="C00000">
                      <a:shade val="30000"/>
                      <a:satMod val="115000"/>
                    </a:srgbClr>
                  </a:gs>
                  <a:gs pos="50000">
                    <a:srgbClr val="C00000">
                      <a:shade val="67500"/>
                      <a:satMod val="115000"/>
                    </a:srgbClr>
                  </a:gs>
                  <a:gs pos="100000">
                    <a:srgbClr val="C00000">
                      <a:shade val="100000"/>
                      <a:satMod val="115000"/>
                    </a:srgbClr>
                  </a:gs>
                </a:gsLst>
                <a:lin ang="2700000" scaled="1"/>
                <a:tileRect/>
              </a:gradFill>
            </c:spPr>
            <c:extLst>
              <c:ext xmlns:c16="http://schemas.microsoft.com/office/drawing/2014/chart" uri="{C3380CC4-5D6E-409C-BE32-E72D297353CC}">
                <c16:uniqueId val="{00000001-6E14-479F-AB97-7F84FA68D717}"/>
              </c:ext>
            </c:extLst>
          </c:dPt>
          <c:dPt>
            <c:idx val="1"/>
            <c:bubble3D val="0"/>
            <c:spPr>
              <a:gradFill flip="none" rotWithShape="1">
                <a:gsLst>
                  <a:gs pos="0">
                    <a:srgbClr val="F79646">
                      <a:lumMod val="75000"/>
                      <a:shade val="30000"/>
                      <a:satMod val="115000"/>
                    </a:srgbClr>
                  </a:gs>
                  <a:gs pos="50000">
                    <a:srgbClr val="F79646">
                      <a:lumMod val="75000"/>
                      <a:shade val="67500"/>
                      <a:satMod val="115000"/>
                    </a:srgbClr>
                  </a:gs>
                  <a:gs pos="100000">
                    <a:srgbClr val="F79646">
                      <a:lumMod val="75000"/>
                      <a:shade val="100000"/>
                      <a:satMod val="115000"/>
                    </a:srgbClr>
                  </a:gs>
                </a:gsLst>
                <a:lin ang="2700000" scaled="1"/>
                <a:tileRect/>
              </a:gradFill>
            </c:spPr>
            <c:extLst>
              <c:ext xmlns:c16="http://schemas.microsoft.com/office/drawing/2014/chart" uri="{C3380CC4-5D6E-409C-BE32-E72D297353CC}">
                <c16:uniqueId val="{00000003-6E14-479F-AB97-7F84FA68D717}"/>
              </c:ext>
            </c:extLst>
          </c:dPt>
          <c:dPt>
            <c:idx val="2"/>
            <c:bubble3D val="0"/>
            <c:spPr>
              <a:gradFill flip="none" rotWithShape="1">
                <a:gsLst>
                  <a:gs pos="0">
                    <a:srgbClr val="64AB0D">
                      <a:shade val="30000"/>
                      <a:satMod val="115000"/>
                    </a:srgbClr>
                  </a:gs>
                  <a:gs pos="50000">
                    <a:srgbClr val="64AB0D">
                      <a:shade val="67500"/>
                      <a:satMod val="115000"/>
                    </a:srgbClr>
                  </a:gs>
                  <a:gs pos="100000">
                    <a:srgbClr val="64AB0D">
                      <a:shade val="100000"/>
                      <a:satMod val="115000"/>
                    </a:srgbClr>
                  </a:gs>
                </a:gsLst>
                <a:lin ang="2700000" scaled="1"/>
                <a:tileRect/>
              </a:gradFill>
            </c:spPr>
            <c:extLst>
              <c:ext xmlns:c16="http://schemas.microsoft.com/office/drawing/2014/chart" uri="{C3380CC4-5D6E-409C-BE32-E72D297353CC}">
                <c16:uniqueId val="{00000005-6E14-479F-AB97-7F84FA68D717}"/>
              </c:ext>
            </c:extLst>
          </c:dPt>
          <c:dPt>
            <c:idx val="3"/>
            <c:bubble3D val="0"/>
            <c:spPr>
              <a:gradFill flip="none" rotWithShape="1">
                <a:gsLst>
                  <a:gs pos="0">
                    <a:srgbClr val="00B050">
                      <a:shade val="30000"/>
                      <a:satMod val="115000"/>
                    </a:srgbClr>
                  </a:gs>
                  <a:gs pos="50000">
                    <a:srgbClr val="00B050">
                      <a:shade val="67500"/>
                      <a:satMod val="115000"/>
                    </a:srgbClr>
                  </a:gs>
                  <a:gs pos="100000">
                    <a:srgbClr val="00B050">
                      <a:shade val="100000"/>
                      <a:satMod val="115000"/>
                    </a:srgbClr>
                  </a:gs>
                </a:gsLst>
                <a:lin ang="2700000" scaled="1"/>
                <a:tileRect/>
              </a:gradFill>
            </c:spPr>
            <c:extLst>
              <c:ext xmlns:c16="http://schemas.microsoft.com/office/drawing/2014/chart" uri="{C3380CC4-5D6E-409C-BE32-E72D297353CC}">
                <c16:uniqueId val="{00000007-6E14-479F-AB97-7F84FA68D717}"/>
              </c:ext>
            </c:extLst>
          </c:dPt>
          <c:dPt>
            <c:idx val="4"/>
            <c:bubble3D val="0"/>
            <c:spPr>
              <a:noFill/>
            </c:spPr>
            <c:extLst>
              <c:ext xmlns:c16="http://schemas.microsoft.com/office/drawing/2014/chart" uri="{C3380CC4-5D6E-409C-BE32-E72D297353CC}">
                <c16:uniqueId val="{00000009-6E14-479F-AB97-7F84FA68D717}"/>
              </c:ext>
            </c:extLst>
          </c:dPt>
          <c:val>
            <c:numRef>
              <c:f>'Bilan de la séquence'!$M$118:$M$122</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A-6E14-479F-AB97-7F84FA68D717}"/>
            </c:ext>
          </c:extLst>
        </c:ser>
        <c:dLbls>
          <c:showLegendKey val="0"/>
          <c:showVal val="0"/>
          <c:showCatName val="0"/>
          <c:showSerName val="0"/>
          <c:showPercent val="0"/>
          <c:showBubbleSize val="0"/>
          <c:showLeaderLines val="1"/>
        </c:dLbls>
        <c:firstSliceAng val="270"/>
        <c:holeSize val="50"/>
      </c:doughnutChart>
      <c:pieChart>
        <c:varyColors val="1"/>
        <c:ser>
          <c:idx val="1"/>
          <c:order val="1"/>
          <c:spPr>
            <a:noFill/>
          </c:spPr>
          <c:dPt>
            <c:idx val="1"/>
            <c:bubble3D val="0"/>
            <c:spPr>
              <a:solidFill>
                <a:schemeClr val="tx1"/>
              </a:solidFill>
            </c:spPr>
            <c:extLst>
              <c:ext xmlns:c16="http://schemas.microsoft.com/office/drawing/2014/chart" uri="{C3380CC4-5D6E-409C-BE32-E72D297353CC}">
                <c16:uniqueId val="{0000000C-6E14-479F-AB97-7F84FA68D717}"/>
              </c:ext>
            </c:extLst>
          </c:dPt>
          <c:val>
            <c:numRef>
              <c:f>'Bilan de la séquence'!$N$118:$N$120</c:f>
              <c:numCache>
                <c:formatCode>General</c:formatCode>
                <c:ptCount val="3"/>
                <c:pt idx="0">
                  <c:v>0</c:v>
                </c:pt>
                <c:pt idx="1">
                  <c:v>0</c:v>
                </c:pt>
                <c:pt idx="2">
                  <c:v>0</c:v>
                </c:pt>
              </c:numCache>
            </c:numRef>
          </c:val>
          <c:extLst>
            <c:ext xmlns:c16="http://schemas.microsoft.com/office/drawing/2014/chart" uri="{C3380CC4-5D6E-409C-BE32-E72D297353CC}">
              <c16:uniqueId val="{0000000D-6E14-479F-AB97-7F84FA68D717}"/>
            </c:ext>
          </c:extLst>
        </c:ser>
        <c:dLbls>
          <c:showLegendKey val="0"/>
          <c:showVal val="0"/>
          <c:showCatName val="0"/>
          <c:showSerName val="0"/>
          <c:showPercent val="0"/>
          <c:showBubbleSize val="0"/>
          <c:showLeaderLines val="1"/>
        </c:dLbls>
        <c:firstSliceAng val="270"/>
      </c:pieChart>
    </c:plotArea>
    <c:plotVisOnly val="0"/>
    <c:dispBlanksAs val="gap"/>
    <c:showDLblsOverMax val="0"/>
  </c:chart>
  <c:spPr>
    <a:noFill/>
    <a:ln>
      <a:noFill/>
    </a:ln>
  </c:spPr>
  <c:printSettings>
    <c:headerFooter/>
    <c:pageMargins b="0.750000000000003" l="0.70000000000000062" r="0.70000000000000062" t="0.750000000000003" header="0.30000000000000032" footer="0.30000000000000032"/>
    <c:pageSetup/>
  </c:printSettings>
</c:chartSpace>
</file>

<file path=xl/charts/chart3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3187714043526789E-2"/>
          <c:y val="2.160694885387645E-3"/>
          <c:w val="0.97578810865280474"/>
          <c:h val="0.99783930511461238"/>
        </c:manualLayout>
      </c:layout>
      <c:doughnutChart>
        <c:varyColors val="1"/>
        <c:ser>
          <c:idx val="0"/>
          <c:order val="0"/>
          <c:tx>
            <c:v>Camembert</c:v>
          </c:tx>
          <c:dPt>
            <c:idx val="0"/>
            <c:bubble3D val="0"/>
            <c:spPr>
              <a:gradFill flip="none" rotWithShape="1">
                <a:gsLst>
                  <a:gs pos="0">
                    <a:srgbClr val="C00000">
                      <a:shade val="30000"/>
                      <a:satMod val="115000"/>
                    </a:srgbClr>
                  </a:gs>
                  <a:gs pos="50000">
                    <a:srgbClr val="C00000">
                      <a:shade val="67500"/>
                      <a:satMod val="115000"/>
                    </a:srgbClr>
                  </a:gs>
                  <a:gs pos="100000">
                    <a:srgbClr val="C00000">
                      <a:shade val="100000"/>
                      <a:satMod val="115000"/>
                    </a:srgbClr>
                  </a:gs>
                </a:gsLst>
                <a:lin ang="2700000" scaled="1"/>
                <a:tileRect/>
              </a:gradFill>
            </c:spPr>
            <c:extLst>
              <c:ext xmlns:c16="http://schemas.microsoft.com/office/drawing/2014/chart" uri="{C3380CC4-5D6E-409C-BE32-E72D297353CC}">
                <c16:uniqueId val="{00000001-9BD5-435B-8326-280634B21B00}"/>
              </c:ext>
            </c:extLst>
          </c:dPt>
          <c:dPt>
            <c:idx val="1"/>
            <c:bubble3D val="0"/>
            <c:spPr>
              <a:gradFill flip="none" rotWithShape="1">
                <a:gsLst>
                  <a:gs pos="0">
                    <a:srgbClr val="F79646">
                      <a:lumMod val="75000"/>
                      <a:shade val="30000"/>
                      <a:satMod val="115000"/>
                    </a:srgbClr>
                  </a:gs>
                  <a:gs pos="50000">
                    <a:srgbClr val="F79646">
                      <a:lumMod val="75000"/>
                      <a:shade val="67500"/>
                      <a:satMod val="115000"/>
                    </a:srgbClr>
                  </a:gs>
                  <a:gs pos="100000">
                    <a:srgbClr val="F79646">
                      <a:lumMod val="75000"/>
                      <a:shade val="100000"/>
                      <a:satMod val="115000"/>
                    </a:srgbClr>
                  </a:gs>
                </a:gsLst>
                <a:lin ang="2700000" scaled="1"/>
                <a:tileRect/>
              </a:gradFill>
            </c:spPr>
            <c:extLst>
              <c:ext xmlns:c16="http://schemas.microsoft.com/office/drawing/2014/chart" uri="{C3380CC4-5D6E-409C-BE32-E72D297353CC}">
                <c16:uniqueId val="{00000003-9BD5-435B-8326-280634B21B00}"/>
              </c:ext>
            </c:extLst>
          </c:dPt>
          <c:dPt>
            <c:idx val="2"/>
            <c:bubble3D val="0"/>
            <c:spPr>
              <a:gradFill flip="none" rotWithShape="1">
                <a:gsLst>
                  <a:gs pos="0">
                    <a:srgbClr val="64AB0D">
                      <a:shade val="30000"/>
                      <a:satMod val="115000"/>
                    </a:srgbClr>
                  </a:gs>
                  <a:gs pos="50000">
                    <a:srgbClr val="64AB0D">
                      <a:shade val="67500"/>
                      <a:satMod val="115000"/>
                    </a:srgbClr>
                  </a:gs>
                  <a:gs pos="100000">
                    <a:srgbClr val="64AB0D">
                      <a:shade val="100000"/>
                      <a:satMod val="115000"/>
                    </a:srgbClr>
                  </a:gs>
                </a:gsLst>
                <a:lin ang="2700000" scaled="1"/>
                <a:tileRect/>
              </a:gradFill>
            </c:spPr>
            <c:extLst>
              <c:ext xmlns:c16="http://schemas.microsoft.com/office/drawing/2014/chart" uri="{C3380CC4-5D6E-409C-BE32-E72D297353CC}">
                <c16:uniqueId val="{00000005-9BD5-435B-8326-280634B21B00}"/>
              </c:ext>
            </c:extLst>
          </c:dPt>
          <c:dPt>
            <c:idx val="3"/>
            <c:bubble3D val="0"/>
            <c:spPr>
              <a:gradFill flip="none" rotWithShape="1">
                <a:gsLst>
                  <a:gs pos="0">
                    <a:srgbClr val="00B050">
                      <a:shade val="30000"/>
                      <a:satMod val="115000"/>
                    </a:srgbClr>
                  </a:gs>
                  <a:gs pos="50000">
                    <a:srgbClr val="00B050">
                      <a:shade val="67500"/>
                      <a:satMod val="115000"/>
                    </a:srgbClr>
                  </a:gs>
                  <a:gs pos="100000">
                    <a:srgbClr val="00B050">
                      <a:shade val="100000"/>
                      <a:satMod val="115000"/>
                    </a:srgbClr>
                  </a:gs>
                </a:gsLst>
                <a:lin ang="2700000" scaled="1"/>
                <a:tileRect/>
              </a:gradFill>
            </c:spPr>
            <c:extLst>
              <c:ext xmlns:c16="http://schemas.microsoft.com/office/drawing/2014/chart" uri="{C3380CC4-5D6E-409C-BE32-E72D297353CC}">
                <c16:uniqueId val="{00000007-9BD5-435B-8326-280634B21B00}"/>
              </c:ext>
            </c:extLst>
          </c:dPt>
          <c:dPt>
            <c:idx val="4"/>
            <c:bubble3D val="0"/>
            <c:spPr>
              <a:noFill/>
            </c:spPr>
            <c:extLst>
              <c:ext xmlns:c16="http://schemas.microsoft.com/office/drawing/2014/chart" uri="{C3380CC4-5D6E-409C-BE32-E72D297353CC}">
                <c16:uniqueId val="{00000009-9BD5-435B-8326-280634B21B00}"/>
              </c:ext>
            </c:extLst>
          </c:dPt>
          <c:val>
            <c:numRef>
              <c:f>'Bilan de la séquence'!$M$123:$M$127</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A-9BD5-435B-8326-280634B21B00}"/>
            </c:ext>
          </c:extLst>
        </c:ser>
        <c:dLbls>
          <c:showLegendKey val="0"/>
          <c:showVal val="0"/>
          <c:showCatName val="0"/>
          <c:showSerName val="0"/>
          <c:showPercent val="0"/>
          <c:showBubbleSize val="0"/>
          <c:showLeaderLines val="1"/>
        </c:dLbls>
        <c:firstSliceAng val="270"/>
        <c:holeSize val="50"/>
      </c:doughnutChart>
      <c:pieChart>
        <c:varyColors val="1"/>
        <c:ser>
          <c:idx val="1"/>
          <c:order val="1"/>
          <c:spPr>
            <a:noFill/>
          </c:spPr>
          <c:dPt>
            <c:idx val="1"/>
            <c:bubble3D val="0"/>
            <c:spPr>
              <a:solidFill>
                <a:schemeClr val="tx1"/>
              </a:solidFill>
            </c:spPr>
            <c:extLst>
              <c:ext xmlns:c16="http://schemas.microsoft.com/office/drawing/2014/chart" uri="{C3380CC4-5D6E-409C-BE32-E72D297353CC}">
                <c16:uniqueId val="{0000000C-9BD5-435B-8326-280634B21B00}"/>
              </c:ext>
            </c:extLst>
          </c:dPt>
          <c:val>
            <c:numRef>
              <c:f>'Bilan de la séquence'!$N$123:$N$125</c:f>
              <c:numCache>
                <c:formatCode>General</c:formatCode>
                <c:ptCount val="3"/>
                <c:pt idx="0">
                  <c:v>0</c:v>
                </c:pt>
                <c:pt idx="1">
                  <c:v>0</c:v>
                </c:pt>
                <c:pt idx="2">
                  <c:v>0</c:v>
                </c:pt>
              </c:numCache>
            </c:numRef>
          </c:val>
          <c:extLst>
            <c:ext xmlns:c16="http://schemas.microsoft.com/office/drawing/2014/chart" uri="{C3380CC4-5D6E-409C-BE32-E72D297353CC}">
              <c16:uniqueId val="{0000000D-9BD5-435B-8326-280634B21B00}"/>
            </c:ext>
          </c:extLst>
        </c:ser>
        <c:dLbls>
          <c:showLegendKey val="0"/>
          <c:showVal val="0"/>
          <c:showCatName val="0"/>
          <c:showSerName val="0"/>
          <c:showPercent val="0"/>
          <c:showBubbleSize val="0"/>
          <c:showLeaderLines val="1"/>
        </c:dLbls>
        <c:firstSliceAng val="270"/>
      </c:pieChart>
    </c:plotArea>
    <c:plotVisOnly val="0"/>
    <c:dispBlanksAs val="gap"/>
    <c:showDLblsOverMax val="0"/>
  </c:chart>
  <c:spPr>
    <a:noFill/>
    <a:ln>
      <a:noFill/>
    </a:ln>
  </c:spPr>
  <c:printSettings>
    <c:headerFooter/>
    <c:pageMargins b="0.750000000000003" l="0.70000000000000062" r="0.70000000000000062" t="0.750000000000003" header="0.30000000000000032" footer="0.30000000000000032"/>
    <c:pageSetup/>
  </c:printSettings>
</c:chartSpace>
</file>

<file path=xl/charts/chart3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3187714043526789E-2"/>
          <c:y val="2.160694885387645E-3"/>
          <c:w val="0.97578810865280474"/>
          <c:h val="0.99783930511461238"/>
        </c:manualLayout>
      </c:layout>
      <c:doughnutChart>
        <c:varyColors val="1"/>
        <c:ser>
          <c:idx val="0"/>
          <c:order val="0"/>
          <c:tx>
            <c:v>Camembert</c:v>
          </c:tx>
          <c:dPt>
            <c:idx val="0"/>
            <c:bubble3D val="0"/>
            <c:spPr>
              <a:gradFill flip="none" rotWithShape="1">
                <a:gsLst>
                  <a:gs pos="0">
                    <a:srgbClr val="C00000">
                      <a:shade val="30000"/>
                      <a:satMod val="115000"/>
                    </a:srgbClr>
                  </a:gs>
                  <a:gs pos="50000">
                    <a:srgbClr val="C00000">
                      <a:shade val="67500"/>
                      <a:satMod val="115000"/>
                    </a:srgbClr>
                  </a:gs>
                  <a:gs pos="100000">
                    <a:srgbClr val="C00000">
                      <a:shade val="100000"/>
                      <a:satMod val="115000"/>
                    </a:srgbClr>
                  </a:gs>
                </a:gsLst>
                <a:lin ang="2700000" scaled="1"/>
                <a:tileRect/>
              </a:gradFill>
            </c:spPr>
            <c:extLst>
              <c:ext xmlns:c16="http://schemas.microsoft.com/office/drawing/2014/chart" uri="{C3380CC4-5D6E-409C-BE32-E72D297353CC}">
                <c16:uniqueId val="{00000001-0E90-4710-A9E4-E70B6C1018D5}"/>
              </c:ext>
            </c:extLst>
          </c:dPt>
          <c:dPt>
            <c:idx val="1"/>
            <c:bubble3D val="0"/>
            <c:spPr>
              <a:gradFill flip="none" rotWithShape="1">
                <a:gsLst>
                  <a:gs pos="0">
                    <a:srgbClr val="F79646">
                      <a:lumMod val="75000"/>
                      <a:shade val="30000"/>
                      <a:satMod val="115000"/>
                    </a:srgbClr>
                  </a:gs>
                  <a:gs pos="50000">
                    <a:srgbClr val="F79646">
                      <a:lumMod val="75000"/>
                      <a:shade val="67500"/>
                      <a:satMod val="115000"/>
                    </a:srgbClr>
                  </a:gs>
                  <a:gs pos="100000">
                    <a:srgbClr val="F79646">
                      <a:lumMod val="75000"/>
                      <a:shade val="100000"/>
                      <a:satMod val="115000"/>
                    </a:srgbClr>
                  </a:gs>
                </a:gsLst>
                <a:lin ang="2700000" scaled="1"/>
                <a:tileRect/>
              </a:gradFill>
            </c:spPr>
            <c:extLst>
              <c:ext xmlns:c16="http://schemas.microsoft.com/office/drawing/2014/chart" uri="{C3380CC4-5D6E-409C-BE32-E72D297353CC}">
                <c16:uniqueId val="{00000003-0E90-4710-A9E4-E70B6C1018D5}"/>
              </c:ext>
            </c:extLst>
          </c:dPt>
          <c:dPt>
            <c:idx val="2"/>
            <c:bubble3D val="0"/>
            <c:spPr>
              <a:gradFill flip="none" rotWithShape="1">
                <a:gsLst>
                  <a:gs pos="0">
                    <a:srgbClr val="64AB0D">
                      <a:shade val="30000"/>
                      <a:satMod val="115000"/>
                    </a:srgbClr>
                  </a:gs>
                  <a:gs pos="50000">
                    <a:srgbClr val="64AB0D">
                      <a:shade val="67500"/>
                      <a:satMod val="115000"/>
                    </a:srgbClr>
                  </a:gs>
                  <a:gs pos="100000">
                    <a:srgbClr val="64AB0D">
                      <a:shade val="100000"/>
                      <a:satMod val="115000"/>
                    </a:srgbClr>
                  </a:gs>
                </a:gsLst>
                <a:lin ang="2700000" scaled="1"/>
                <a:tileRect/>
              </a:gradFill>
            </c:spPr>
            <c:extLst>
              <c:ext xmlns:c16="http://schemas.microsoft.com/office/drawing/2014/chart" uri="{C3380CC4-5D6E-409C-BE32-E72D297353CC}">
                <c16:uniqueId val="{00000005-0E90-4710-A9E4-E70B6C1018D5}"/>
              </c:ext>
            </c:extLst>
          </c:dPt>
          <c:dPt>
            <c:idx val="3"/>
            <c:bubble3D val="0"/>
            <c:spPr>
              <a:gradFill flip="none" rotWithShape="1">
                <a:gsLst>
                  <a:gs pos="0">
                    <a:srgbClr val="00B050">
                      <a:shade val="30000"/>
                      <a:satMod val="115000"/>
                    </a:srgbClr>
                  </a:gs>
                  <a:gs pos="50000">
                    <a:srgbClr val="00B050">
                      <a:shade val="67500"/>
                      <a:satMod val="115000"/>
                    </a:srgbClr>
                  </a:gs>
                  <a:gs pos="100000">
                    <a:srgbClr val="00B050">
                      <a:shade val="100000"/>
                      <a:satMod val="115000"/>
                    </a:srgbClr>
                  </a:gs>
                </a:gsLst>
                <a:lin ang="2700000" scaled="1"/>
                <a:tileRect/>
              </a:gradFill>
            </c:spPr>
            <c:extLst>
              <c:ext xmlns:c16="http://schemas.microsoft.com/office/drawing/2014/chart" uri="{C3380CC4-5D6E-409C-BE32-E72D297353CC}">
                <c16:uniqueId val="{00000007-0E90-4710-A9E4-E70B6C1018D5}"/>
              </c:ext>
            </c:extLst>
          </c:dPt>
          <c:dPt>
            <c:idx val="4"/>
            <c:bubble3D val="0"/>
            <c:spPr>
              <a:noFill/>
            </c:spPr>
            <c:extLst>
              <c:ext xmlns:c16="http://schemas.microsoft.com/office/drawing/2014/chart" uri="{C3380CC4-5D6E-409C-BE32-E72D297353CC}">
                <c16:uniqueId val="{00000009-0E90-4710-A9E4-E70B6C1018D5}"/>
              </c:ext>
            </c:extLst>
          </c:dPt>
          <c:val>
            <c:numRef>
              <c:f>'Bilan de la séquence'!$M$128:$M$132</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A-0E90-4710-A9E4-E70B6C1018D5}"/>
            </c:ext>
          </c:extLst>
        </c:ser>
        <c:dLbls>
          <c:showLegendKey val="0"/>
          <c:showVal val="0"/>
          <c:showCatName val="0"/>
          <c:showSerName val="0"/>
          <c:showPercent val="0"/>
          <c:showBubbleSize val="0"/>
          <c:showLeaderLines val="1"/>
        </c:dLbls>
        <c:firstSliceAng val="270"/>
        <c:holeSize val="50"/>
      </c:doughnutChart>
      <c:pieChart>
        <c:varyColors val="1"/>
        <c:ser>
          <c:idx val="1"/>
          <c:order val="1"/>
          <c:spPr>
            <a:noFill/>
          </c:spPr>
          <c:dPt>
            <c:idx val="1"/>
            <c:bubble3D val="0"/>
            <c:spPr>
              <a:solidFill>
                <a:schemeClr val="tx1"/>
              </a:solidFill>
            </c:spPr>
            <c:extLst>
              <c:ext xmlns:c16="http://schemas.microsoft.com/office/drawing/2014/chart" uri="{C3380CC4-5D6E-409C-BE32-E72D297353CC}">
                <c16:uniqueId val="{0000000C-0E90-4710-A9E4-E70B6C1018D5}"/>
              </c:ext>
            </c:extLst>
          </c:dPt>
          <c:val>
            <c:numRef>
              <c:f>'Bilan de la séquence'!$N$128:$N$130</c:f>
              <c:numCache>
                <c:formatCode>General</c:formatCode>
                <c:ptCount val="3"/>
                <c:pt idx="0">
                  <c:v>0</c:v>
                </c:pt>
                <c:pt idx="1">
                  <c:v>0</c:v>
                </c:pt>
                <c:pt idx="2">
                  <c:v>0</c:v>
                </c:pt>
              </c:numCache>
            </c:numRef>
          </c:val>
          <c:extLst>
            <c:ext xmlns:c16="http://schemas.microsoft.com/office/drawing/2014/chart" uri="{C3380CC4-5D6E-409C-BE32-E72D297353CC}">
              <c16:uniqueId val="{0000000D-0E90-4710-A9E4-E70B6C1018D5}"/>
            </c:ext>
          </c:extLst>
        </c:ser>
        <c:dLbls>
          <c:showLegendKey val="0"/>
          <c:showVal val="0"/>
          <c:showCatName val="0"/>
          <c:showSerName val="0"/>
          <c:showPercent val="0"/>
          <c:showBubbleSize val="0"/>
          <c:showLeaderLines val="1"/>
        </c:dLbls>
        <c:firstSliceAng val="270"/>
      </c:pieChart>
    </c:plotArea>
    <c:plotVisOnly val="0"/>
    <c:dispBlanksAs val="gap"/>
    <c:showDLblsOverMax val="0"/>
  </c:chart>
  <c:spPr>
    <a:noFill/>
    <a:ln>
      <a:noFill/>
    </a:ln>
  </c:spPr>
  <c:printSettings>
    <c:headerFooter/>
    <c:pageMargins b="0.750000000000003" l="0.70000000000000062" r="0.70000000000000062" t="0.750000000000003"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5484956973001386E-2"/>
          <c:y val="2.1606742249078142E-3"/>
          <c:w val="0.97578810865280474"/>
          <c:h val="0.99783930511461238"/>
        </c:manualLayout>
      </c:layout>
      <c:doughnutChart>
        <c:varyColors val="1"/>
        <c:ser>
          <c:idx val="0"/>
          <c:order val="0"/>
          <c:tx>
            <c:v>Camembert</c:v>
          </c:tx>
          <c:dPt>
            <c:idx val="0"/>
            <c:bubble3D val="0"/>
            <c:spPr>
              <a:gradFill flip="none" rotWithShape="1">
                <a:gsLst>
                  <a:gs pos="0">
                    <a:srgbClr val="C00000">
                      <a:shade val="30000"/>
                      <a:satMod val="115000"/>
                    </a:srgbClr>
                  </a:gs>
                  <a:gs pos="50000">
                    <a:srgbClr val="C00000">
                      <a:shade val="67500"/>
                      <a:satMod val="115000"/>
                    </a:srgbClr>
                  </a:gs>
                  <a:gs pos="100000">
                    <a:srgbClr val="C00000">
                      <a:shade val="100000"/>
                      <a:satMod val="115000"/>
                    </a:srgbClr>
                  </a:gs>
                </a:gsLst>
                <a:lin ang="2700000" scaled="1"/>
                <a:tileRect/>
              </a:gradFill>
            </c:spPr>
            <c:extLst>
              <c:ext xmlns:c16="http://schemas.microsoft.com/office/drawing/2014/chart" uri="{C3380CC4-5D6E-409C-BE32-E72D297353CC}">
                <c16:uniqueId val="{00000001-222A-422D-BD47-B716D98FC0E9}"/>
              </c:ext>
            </c:extLst>
          </c:dPt>
          <c:dPt>
            <c:idx val="1"/>
            <c:bubble3D val="0"/>
            <c:spPr>
              <a:gradFill flip="none" rotWithShape="1">
                <a:gsLst>
                  <a:gs pos="0">
                    <a:srgbClr val="F79646">
                      <a:lumMod val="75000"/>
                      <a:shade val="30000"/>
                      <a:satMod val="115000"/>
                    </a:srgbClr>
                  </a:gs>
                  <a:gs pos="50000">
                    <a:srgbClr val="F79646">
                      <a:lumMod val="75000"/>
                      <a:shade val="67500"/>
                      <a:satMod val="115000"/>
                    </a:srgbClr>
                  </a:gs>
                  <a:gs pos="100000">
                    <a:srgbClr val="F79646">
                      <a:lumMod val="75000"/>
                      <a:shade val="100000"/>
                      <a:satMod val="115000"/>
                    </a:srgbClr>
                  </a:gs>
                </a:gsLst>
                <a:lin ang="2700000" scaled="1"/>
                <a:tileRect/>
              </a:gradFill>
            </c:spPr>
            <c:extLst>
              <c:ext xmlns:c16="http://schemas.microsoft.com/office/drawing/2014/chart" uri="{C3380CC4-5D6E-409C-BE32-E72D297353CC}">
                <c16:uniqueId val="{00000003-222A-422D-BD47-B716D98FC0E9}"/>
              </c:ext>
            </c:extLst>
          </c:dPt>
          <c:dPt>
            <c:idx val="2"/>
            <c:bubble3D val="0"/>
            <c:spPr>
              <a:gradFill flip="none" rotWithShape="1">
                <a:gsLst>
                  <a:gs pos="0">
                    <a:srgbClr val="64AB0D">
                      <a:shade val="30000"/>
                      <a:satMod val="115000"/>
                    </a:srgbClr>
                  </a:gs>
                  <a:gs pos="50000">
                    <a:srgbClr val="64AB0D">
                      <a:shade val="67500"/>
                      <a:satMod val="115000"/>
                    </a:srgbClr>
                  </a:gs>
                  <a:gs pos="100000">
                    <a:srgbClr val="64AB0D">
                      <a:shade val="100000"/>
                      <a:satMod val="115000"/>
                    </a:srgbClr>
                  </a:gs>
                </a:gsLst>
                <a:lin ang="2700000" scaled="1"/>
                <a:tileRect/>
              </a:gradFill>
            </c:spPr>
            <c:extLst>
              <c:ext xmlns:c16="http://schemas.microsoft.com/office/drawing/2014/chart" uri="{C3380CC4-5D6E-409C-BE32-E72D297353CC}">
                <c16:uniqueId val="{00000005-222A-422D-BD47-B716D98FC0E9}"/>
              </c:ext>
            </c:extLst>
          </c:dPt>
          <c:dPt>
            <c:idx val="3"/>
            <c:bubble3D val="0"/>
            <c:spPr>
              <a:gradFill flip="none" rotWithShape="1">
                <a:gsLst>
                  <a:gs pos="0">
                    <a:srgbClr val="00B050">
                      <a:shade val="30000"/>
                      <a:satMod val="115000"/>
                    </a:srgbClr>
                  </a:gs>
                  <a:gs pos="50000">
                    <a:srgbClr val="00B050">
                      <a:shade val="67500"/>
                      <a:satMod val="115000"/>
                    </a:srgbClr>
                  </a:gs>
                  <a:gs pos="100000">
                    <a:srgbClr val="00B050">
                      <a:shade val="100000"/>
                      <a:satMod val="115000"/>
                    </a:srgbClr>
                  </a:gs>
                </a:gsLst>
                <a:lin ang="2700000" scaled="1"/>
                <a:tileRect/>
              </a:gradFill>
            </c:spPr>
            <c:extLst>
              <c:ext xmlns:c16="http://schemas.microsoft.com/office/drawing/2014/chart" uri="{C3380CC4-5D6E-409C-BE32-E72D297353CC}">
                <c16:uniqueId val="{00000007-222A-422D-BD47-B716D98FC0E9}"/>
              </c:ext>
            </c:extLst>
          </c:dPt>
          <c:dPt>
            <c:idx val="4"/>
            <c:bubble3D val="0"/>
            <c:spPr>
              <a:noFill/>
            </c:spPr>
            <c:extLst>
              <c:ext xmlns:c16="http://schemas.microsoft.com/office/drawing/2014/chart" uri="{C3380CC4-5D6E-409C-BE32-E72D297353CC}">
                <c16:uniqueId val="{00000009-222A-422D-BD47-B716D98FC0E9}"/>
              </c:ext>
            </c:extLst>
          </c:dPt>
          <c:val>
            <c:numRef>
              <c:f>Paramètres!$AC$4:$AC$8</c:f>
              <c:numCache>
                <c:formatCode>General</c:formatCode>
                <c:ptCount val="5"/>
                <c:pt idx="0">
                  <c:v>20</c:v>
                </c:pt>
                <c:pt idx="1">
                  <c:v>20</c:v>
                </c:pt>
                <c:pt idx="2">
                  <c:v>20</c:v>
                </c:pt>
                <c:pt idx="3">
                  <c:v>20</c:v>
                </c:pt>
                <c:pt idx="4">
                  <c:v>80</c:v>
                </c:pt>
              </c:numCache>
            </c:numRef>
          </c:val>
          <c:extLst>
            <c:ext xmlns:c16="http://schemas.microsoft.com/office/drawing/2014/chart" uri="{C3380CC4-5D6E-409C-BE32-E72D297353CC}">
              <c16:uniqueId val="{0000000A-222A-422D-BD47-B716D98FC0E9}"/>
            </c:ext>
          </c:extLst>
        </c:ser>
        <c:dLbls>
          <c:showLegendKey val="0"/>
          <c:showVal val="0"/>
          <c:showCatName val="0"/>
          <c:showSerName val="0"/>
          <c:showPercent val="0"/>
          <c:showBubbleSize val="0"/>
          <c:showLeaderLines val="1"/>
        </c:dLbls>
        <c:firstSliceAng val="270"/>
        <c:holeSize val="50"/>
      </c:doughnutChart>
      <c:pieChart>
        <c:varyColors val="1"/>
        <c:ser>
          <c:idx val="1"/>
          <c:order val="1"/>
          <c:spPr>
            <a:noFill/>
          </c:spPr>
          <c:dPt>
            <c:idx val="1"/>
            <c:bubble3D val="0"/>
            <c:spPr>
              <a:solidFill>
                <a:schemeClr val="tx1"/>
              </a:solidFill>
            </c:spPr>
            <c:extLst>
              <c:ext xmlns:c16="http://schemas.microsoft.com/office/drawing/2014/chart" uri="{C3380CC4-5D6E-409C-BE32-E72D297353CC}">
                <c16:uniqueId val="{0000000C-222A-422D-BD47-B716D98FC0E9}"/>
              </c:ext>
            </c:extLst>
          </c:dPt>
          <c:dPt>
            <c:idx val="2"/>
            <c:bubble3D val="0"/>
            <c:extLst>
              <c:ext xmlns:c16="http://schemas.microsoft.com/office/drawing/2014/chart" uri="{C3380CC4-5D6E-409C-BE32-E72D297353CC}">
                <c16:uniqueId val="{0000000E-222A-422D-BD47-B716D98FC0E9}"/>
              </c:ext>
            </c:extLst>
          </c:dPt>
          <c:val>
            <c:numRef>
              <c:f>'Leçon 4'!$O$13:$O$15</c:f>
              <c:numCache>
                <c:formatCode>General</c:formatCode>
                <c:ptCount val="3"/>
                <c:pt idx="0">
                  <c:v>0</c:v>
                </c:pt>
                <c:pt idx="1">
                  <c:v>2</c:v>
                </c:pt>
                <c:pt idx="2">
                  <c:v>78</c:v>
                </c:pt>
              </c:numCache>
            </c:numRef>
          </c:val>
          <c:extLst>
            <c:ext xmlns:c16="http://schemas.microsoft.com/office/drawing/2014/chart" uri="{C3380CC4-5D6E-409C-BE32-E72D297353CC}">
              <c16:uniqueId val="{0000000F-222A-422D-BD47-B716D98FC0E9}"/>
            </c:ext>
          </c:extLst>
        </c:ser>
        <c:dLbls>
          <c:showLegendKey val="0"/>
          <c:showVal val="0"/>
          <c:showCatName val="0"/>
          <c:showSerName val="0"/>
          <c:showPercent val="0"/>
          <c:showBubbleSize val="0"/>
          <c:showLeaderLines val="1"/>
        </c:dLbls>
        <c:firstSliceAng val="270"/>
      </c:pieChart>
    </c:plotArea>
    <c:plotVisOnly val="0"/>
    <c:dispBlanksAs val="gap"/>
    <c:showDLblsOverMax val="0"/>
  </c:chart>
  <c:spPr>
    <a:noFill/>
    <a:ln>
      <a:noFill/>
    </a:ln>
  </c:spPr>
  <c:printSettings>
    <c:headerFooter/>
    <c:pageMargins b="0.750000000000003" l="0.70000000000000062" r="0.70000000000000062" t="0.750000000000003" header="0.30000000000000032" footer="0.30000000000000032"/>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779487331831818"/>
          <c:y val="2.1612841720628378E-3"/>
          <c:w val="0.97578810865280474"/>
          <c:h val="0.99783930511461238"/>
        </c:manualLayout>
      </c:layout>
      <c:doughnutChart>
        <c:varyColors val="1"/>
        <c:ser>
          <c:idx val="0"/>
          <c:order val="0"/>
          <c:tx>
            <c:v>Camembert</c:v>
          </c:tx>
          <c:dPt>
            <c:idx val="0"/>
            <c:bubble3D val="0"/>
            <c:spPr>
              <a:gradFill flip="none" rotWithShape="1">
                <a:gsLst>
                  <a:gs pos="0">
                    <a:srgbClr val="C00000">
                      <a:shade val="30000"/>
                      <a:satMod val="115000"/>
                    </a:srgbClr>
                  </a:gs>
                  <a:gs pos="50000">
                    <a:srgbClr val="C00000">
                      <a:shade val="67500"/>
                      <a:satMod val="115000"/>
                    </a:srgbClr>
                  </a:gs>
                  <a:gs pos="100000">
                    <a:srgbClr val="C00000">
                      <a:shade val="100000"/>
                      <a:satMod val="115000"/>
                    </a:srgbClr>
                  </a:gs>
                </a:gsLst>
                <a:lin ang="2700000" scaled="1"/>
                <a:tileRect/>
              </a:gradFill>
            </c:spPr>
            <c:extLst>
              <c:ext xmlns:c16="http://schemas.microsoft.com/office/drawing/2014/chart" uri="{C3380CC4-5D6E-409C-BE32-E72D297353CC}">
                <c16:uniqueId val="{00000001-7EB5-41A9-9923-919F50E9C6A4}"/>
              </c:ext>
            </c:extLst>
          </c:dPt>
          <c:dPt>
            <c:idx val="1"/>
            <c:bubble3D val="0"/>
            <c:spPr>
              <a:gradFill flip="none" rotWithShape="1">
                <a:gsLst>
                  <a:gs pos="0">
                    <a:srgbClr val="F79646">
                      <a:lumMod val="75000"/>
                      <a:shade val="30000"/>
                      <a:satMod val="115000"/>
                    </a:srgbClr>
                  </a:gs>
                  <a:gs pos="50000">
                    <a:srgbClr val="F79646">
                      <a:lumMod val="75000"/>
                      <a:shade val="67500"/>
                      <a:satMod val="115000"/>
                    </a:srgbClr>
                  </a:gs>
                  <a:gs pos="100000">
                    <a:srgbClr val="F79646">
                      <a:lumMod val="75000"/>
                      <a:shade val="100000"/>
                      <a:satMod val="115000"/>
                    </a:srgbClr>
                  </a:gs>
                </a:gsLst>
                <a:lin ang="2700000" scaled="1"/>
                <a:tileRect/>
              </a:gradFill>
            </c:spPr>
            <c:extLst>
              <c:ext xmlns:c16="http://schemas.microsoft.com/office/drawing/2014/chart" uri="{C3380CC4-5D6E-409C-BE32-E72D297353CC}">
                <c16:uniqueId val="{00000003-7EB5-41A9-9923-919F50E9C6A4}"/>
              </c:ext>
            </c:extLst>
          </c:dPt>
          <c:dPt>
            <c:idx val="2"/>
            <c:bubble3D val="0"/>
            <c:spPr>
              <a:gradFill flip="none" rotWithShape="1">
                <a:gsLst>
                  <a:gs pos="0">
                    <a:srgbClr val="64AB0D">
                      <a:shade val="30000"/>
                      <a:satMod val="115000"/>
                    </a:srgbClr>
                  </a:gs>
                  <a:gs pos="50000">
                    <a:srgbClr val="64AB0D">
                      <a:shade val="67500"/>
                      <a:satMod val="115000"/>
                    </a:srgbClr>
                  </a:gs>
                  <a:gs pos="100000">
                    <a:srgbClr val="64AB0D">
                      <a:shade val="100000"/>
                      <a:satMod val="115000"/>
                    </a:srgbClr>
                  </a:gs>
                </a:gsLst>
                <a:lin ang="2700000" scaled="1"/>
                <a:tileRect/>
              </a:gradFill>
            </c:spPr>
            <c:extLst>
              <c:ext xmlns:c16="http://schemas.microsoft.com/office/drawing/2014/chart" uri="{C3380CC4-5D6E-409C-BE32-E72D297353CC}">
                <c16:uniqueId val="{00000005-7EB5-41A9-9923-919F50E9C6A4}"/>
              </c:ext>
            </c:extLst>
          </c:dPt>
          <c:dPt>
            <c:idx val="3"/>
            <c:bubble3D val="0"/>
            <c:spPr>
              <a:gradFill flip="none" rotWithShape="1">
                <a:gsLst>
                  <a:gs pos="0">
                    <a:srgbClr val="00B050">
                      <a:shade val="30000"/>
                      <a:satMod val="115000"/>
                    </a:srgbClr>
                  </a:gs>
                  <a:gs pos="50000">
                    <a:srgbClr val="00B050">
                      <a:shade val="67500"/>
                      <a:satMod val="115000"/>
                    </a:srgbClr>
                  </a:gs>
                  <a:gs pos="100000">
                    <a:srgbClr val="00B050">
                      <a:shade val="100000"/>
                      <a:satMod val="115000"/>
                    </a:srgbClr>
                  </a:gs>
                </a:gsLst>
                <a:lin ang="2700000" scaled="1"/>
                <a:tileRect/>
              </a:gradFill>
            </c:spPr>
            <c:extLst>
              <c:ext xmlns:c16="http://schemas.microsoft.com/office/drawing/2014/chart" uri="{C3380CC4-5D6E-409C-BE32-E72D297353CC}">
                <c16:uniqueId val="{00000007-7EB5-41A9-9923-919F50E9C6A4}"/>
              </c:ext>
            </c:extLst>
          </c:dPt>
          <c:dPt>
            <c:idx val="4"/>
            <c:bubble3D val="0"/>
            <c:spPr>
              <a:noFill/>
            </c:spPr>
            <c:extLst>
              <c:ext xmlns:c16="http://schemas.microsoft.com/office/drawing/2014/chart" uri="{C3380CC4-5D6E-409C-BE32-E72D297353CC}">
                <c16:uniqueId val="{00000009-7EB5-41A9-9923-919F50E9C6A4}"/>
              </c:ext>
            </c:extLst>
          </c:dPt>
          <c:val>
            <c:numRef>
              <c:f>'Leçon 1'!$N$8:$N$12</c:f>
              <c:numCache>
                <c:formatCode>General</c:formatCode>
                <c:ptCount val="5"/>
                <c:pt idx="0">
                  <c:v>10</c:v>
                </c:pt>
                <c:pt idx="1">
                  <c:v>10</c:v>
                </c:pt>
                <c:pt idx="2">
                  <c:v>10</c:v>
                </c:pt>
                <c:pt idx="3">
                  <c:v>10</c:v>
                </c:pt>
                <c:pt idx="4">
                  <c:v>40</c:v>
                </c:pt>
              </c:numCache>
            </c:numRef>
          </c:val>
          <c:extLst>
            <c:ext xmlns:c16="http://schemas.microsoft.com/office/drawing/2014/chart" uri="{C3380CC4-5D6E-409C-BE32-E72D297353CC}">
              <c16:uniqueId val="{0000000A-7EB5-41A9-9923-919F50E9C6A4}"/>
            </c:ext>
          </c:extLst>
        </c:ser>
        <c:dLbls>
          <c:showLegendKey val="0"/>
          <c:showVal val="0"/>
          <c:showCatName val="0"/>
          <c:showSerName val="0"/>
          <c:showPercent val="0"/>
          <c:showBubbleSize val="0"/>
          <c:showLeaderLines val="1"/>
        </c:dLbls>
        <c:firstSliceAng val="270"/>
        <c:holeSize val="50"/>
      </c:doughnutChart>
      <c:pieChart>
        <c:varyColors val="1"/>
        <c:ser>
          <c:idx val="1"/>
          <c:order val="1"/>
          <c:tx>
            <c:v>Aiguille</c:v>
          </c:tx>
          <c:spPr>
            <a:noFill/>
          </c:spPr>
          <c:dPt>
            <c:idx val="1"/>
            <c:bubble3D val="0"/>
            <c:spPr>
              <a:solidFill>
                <a:schemeClr val="tx1"/>
              </a:solidFill>
            </c:spPr>
            <c:extLst>
              <c:ext xmlns:c16="http://schemas.microsoft.com/office/drawing/2014/chart" uri="{C3380CC4-5D6E-409C-BE32-E72D297353CC}">
                <c16:uniqueId val="{0000000C-7EB5-41A9-9923-919F50E9C6A4}"/>
              </c:ext>
            </c:extLst>
          </c:dPt>
          <c:val>
            <c:numRef>
              <c:f>'Leçon 1'!$O$8:$O$10</c:f>
              <c:numCache>
                <c:formatCode>General</c:formatCode>
                <c:ptCount val="3"/>
                <c:pt idx="0">
                  <c:v>0</c:v>
                </c:pt>
                <c:pt idx="1">
                  <c:v>2</c:v>
                </c:pt>
                <c:pt idx="2">
                  <c:v>78</c:v>
                </c:pt>
              </c:numCache>
            </c:numRef>
          </c:val>
          <c:extLst>
            <c:ext xmlns:c16="http://schemas.microsoft.com/office/drawing/2014/chart" uri="{C3380CC4-5D6E-409C-BE32-E72D297353CC}">
              <c16:uniqueId val="{0000000D-7EB5-41A9-9923-919F50E9C6A4}"/>
            </c:ext>
          </c:extLst>
        </c:ser>
        <c:dLbls>
          <c:showLegendKey val="0"/>
          <c:showVal val="0"/>
          <c:showCatName val="0"/>
          <c:showSerName val="0"/>
          <c:showPercent val="0"/>
          <c:showBubbleSize val="0"/>
          <c:showLeaderLines val="1"/>
        </c:dLbls>
        <c:firstSliceAng val="270"/>
      </c:pieChart>
    </c:plotArea>
    <c:plotVisOnly val="0"/>
    <c:dispBlanksAs val="gap"/>
    <c:showDLblsOverMax val="0"/>
  </c:chart>
  <c:spPr>
    <a:noFill/>
    <a:ln>
      <a:noFill/>
    </a:ln>
  </c:spPr>
  <c:printSettings>
    <c:headerFooter/>
    <c:pageMargins b="0.750000000000003" l="0.70000000000000062" r="0.70000000000000062" t="0.750000000000003" header="0.30000000000000032" footer="0.30000000000000032"/>
    <c:pageSetup/>
  </c:printSettings>
</c:chartSpace>
</file>

<file path=xl/charts/chart4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3187714043526789E-2"/>
          <c:y val="2.160694885387645E-3"/>
          <c:w val="0.97578810865280474"/>
          <c:h val="0.99783930511461238"/>
        </c:manualLayout>
      </c:layout>
      <c:doughnutChart>
        <c:varyColors val="1"/>
        <c:ser>
          <c:idx val="0"/>
          <c:order val="0"/>
          <c:tx>
            <c:v>Camembert</c:v>
          </c:tx>
          <c:dPt>
            <c:idx val="0"/>
            <c:bubble3D val="0"/>
            <c:spPr>
              <a:gradFill flip="none" rotWithShape="1">
                <a:gsLst>
                  <a:gs pos="0">
                    <a:srgbClr val="C00000">
                      <a:shade val="30000"/>
                      <a:satMod val="115000"/>
                    </a:srgbClr>
                  </a:gs>
                  <a:gs pos="50000">
                    <a:srgbClr val="C00000">
                      <a:shade val="67500"/>
                      <a:satMod val="115000"/>
                    </a:srgbClr>
                  </a:gs>
                  <a:gs pos="100000">
                    <a:srgbClr val="C00000">
                      <a:shade val="100000"/>
                      <a:satMod val="115000"/>
                    </a:srgbClr>
                  </a:gs>
                </a:gsLst>
                <a:lin ang="2700000" scaled="1"/>
                <a:tileRect/>
              </a:gradFill>
            </c:spPr>
            <c:extLst>
              <c:ext xmlns:c16="http://schemas.microsoft.com/office/drawing/2014/chart" uri="{C3380CC4-5D6E-409C-BE32-E72D297353CC}">
                <c16:uniqueId val="{00000001-B403-4AFF-A06B-209DB763A0BD}"/>
              </c:ext>
            </c:extLst>
          </c:dPt>
          <c:dPt>
            <c:idx val="1"/>
            <c:bubble3D val="0"/>
            <c:spPr>
              <a:gradFill flip="none" rotWithShape="1">
                <a:gsLst>
                  <a:gs pos="0">
                    <a:srgbClr val="F79646">
                      <a:lumMod val="75000"/>
                      <a:shade val="30000"/>
                      <a:satMod val="115000"/>
                    </a:srgbClr>
                  </a:gs>
                  <a:gs pos="50000">
                    <a:srgbClr val="F79646">
                      <a:lumMod val="75000"/>
                      <a:shade val="67500"/>
                      <a:satMod val="115000"/>
                    </a:srgbClr>
                  </a:gs>
                  <a:gs pos="100000">
                    <a:srgbClr val="F79646">
                      <a:lumMod val="75000"/>
                      <a:shade val="100000"/>
                      <a:satMod val="115000"/>
                    </a:srgbClr>
                  </a:gs>
                </a:gsLst>
                <a:lin ang="2700000" scaled="1"/>
                <a:tileRect/>
              </a:gradFill>
            </c:spPr>
            <c:extLst>
              <c:ext xmlns:c16="http://schemas.microsoft.com/office/drawing/2014/chart" uri="{C3380CC4-5D6E-409C-BE32-E72D297353CC}">
                <c16:uniqueId val="{00000003-B403-4AFF-A06B-209DB763A0BD}"/>
              </c:ext>
            </c:extLst>
          </c:dPt>
          <c:dPt>
            <c:idx val="2"/>
            <c:bubble3D val="0"/>
            <c:spPr>
              <a:gradFill flip="none" rotWithShape="1">
                <a:gsLst>
                  <a:gs pos="0">
                    <a:srgbClr val="64AB0D">
                      <a:shade val="30000"/>
                      <a:satMod val="115000"/>
                    </a:srgbClr>
                  </a:gs>
                  <a:gs pos="50000">
                    <a:srgbClr val="64AB0D">
                      <a:shade val="67500"/>
                      <a:satMod val="115000"/>
                    </a:srgbClr>
                  </a:gs>
                  <a:gs pos="100000">
                    <a:srgbClr val="64AB0D">
                      <a:shade val="100000"/>
                      <a:satMod val="115000"/>
                    </a:srgbClr>
                  </a:gs>
                </a:gsLst>
                <a:lin ang="2700000" scaled="1"/>
                <a:tileRect/>
              </a:gradFill>
            </c:spPr>
            <c:extLst>
              <c:ext xmlns:c16="http://schemas.microsoft.com/office/drawing/2014/chart" uri="{C3380CC4-5D6E-409C-BE32-E72D297353CC}">
                <c16:uniqueId val="{00000005-B403-4AFF-A06B-209DB763A0BD}"/>
              </c:ext>
            </c:extLst>
          </c:dPt>
          <c:dPt>
            <c:idx val="3"/>
            <c:bubble3D val="0"/>
            <c:spPr>
              <a:gradFill flip="none" rotWithShape="1">
                <a:gsLst>
                  <a:gs pos="0">
                    <a:srgbClr val="00B050">
                      <a:shade val="30000"/>
                      <a:satMod val="115000"/>
                    </a:srgbClr>
                  </a:gs>
                  <a:gs pos="50000">
                    <a:srgbClr val="00B050">
                      <a:shade val="67500"/>
                      <a:satMod val="115000"/>
                    </a:srgbClr>
                  </a:gs>
                  <a:gs pos="100000">
                    <a:srgbClr val="00B050">
                      <a:shade val="100000"/>
                      <a:satMod val="115000"/>
                    </a:srgbClr>
                  </a:gs>
                </a:gsLst>
                <a:lin ang="2700000" scaled="1"/>
                <a:tileRect/>
              </a:gradFill>
            </c:spPr>
            <c:extLst>
              <c:ext xmlns:c16="http://schemas.microsoft.com/office/drawing/2014/chart" uri="{C3380CC4-5D6E-409C-BE32-E72D297353CC}">
                <c16:uniqueId val="{00000007-B403-4AFF-A06B-209DB763A0BD}"/>
              </c:ext>
            </c:extLst>
          </c:dPt>
          <c:dPt>
            <c:idx val="4"/>
            <c:bubble3D val="0"/>
            <c:spPr>
              <a:noFill/>
            </c:spPr>
            <c:extLst>
              <c:ext xmlns:c16="http://schemas.microsoft.com/office/drawing/2014/chart" uri="{C3380CC4-5D6E-409C-BE32-E72D297353CC}">
                <c16:uniqueId val="{00000009-B403-4AFF-A06B-209DB763A0BD}"/>
              </c:ext>
            </c:extLst>
          </c:dPt>
          <c:val>
            <c:numRef>
              <c:f>'Bilan de la séquence'!$M$133:$M$137</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A-B403-4AFF-A06B-209DB763A0BD}"/>
            </c:ext>
          </c:extLst>
        </c:ser>
        <c:dLbls>
          <c:showLegendKey val="0"/>
          <c:showVal val="0"/>
          <c:showCatName val="0"/>
          <c:showSerName val="0"/>
          <c:showPercent val="0"/>
          <c:showBubbleSize val="0"/>
          <c:showLeaderLines val="1"/>
        </c:dLbls>
        <c:firstSliceAng val="270"/>
        <c:holeSize val="50"/>
      </c:doughnutChart>
      <c:pieChart>
        <c:varyColors val="1"/>
        <c:ser>
          <c:idx val="1"/>
          <c:order val="1"/>
          <c:spPr>
            <a:noFill/>
          </c:spPr>
          <c:dPt>
            <c:idx val="1"/>
            <c:bubble3D val="0"/>
            <c:spPr>
              <a:solidFill>
                <a:schemeClr val="tx1"/>
              </a:solidFill>
            </c:spPr>
            <c:extLst>
              <c:ext xmlns:c16="http://schemas.microsoft.com/office/drawing/2014/chart" uri="{C3380CC4-5D6E-409C-BE32-E72D297353CC}">
                <c16:uniqueId val="{0000000C-B403-4AFF-A06B-209DB763A0BD}"/>
              </c:ext>
            </c:extLst>
          </c:dPt>
          <c:val>
            <c:numRef>
              <c:f>'Bilan de la séquence'!$N$133:$N$135</c:f>
              <c:numCache>
                <c:formatCode>General</c:formatCode>
                <c:ptCount val="3"/>
                <c:pt idx="0">
                  <c:v>0</c:v>
                </c:pt>
                <c:pt idx="1">
                  <c:v>0</c:v>
                </c:pt>
                <c:pt idx="2">
                  <c:v>0</c:v>
                </c:pt>
              </c:numCache>
            </c:numRef>
          </c:val>
          <c:extLst>
            <c:ext xmlns:c16="http://schemas.microsoft.com/office/drawing/2014/chart" uri="{C3380CC4-5D6E-409C-BE32-E72D297353CC}">
              <c16:uniqueId val="{0000000D-B403-4AFF-A06B-209DB763A0BD}"/>
            </c:ext>
          </c:extLst>
        </c:ser>
        <c:dLbls>
          <c:showLegendKey val="0"/>
          <c:showVal val="0"/>
          <c:showCatName val="0"/>
          <c:showSerName val="0"/>
          <c:showPercent val="0"/>
          <c:showBubbleSize val="0"/>
          <c:showLeaderLines val="1"/>
        </c:dLbls>
        <c:firstSliceAng val="270"/>
      </c:pieChart>
    </c:plotArea>
    <c:plotVisOnly val="0"/>
    <c:dispBlanksAs val="gap"/>
    <c:showDLblsOverMax val="0"/>
  </c:chart>
  <c:spPr>
    <a:noFill/>
    <a:ln>
      <a:noFill/>
    </a:ln>
  </c:spPr>
  <c:printSettings>
    <c:headerFooter/>
    <c:pageMargins b="0.750000000000003" l="0.70000000000000062" r="0.70000000000000062" t="0.750000000000003" header="0.30000000000000032" footer="0.30000000000000032"/>
    <c:pageSetup/>
  </c:printSettings>
</c:chartSpace>
</file>

<file path=xl/charts/chart4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3187714043526789E-2"/>
          <c:y val="2.160694885387645E-3"/>
          <c:w val="0.97578810865280474"/>
          <c:h val="0.99783930511461238"/>
        </c:manualLayout>
      </c:layout>
      <c:doughnutChart>
        <c:varyColors val="1"/>
        <c:ser>
          <c:idx val="0"/>
          <c:order val="0"/>
          <c:tx>
            <c:v>Camembert</c:v>
          </c:tx>
          <c:dPt>
            <c:idx val="0"/>
            <c:bubble3D val="0"/>
            <c:spPr>
              <a:gradFill flip="none" rotWithShape="1">
                <a:gsLst>
                  <a:gs pos="0">
                    <a:srgbClr val="C00000">
                      <a:shade val="30000"/>
                      <a:satMod val="115000"/>
                    </a:srgbClr>
                  </a:gs>
                  <a:gs pos="50000">
                    <a:srgbClr val="C00000">
                      <a:shade val="67500"/>
                      <a:satMod val="115000"/>
                    </a:srgbClr>
                  </a:gs>
                  <a:gs pos="100000">
                    <a:srgbClr val="C00000">
                      <a:shade val="100000"/>
                      <a:satMod val="115000"/>
                    </a:srgbClr>
                  </a:gs>
                </a:gsLst>
                <a:lin ang="2700000" scaled="1"/>
                <a:tileRect/>
              </a:gradFill>
            </c:spPr>
            <c:extLst>
              <c:ext xmlns:c16="http://schemas.microsoft.com/office/drawing/2014/chart" uri="{C3380CC4-5D6E-409C-BE32-E72D297353CC}">
                <c16:uniqueId val="{00000001-B35E-4AA8-822B-23719AD8AF4D}"/>
              </c:ext>
            </c:extLst>
          </c:dPt>
          <c:dPt>
            <c:idx val="1"/>
            <c:bubble3D val="0"/>
            <c:spPr>
              <a:gradFill flip="none" rotWithShape="1">
                <a:gsLst>
                  <a:gs pos="0">
                    <a:srgbClr val="F79646">
                      <a:lumMod val="75000"/>
                      <a:shade val="30000"/>
                      <a:satMod val="115000"/>
                    </a:srgbClr>
                  </a:gs>
                  <a:gs pos="50000">
                    <a:srgbClr val="F79646">
                      <a:lumMod val="75000"/>
                      <a:shade val="67500"/>
                      <a:satMod val="115000"/>
                    </a:srgbClr>
                  </a:gs>
                  <a:gs pos="100000">
                    <a:srgbClr val="F79646">
                      <a:lumMod val="75000"/>
                      <a:shade val="100000"/>
                      <a:satMod val="115000"/>
                    </a:srgbClr>
                  </a:gs>
                </a:gsLst>
                <a:lin ang="2700000" scaled="1"/>
                <a:tileRect/>
              </a:gradFill>
            </c:spPr>
            <c:extLst>
              <c:ext xmlns:c16="http://schemas.microsoft.com/office/drawing/2014/chart" uri="{C3380CC4-5D6E-409C-BE32-E72D297353CC}">
                <c16:uniqueId val="{00000003-B35E-4AA8-822B-23719AD8AF4D}"/>
              </c:ext>
            </c:extLst>
          </c:dPt>
          <c:dPt>
            <c:idx val="2"/>
            <c:bubble3D val="0"/>
            <c:spPr>
              <a:gradFill flip="none" rotWithShape="1">
                <a:gsLst>
                  <a:gs pos="0">
                    <a:srgbClr val="64AB0D">
                      <a:shade val="30000"/>
                      <a:satMod val="115000"/>
                    </a:srgbClr>
                  </a:gs>
                  <a:gs pos="50000">
                    <a:srgbClr val="64AB0D">
                      <a:shade val="67500"/>
                      <a:satMod val="115000"/>
                    </a:srgbClr>
                  </a:gs>
                  <a:gs pos="100000">
                    <a:srgbClr val="64AB0D">
                      <a:shade val="100000"/>
                      <a:satMod val="115000"/>
                    </a:srgbClr>
                  </a:gs>
                </a:gsLst>
                <a:lin ang="2700000" scaled="1"/>
                <a:tileRect/>
              </a:gradFill>
            </c:spPr>
            <c:extLst>
              <c:ext xmlns:c16="http://schemas.microsoft.com/office/drawing/2014/chart" uri="{C3380CC4-5D6E-409C-BE32-E72D297353CC}">
                <c16:uniqueId val="{00000005-B35E-4AA8-822B-23719AD8AF4D}"/>
              </c:ext>
            </c:extLst>
          </c:dPt>
          <c:dPt>
            <c:idx val="3"/>
            <c:bubble3D val="0"/>
            <c:spPr>
              <a:gradFill flip="none" rotWithShape="1">
                <a:gsLst>
                  <a:gs pos="0">
                    <a:srgbClr val="00B050">
                      <a:shade val="30000"/>
                      <a:satMod val="115000"/>
                    </a:srgbClr>
                  </a:gs>
                  <a:gs pos="50000">
                    <a:srgbClr val="00B050">
                      <a:shade val="67500"/>
                      <a:satMod val="115000"/>
                    </a:srgbClr>
                  </a:gs>
                  <a:gs pos="100000">
                    <a:srgbClr val="00B050">
                      <a:shade val="100000"/>
                      <a:satMod val="115000"/>
                    </a:srgbClr>
                  </a:gs>
                </a:gsLst>
                <a:lin ang="2700000" scaled="1"/>
                <a:tileRect/>
              </a:gradFill>
            </c:spPr>
            <c:extLst>
              <c:ext xmlns:c16="http://schemas.microsoft.com/office/drawing/2014/chart" uri="{C3380CC4-5D6E-409C-BE32-E72D297353CC}">
                <c16:uniqueId val="{00000007-B35E-4AA8-822B-23719AD8AF4D}"/>
              </c:ext>
            </c:extLst>
          </c:dPt>
          <c:dPt>
            <c:idx val="4"/>
            <c:bubble3D val="0"/>
            <c:spPr>
              <a:noFill/>
            </c:spPr>
            <c:extLst>
              <c:ext xmlns:c16="http://schemas.microsoft.com/office/drawing/2014/chart" uri="{C3380CC4-5D6E-409C-BE32-E72D297353CC}">
                <c16:uniqueId val="{00000009-B35E-4AA8-822B-23719AD8AF4D}"/>
              </c:ext>
            </c:extLst>
          </c:dPt>
          <c:val>
            <c:numRef>
              <c:f>'Bilan de la séquence'!$M$138:$M$142</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A-B35E-4AA8-822B-23719AD8AF4D}"/>
            </c:ext>
          </c:extLst>
        </c:ser>
        <c:dLbls>
          <c:showLegendKey val="0"/>
          <c:showVal val="0"/>
          <c:showCatName val="0"/>
          <c:showSerName val="0"/>
          <c:showPercent val="0"/>
          <c:showBubbleSize val="0"/>
          <c:showLeaderLines val="1"/>
        </c:dLbls>
        <c:firstSliceAng val="270"/>
        <c:holeSize val="50"/>
      </c:doughnutChart>
      <c:pieChart>
        <c:varyColors val="1"/>
        <c:ser>
          <c:idx val="1"/>
          <c:order val="1"/>
          <c:spPr>
            <a:noFill/>
          </c:spPr>
          <c:dPt>
            <c:idx val="1"/>
            <c:bubble3D val="0"/>
            <c:spPr>
              <a:solidFill>
                <a:schemeClr val="tx1"/>
              </a:solidFill>
            </c:spPr>
            <c:extLst>
              <c:ext xmlns:c16="http://schemas.microsoft.com/office/drawing/2014/chart" uri="{C3380CC4-5D6E-409C-BE32-E72D297353CC}">
                <c16:uniqueId val="{0000000C-B35E-4AA8-822B-23719AD8AF4D}"/>
              </c:ext>
            </c:extLst>
          </c:dPt>
          <c:val>
            <c:numRef>
              <c:f>'Bilan de la séquence'!$N$138:$N$140</c:f>
              <c:numCache>
                <c:formatCode>General</c:formatCode>
                <c:ptCount val="3"/>
                <c:pt idx="0">
                  <c:v>0</c:v>
                </c:pt>
                <c:pt idx="1">
                  <c:v>0</c:v>
                </c:pt>
                <c:pt idx="2">
                  <c:v>0</c:v>
                </c:pt>
              </c:numCache>
            </c:numRef>
          </c:val>
          <c:extLst>
            <c:ext xmlns:c16="http://schemas.microsoft.com/office/drawing/2014/chart" uri="{C3380CC4-5D6E-409C-BE32-E72D297353CC}">
              <c16:uniqueId val="{0000000D-B35E-4AA8-822B-23719AD8AF4D}"/>
            </c:ext>
          </c:extLst>
        </c:ser>
        <c:dLbls>
          <c:showLegendKey val="0"/>
          <c:showVal val="0"/>
          <c:showCatName val="0"/>
          <c:showSerName val="0"/>
          <c:showPercent val="0"/>
          <c:showBubbleSize val="0"/>
          <c:showLeaderLines val="1"/>
        </c:dLbls>
        <c:firstSliceAng val="270"/>
      </c:pieChart>
    </c:plotArea>
    <c:plotVisOnly val="0"/>
    <c:dispBlanksAs val="gap"/>
    <c:showDLblsOverMax val="0"/>
  </c:chart>
  <c:spPr>
    <a:noFill/>
    <a:ln>
      <a:noFill/>
    </a:ln>
  </c:spPr>
  <c:printSettings>
    <c:headerFooter/>
    <c:pageMargins b="0.750000000000003" l="0.70000000000000062" r="0.70000000000000062" t="0.750000000000003" header="0.30000000000000032" footer="0.30000000000000032"/>
    <c:pageSetup/>
  </c:printSettings>
</c:chartSpace>
</file>

<file path=xl/charts/chart4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3187714043526789E-2"/>
          <c:y val="2.160694885387645E-3"/>
          <c:w val="0.97578810865280474"/>
          <c:h val="0.99783930511461238"/>
        </c:manualLayout>
      </c:layout>
      <c:doughnutChart>
        <c:varyColors val="1"/>
        <c:ser>
          <c:idx val="0"/>
          <c:order val="0"/>
          <c:tx>
            <c:v>Camembert</c:v>
          </c:tx>
          <c:dPt>
            <c:idx val="0"/>
            <c:bubble3D val="0"/>
            <c:spPr>
              <a:gradFill flip="none" rotWithShape="1">
                <a:gsLst>
                  <a:gs pos="0">
                    <a:srgbClr val="C00000">
                      <a:shade val="30000"/>
                      <a:satMod val="115000"/>
                    </a:srgbClr>
                  </a:gs>
                  <a:gs pos="50000">
                    <a:srgbClr val="C00000">
                      <a:shade val="67500"/>
                      <a:satMod val="115000"/>
                    </a:srgbClr>
                  </a:gs>
                  <a:gs pos="100000">
                    <a:srgbClr val="C00000">
                      <a:shade val="100000"/>
                      <a:satMod val="115000"/>
                    </a:srgbClr>
                  </a:gs>
                </a:gsLst>
                <a:lin ang="2700000" scaled="1"/>
                <a:tileRect/>
              </a:gradFill>
            </c:spPr>
            <c:extLst>
              <c:ext xmlns:c16="http://schemas.microsoft.com/office/drawing/2014/chart" uri="{C3380CC4-5D6E-409C-BE32-E72D297353CC}">
                <c16:uniqueId val="{00000001-760B-433B-91EB-DB4118554EA7}"/>
              </c:ext>
            </c:extLst>
          </c:dPt>
          <c:dPt>
            <c:idx val="1"/>
            <c:bubble3D val="0"/>
            <c:spPr>
              <a:gradFill flip="none" rotWithShape="1">
                <a:gsLst>
                  <a:gs pos="0">
                    <a:srgbClr val="F79646">
                      <a:lumMod val="75000"/>
                      <a:shade val="30000"/>
                      <a:satMod val="115000"/>
                    </a:srgbClr>
                  </a:gs>
                  <a:gs pos="50000">
                    <a:srgbClr val="F79646">
                      <a:lumMod val="75000"/>
                      <a:shade val="67500"/>
                      <a:satMod val="115000"/>
                    </a:srgbClr>
                  </a:gs>
                  <a:gs pos="100000">
                    <a:srgbClr val="F79646">
                      <a:lumMod val="75000"/>
                      <a:shade val="100000"/>
                      <a:satMod val="115000"/>
                    </a:srgbClr>
                  </a:gs>
                </a:gsLst>
                <a:lin ang="2700000" scaled="1"/>
                <a:tileRect/>
              </a:gradFill>
            </c:spPr>
            <c:extLst>
              <c:ext xmlns:c16="http://schemas.microsoft.com/office/drawing/2014/chart" uri="{C3380CC4-5D6E-409C-BE32-E72D297353CC}">
                <c16:uniqueId val="{00000003-760B-433B-91EB-DB4118554EA7}"/>
              </c:ext>
            </c:extLst>
          </c:dPt>
          <c:dPt>
            <c:idx val="2"/>
            <c:bubble3D val="0"/>
            <c:spPr>
              <a:gradFill flip="none" rotWithShape="1">
                <a:gsLst>
                  <a:gs pos="0">
                    <a:srgbClr val="64AB0D">
                      <a:shade val="30000"/>
                      <a:satMod val="115000"/>
                    </a:srgbClr>
                  </a:gs>
                  <a:gs pos="50000">
                    <a:srgbClr val="64AB0D">
                      <a:shade val="67500"/>
                      <a:satMod val="115000"/>
                    </a:srgbClr>
                  </a:gs>
                  <a:gs pos="100000">
                    <a:srgbClr val="64AB0D">
                      <a:shade val="100000"/>
                      <a:satMod val="115000"/>
                    </a:srgbClr>
                  </a:gs>
                </a:gsLst>
                <a:lin ang="2700000" scaled="1"/>
                <a:tileRect/>
              </a:gradFill>
            </c:spPr>
            <c:extLst>
              <c:ext xmlns:c16="http://schemas.microsoft.com/office/drawing/2014/chart" uri="{C3380CC4-5D6E-409C-BE32-E72D297353CC}">
                <c16:uniqueId val="{00000005-760B-433B-91EB-DB4118554EA7}"/>
              </c:ext>
            </c:extLst>
          </c:dPt>
          <c:dPt>
            <c:idx val="3"/>
            <c:bubble3D val="0"/>
            <c:spPr>
              <a:gradFill flip="none" rotWithShape="1">
                <a:gsLst>
                  <a:gs pos="0">
                    <a:srgbClr val="00B050">
                      <a:shade val="30000"/>
                      <a:satMod val="115000"/>
                    </a:srgbClr>
                  </a:gs>
                  <a:gs pos="50000">
                    <a:srgbClr val="00B050">
                      <a:shade val="67500"/>
                      <a:satMod val="115000"/>
                    </a:srgbClr>
                  </a:gs>
                  <a:gs pos="100000">
                    <a:srgbClr val="00B050">
                      <a:shade val="100000"/>
                      <a:satMod val="115000"/>
                    </a:srgbClr>
                  </a:gs>
                </a:gsLst>
                <a:lin ang="2700000" scaled="1"/>
                <a:tileRect/>
              </a:gradFill>
            </c:spPr>
            <c:extLst>
              <c:ext xmlns:c16="http://schemas.microsoft.com/office/drawing/2014/chart" uri="{C3380CC4-5D6E-409C-BE32-E72D297353CC}">
                <c16:uniqueId val="{00000007-760B-433B-91EB-DB4118554EA7}"/>
              </c:ext>
            </c:extLst>
          </c:dPt>
          <c:dPt>
            <c:idx val="4"/>
            <c:bubble3D val="0"/>
            <c:spPr>
              <a:noFill/>
            </c:spPr>
            <c:extLst>
              <c:ext xmlns:c16="http://schemas.microsoft.com/office/drawing/2014/chart" uri="{C3380CC4-5D6E-409C-BE32-E72D297353CC}">
                <c16:uniqueId val="{00000009-760B-433B-91EB-DB4118554EA7}"/>
              </c:ext>
            </c:extLst>
          </c:dPt>
          <c:val>
            <c:numRef>
              <c:f>'Bilan de la séquence'!$M$143:$M$147</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A-760B-433B-91EB-DB4118554EA7}"/>
            </c:ext>
          </c:extLst>
        </c:ser>
        <c:dLbls>
          <c:showLegendKey val="0"/>
          <c:showVal val="0"/>
          <c:showCatName val="0"/>
          <c:showSerName val="0"/>
          <c:showPercent val="0"/>
          <c:showBubbleSize val="0"/>
          <c:showLeaderLines val="1"/>
        </c:dLbls>
        <c:firstSliceAng val="270"/>
        <c:holeSize val="50"/>
      </c:doughnutChart>
      <c:pieChart>
        <c:varyColors val="1"/>
        <c:ser>
          <c:idx val="1"/>
          <c:order val="1"/>
          <c:spPr>
            <a:noFill/>
          </c:spPr>
          <c:dPt>
            <c:idx val="1"/>
            <c:bubble3D val="0"/>
            <c:spPr>
              <a:solidFill>
                <a:schemeClr val="tx1"/>
              </a:solidFill>
            </c:spPr>
            <c:extLst>
              <c:ext xmlns:c16="http://schemas.microsoft.com/office/drawing/2014/chart" uri="{C3380CC4-5D6E-409C-BE32-E72D297353CC}">
                <c16:uniqueId val="{0000000C-760B-433B-91EB-DB4118554EA7}"/>
              </c:ext>
            </c:extLst>
          </c:dPt>
          <c:val>
            <c:numRef>
              <c:f>'Bilan de la séquence'!$N$143:$N$145</c:f>
              <c:numCache>
                <c:formatCode>General</c:formatCode>
                <c:ptCount val="3"/>
                <c:pt idx="0">
                  <c:v>0</c:v>
                </c:pt>
                <c:pt idx="1">
                  <c:v>0</c:v>
                </c:pt>
                <c:pt idx="2">
                  <c:v>0</c:v>
                </c:pt>
              </c:numCache>
            </c:numRef>
          </c:val>
          <c:extLst>
            <c:ext xmlns:c16="http://schemas.microsoft.com/office/drawing/2014/chart" uri="{C3380CC4-5D6E-409C-BE32-E72D297353CC}">
              <c16:uniqueId val="{0000000D-760B-433B-91EB-DB4118554EA7}"/>
            </c:ext>
          </c:extLst>
        </c:ser>
        <c:dLbls>
          <c:showLegendKey val="0"/>
          <c:showVal val="0"/>
          <c:showCatName val="0"/>
          <c:showSerName val="0"/>
          <c:showPercent val="0"/>
          <c:showBubbleSize val="0"/>
          <c:showLeaderLines val="1"/>
        </c:dLbls>
        <c:firstSliceAng val="270"/>
      </c:pieChart>
    </c:plotArea>
    <c:plotVisOnly val="0"/>
    <c:dispBlanksAs val="gap"/>
    <c:showDLblsOverMax val="0"/>
  </c:chart>
  <c:spPr>
    <a:noFill/>
    <a:ln>
      <a:noFill/>
    </a:ln>
  </c:spPr>
  <c:printSettings>
    <c:headerFooter/>
    <c:pageMargins b="0.750000000000003" l="0.70000000000000062" r="0.70000000000000062" t="0.750000000000003" header="0.30000000000000032" footer="0.30000000000000032"/>
    <c:pageSetup/>
  </c:printSettings>
</c:chartSpace>
</file>

<file path=xl/charts/chart4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3187714043526789E-2"/>
          <c:y val="2.160694885387645E-3"/>
          <c:w val="0.97578810865280474"/>
          <c:h val="0.99783930511461238"/>
        </c:manualLayout>
      </c:layout>
      <c:doughnutChart>
        <c:varyColors val="1"/>
        <c:ser>
          <c:idx val="0"/>
          <c:order val="0"/>
          <c:tx>
            <c:v>Camembert</c:v>
          </c:tx>
          <c:dPt>
            <c:idx val="0"/>
            <c:bubble3D val="0"/>
            <c:spPr>
              <a:gradFill flip="none" rotWithShape="1">
                <a:gsLst>
                  <a:gs pos="0">
                    <a:srgbClr val="C00000">
                      <a:shade val="30000"/>
                      <a:satMod val="115000"/>
                    </a:srgbClr>
                  </a:gs>
                  <a:gs pos="50000">
                    <a:srgbClr val="C00000">
                      <a:shade val="67500"/>
                      <a:satMod val="115000"/>
                    </a:srgbClr>
                  </a:gs>
                  <a:gs pos="100000">
                    <a:srgbClr val="C00000">
                      <a:shade val="100000"/>
                      <a:satMod val="115000"/>
                    </a:srgbClr>
                  </a:gs>
                </a:gsLst>
                <a:lin ang="2700000" scaled="1"/>
                <a:tileRect/>
              </a:gradFill>
            </c:spPr>
            <c:extLst>
              <c:ext xmlns:c16="http://schemas.microsoft.com/office/drawing/2014/chart" uri="{C3380CC4-5D6E-409C-BE32-E72D297353CC}">
                <c16:uniqueId val="{00000001-5513-4933-8670-EAA473588A80}"/>
              </c:ext>
            </c:extLst>
          </c:dPt>
          <c:dPt>
            <c:idx val="1"/>
            <c:bubble3D val="0"/>
            <c:spPr>
              <a:gradFill flip="none" rotWithShape="1">
                <a:gsLst>
                  <a:gs pos="0">
                    <a:srgbClr val="F79646">
                      <a:lumMod val="75000"/>
                      <a:shade val="30000"/>
                      <a:satMod val="115000"/>
                    </a:srgbClr>
                  </a:gs>
                  <a:gs pos="50000">
                    <a:srgbClr val="F79646">
                      <a:lumMod val="75000"/>
                      <a:shade val="67500"/>
                      <a:satMod val="115000"/>
                    </a:srgbClr>
                  </a:gs>
                  <a:gs pos="100000">
                    <a:srgbClr val="F79646">
                      <a:lumMod val="75000"/>
                      <a:shade val="100000"/>
                      <a:satMod val="115000"/>
                    </a:srgbClr>
                  </a:gs>
                </a:gsLst>
                <a:lin ang="2700000" scaled="1"/>
                <a:tileRect/>
              </a:gradFill>
            </c:spPr>
            <c:extLst>
              <c:ext xmlns:c16="http://schemas.microsoft.com/office/drawing/2014/chart" uri="{C3380CC4-5D6E-409C-BE32-E72D297353CC}">
                <c16:uniqueId val="{00000003-5513-4933-8670-EAA473588A80}"/>
              </c:ext>
            </c:extLst>
          </c:dPt>
          <c:dPt>
            <c:idx val="2"/>
            <c:bubble3D val="0"/>
            <c:spPr>
              <a:gradFill flip="none" rotWithShape="1">
                <a:gsLst>
                  <a:gs pos="0">
                    <a:srgbClr val="64AB0D">
                      <a:shade val="30000"/>
                      <a:satMod val="115000"/>
                    </a:srgbClr>
                  </a:gs>
                  <a:gs pos="50000">
                    <a:srgbClr val="64AB0D">
                      <a:shade val="67500"/>
                      <a:satMod val="115000"/>
                    </a:srgbClr>
                  </a:gs>
                  <a:gs pos="100000">
                    <a:srgbClr val="64AB0D">
                      <a:shade val="100000"/>
                      <a:satMod val="115000"/>
                    </a:srgbClr>
                  </a:gs>
                </a:gsLst>
                <a:lin ang="2700000" scaled="1"/>
                <a:tileRect/>
              </a:gradFill>
            </c:spPr>
            <c:extLst>
              <c:ext xmlns:c16="http://schemas.microsoft.com/office/drawing/2014/chart" uri="{C3380CC4-5D6E-409C-BE32-E72D297353CC}">
                <c16:uniqueId val="{00000005-5513-4933-8670-EAA473588A80}"/>
              </c:ext>
            </c:extLst>
          </c:dPt>
          <c:dPt>
            <c:idx val="3"/>
            <c:bubble3D val="0"/>
            <c:spPr>
              <a:gradFill flip="none" rotWithShape="1">
                <a:gsLst>
                  <a:gs pos="0">
                    <a:srgbClr val="00B050">
                      <a:shade val="30000"/>
                      <a:satMod val="115000"/>
                    </a:srgbClr>
                  </a:gs>
                  <a:gs pos="50000">
                    <a:srgbClr val="00B050">
                      <a:shade val="67500"/>
                      <a:satMod val="115000"/>
                    </a:srgbClr>
                  </a:gs>
                  <a:gs pos="100000">
                    <a:srgbClr val="00B050">
                      <a:shade val="100000"/>
                      <a:satMod val="115000"/>
                    </a:srgbClr>
                  </a:gs>
                </a:gsLst>
                <a:lin ang="2700000" scaled="1"/>
                <a:tileRect/>
              </a:gradFill>
            </c:spPr>
            <c:extLst>
              <c:ext xmlns:c16="http://schemas.microsoft.com/office/drawing/2014/chart" uri="{C3380CC4-5D6E-409C-BE32-E72D297353CC}">
                <c16:uniqueId val="{00000007-5513-4933-8670-EAA473588A80}"/>
              </c:ext>
            </c:extLst>
          </c:dPt>
          <c:dPt>
            <c:idx val="4"/>
            <c:bubble3D val="0"/>
            <c:spPr>
              <a:noFill/>
            </c:spPr>
            <c:extLst>
              <c:ext xmlns:c16="http://schemas.microsoft.com/office/drawing/2014/chart" uri="{C3380CC4-5D6E-409C-BE32-E72D297353CC}">
                <c16:uniqueId val="{00000009-5513-4933-8670-EAA473588A80}"/>
              </c:ext>
            </c:extLst>
          </c:dPt>
          <c:val>
            <c:numRef>
              <c:f>'Bilan de la séquence'!$M$148:$M$152</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A-5513-4933-8670-EAA473588A80}"/>
            </c:ext>
          </c:extLst>
        </c:ser>
        <c:dLbls>
          <c:showLegendKey val="0"/>
          <c:showVal val="0"/>
          <c:showCatName val="0"/>
          <c:showSerName val="0"/>
          <c:showPercent val="0"/>
          <c:showBubbleSize val="0"/>
          <c:showLeaderLines val="1"/>
        </c:dLbls>
        <c:firstSliceAng val="270"/>
        <c:holeSize val="50"/>
      </c:doughnutChart>
      <c:pieChart>
        <c:varyColors val="1"/>
        <c:ser>
          <c:idx val="1"/>
          <c:order val="1"/>
          <c:spPr>
            <a:noFill/>
          </c:spPr>
          <c:dPt>
            <c:idx val="1"/>
            <c:bubble3D val="0"/>
            <c:spPr>
              <a:solidFill>
                <a:schemeClr val="tx1"/>
              </a:solidFill>
            </c:spPr>
            <c:extLst>
              <c:ext xmlns:c16="http://schemas.microsoft.com/office/drawing/2014/chart" uri="{C3380CC4-5D6E-409C-BE32-E72D297353CC}">
                <c16:uniqueId val="{0000000C-5513-4933-8670-EAA473588A80}"/>
              </c:ext>
            </c:extLst>
          </c:dPt>
          <c:val>
            <c:numRef>
              <c:f>'Bilan de la séquence'!$N$148:$N$150</c:f>
              <c:numCache>
                <c:formatCode>General</c:formatCode>
                <c:ptCount val="3"/>
                <c:pt idx="0">
                  <c:v>0</c:v>
                </c:pt>
                <c:pt idx="1">
                  <c:v>0</c:v>
                </c:pt>
                <c:pt idx="2">
                  <c:v>0</c:v>
                </c:pt>
              </c:numCache>
            </c:numRef>
          </c:val>
          <c:extLst>
            <c:ext xmlns:c16="http://schemas.microsoft.com/office/drawing/2014/chart" uri="{C3380CC4-5D6E-409C-BE32-E72D297353CC}">
              <c16:uniqueId val="{0000000D-5513-4933-8670-EAA473588A80}"/>
            </c:ext>
          </c:extLst>
        </c:ser>
        <c:dLbls>
          <c:showLegendKey val="0"/>
          <c:showVal val="0"/>
          <c:showCatName val="0"/>
          <c:showSerName val="0"/>
          <c:showPercent val="0"/>
          <c:showBubbleSize val="0"/>
          <c:showLeaderLines val="1"/>
        </c:dLbls>
        <c:firstSliceAng val="270"/>
      </c:pieChart>
    </c:plotArea>
    <c:plotVisOnly val="0"/>
    <c:dispBlanksAs val="gap"/>
    <c:showDLblsOverMax val="0"/>
  </c:chart>
  <c:spPr>
    <a:noFill/>
    <a:ln>
      <a:noFill/>
    </a:ln>
  </c:spPr>
  <c:printSettings>
    <c:headerFooter/>
    <c:pageMargins b="0.750000000000003" l="0.70000000000000062" r="0.70000000000000062" t="0.750000000000003" header="0.30000000000000032" footer="0.30000000000000032"/>
    <c:pageSetup/>
  </c:printSettings>
</c:chartSpace>
</file>

<file path=xl/charts/chart4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3187714043526789E-2"/>
          <c:y val="2.160694885387645E-3"/>
          <c:w val="0.97578810865280474"/>
          <c:h val="0.99783930511461238"/>
        </c:manualLayout>
      </c:layout>
      <c:doughnutChart>
        <c:varyColors val="1"/>
        <c:ser>
          <c:idx val="0"/>
          <c:order val="0"/>
          <c:tx>
            <c:v>Camembert</c:v>
          </c:tx>
          <c:dPt>
            <c:idx val="0"/>
            <c:bubble3D val="0"/>
            <c:spPr>
              <a:gradFill flip="none" rotWithShape="1">
                <a:gsLst>
                  <a:gs pos="0">
                    <a:srgbClr val="C00000">
                      <a:shade val="30000"/>
                      <a:satMod val="115000"/>
                    </a:srgbClr>
                  </a:gs>
                  <a:gs pos="50000">
                    <a:srgbClr val="C00000">
                      <a:shade val="67500"/>
                      <a:satMod val="115000"/>
                    </a:srgbClr>
                  </a:gs>
                  <a:gs pos="100000">
                    <a:srgbClr val="C00000">
                      <a:shade val="100000"/>
                      <a:satMod val="115000"/>
                    </a:srgbClr>
                  </a:gs>
                </a:gsLst>
                <a:lin ang="2700000" scaled="1"/>
                <a:tileRect/>
              </a:gradFill>
            </c:spPr>
            <c:extLst>
              <c:ext xmlns:c16="http://schemas.microsoft.com/office/drawing/2014/chart" uri="{C3380CC4-5D6E-409C-BE32-E72D297353CC}">
                <c16:uniqueId val="{00000001-CFE8-45E9-A267-32EACE500D55}"/>
              </c:ext>
            </c:extLst>
          </c:dPt>
          <c:dPt>
            <c:idx val="1"/>
            <c:bubble3D val="0"/>
            <c:spPr>
              <a:gradFill flip="none" rotWithShape="1">
                <a:gsLst>
                  <a:gs pos="0">
                    <a:srgbClr val="F79646">
                      <a:lumMod val="75000"/>
                      <a:shade val="30000"/>
                      <a:satMod val="115000"/>
                    </a:srgbClr>
                  </a:gs>
                  <a:gs pos="50000">
                    <a:srgbClr val="F79646">
                      <a:lumMod val="75000"/>
                      <a:shade val="67500"/>
                      <a:satMod val="115000"/>
                    </a:srgbClr>
                  </a:gs>
                  <a:gs pos="100000">
                    <a:srgbClr val="F79646">
                      <a:lumMod val="75000"/>
                      <a:shade val="100000"/>
                      <a:satMod val="115000"/>
                    </a:srgbClr>
                  </a:gs>
                </a:gsLst>
                <a:lin ang="2700000" scaled="1"/>
                <a:tileRect/>
              </a:gradFill>
            </c:spPr>
            <c:extLst>
              <c:ext xmlns:c16="http://schemas.microsoft.com/office/drawing/2014/chart" uri="{C3380CC4-5D6E-409C-BE32-E72D297353CC}">
                <c16:uniqueId val="{00000003-CFE8-45E9-A267-32EACE500D55}"/>
              </c:ext>
            </c:extLst>
          </c:dPt>
          <c:dPt>
            <c:idx val="2"/>
            <c:bubble3D val="0"/>
            <c:spPr>
              <a:gradFill flip="none" rotWithShape="1">
                <a:gsLst>
                  <a:gs pos="0">
                    <a:srgbClr val="64AB0D">
                      <a:shade val="30000"/>
                      <a:satMod val="115000"/>
                    </a:srgbClr>
                  </a:gs>
                  <a:gs pos="50000">
                    <a:srgbClr val="64AB0D">
                      <a:shade val="67500"/>
                      <a:satMod val="115000"/>
                    </a:srgbClr>
                  </a:gs>
                  <a:gs pos="100000">
                    <a:srgbClr val="64AB0D">
                      <a:shade val="100000"/>
                      <a:satMod val="115000"/>
                    </a:srgbClr>
                  </a:gs>
                </a:gsLst>
                <a:lin ang="2700000" scaled="1"/>
                <a:tileRect/>
              </a:gradFill>
            </c:spPr>
            <c:extLst>
              <c:ext xmlns:c16="http://schemas.microsoft.com/office/drawing/2014/chart" uri="{C3380CC4-5D6E-409C-BE32-E72D297353CC}">
                <c16:uniqueId val="{00000005-CFE8-45E9-A267-32EACE500D55}"/>
              </c:ext>
            </c:extLst>
          </c:dPt>
          <c:dPt>
            <c:idx val="3"/>
            <c:bubble3D val="0"/>
            <c:spPr>
              <a:gradFill flip="none" rotWithShape="1">
                <a:gsLst>
                  <a:gs pos="0">
                    <a:srgbClr val="00B050">
                      <a:shade val="30000"/>
                      <a:satMod val="115000"/>
                    </a:srgbClr>
                  </a:gs>
                  <a:gs pos="50000">
                    <a:srgbClr val="00B050">
                      <a:shade val="67500"/>
                      <a:satMod val="115000"/>
                    </a:srgbClr>
                  </a:gs>
                  <a:gs pos="100000">
                    <a:srgbClr val="00B050">
                      <a:shade val="100000"/>
                      <a:satMod val="115000"/>
                    </a:srgbClr>
                  </a:gs>
                </a:gsLst>
                <a:lin ang="2700000" scaled="1"/>
                <a:tileRect/>
              </a:gradFill>
            </c:spPr>
            <c:extLst>
              <c:ext xmlns:c16="http://schemas.microsoft.com/office/drawing/2014/chart" uri="{C3380CC4-5D6E-409C-BE32-E72D297353CC}">
                <c16:uniqueId val="{00000007-CFE8-45E9-A267-32EACE500D55}"/>
              </c:ext>
            </c:extLst>
          </c:dPt>
          <c:dPt>
            <c:idx val="4"/>
            <c:bubble3D val="0"/>
            <c:spPr>
              <a:noFill/>
            </c:spPr>
            <c:extLst>
              <c:ext xmlns:c16="http://schemas.microsoft.com/office/drawing/2014/chart" uri="{C3380CC4-5D6E-409C-BE32-E72D297353CC}">
                <c16:uniqueId val="{00000009-CFE8-45E9-A267-32EACE500D55}"/>
              </c:ext>
            </c:extLst>
          </c:dPt>
          <c:val>
            <c:numRef>
              <c:f>'Bilan de la séquence'!$M$153:$M$157</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A-CFE8-45E9-A267-32EACE500D55}"/>
            </c:ext>
          </c:extLst>
        </c:ser>
        <c:dLbls>
          <c:showLegendKey val="0"/>
          <c:showVal val="0"/>
          <c:showCatName val="0"/>
          <c:showSerName val="0"/>
          <c:showPercent val="0"/>
          <c:showBubbleSize val="0"/>
          <c:showLeaderLines val="1"/>
        </c:dLbls>
        <c:firstSliceAng val="270"/>
        <c:holeSize val="50"/>
      </c:doughnutChart>
      <c:pieChart>
        <c:varyColors val="1"/>
        <c:ser>
          <c:idx val="1"/>
          <c:order val="1"/>
          <c:spPr>
            <a:noFill/>
          </c:spPr>
          <c:dPt>
            <c:idx val="1"/>
            <c:bubble3D val="0"/>
            <c:spPr>
              <a:solidFill>
                <a:schemeClr val="tx1"/>
              </a:solidFill>
            </c:spPr>
            <c:extLst>
              <c:ext xmlns:c16="http://schemas.microsoft.com/office/drawing/2014/chart" uri="{C3380CC4-5D6E-409C-BE32-E72D297353CC}">
                <c16:uniqueId val="{0000000C-CFE8-45E9-A267-32EACE500D55}"/>
              </c:ext>
            </c:extLst>
          </c:dPt>
          <c:val>
            <c:numRef>
              <c:f>'Bilan de la séquence'!$N$153:$N$155</c:f>
              <c:numCache>
                <c:formatCode>General</c:formatCode>
                <c:ptCount val="3"/>
                <c:pt idx="0">
                  <c:v>0</c:v>
                </c:pt>
                <c:pt idx="1">
                  <c:v>0</c:v>
                </c:pt>
                <c:pt idx="2">
                  <c:v>0</c:v>
                </c:pt>
              </c:numCache>
            </c:numRef>
          </c:val>
          <c:extLst>
            <c:ext xmlns:c16="http://schemas.microsoft.com/office/drawing/2014/chart" uri="{C3380CC4-5D6E-409C-BE32-E72D297353CC}">
              <c16:uniqueId val="{0000000D-CFE8-45E9-A267-32EACE500D55}"/>
            </c:ext>
          </c:extLst>
        </c:ser>
        <c:dLbls>
          <c:showLegendKey val="0"/>
          <c:showVal val="0"/>
          <c:showCatName val="0"/>
          <c:showSerName val="0"/>
          <c:showPercent val="0"/>
          <c:showBubbleSize val="0"/>
          <c:showLeaderLines val="1"/>
        </c:dLbls>
        <c:firstSliceAng val="270"/>
      </c:pieChart>
    </c:plotArea>
    <c:plotVisOnly val="0"/>
    <c:dispBlanksAs val="gap"/>
    <c:showDLblsOverMax val="0"/>
  </c:chart>
  <c:spPr>
    <a:noFill/>
    <a:ln>
      <a:noFill/>
    </a:ln>
  </c:spPr>
  <c:printSettings>
    <c:headerFooter/>
    <c:pageMargins b="0.750000000000003" l="0.70000000000000062" r="0.70000000000000062" t="0.750000000000003" header="0.30000000000000032" footer="0.30000000000000032"/>
    <c:pageSetup/>
  </c:printSettings>
</c:chartSpace>
</file>

<file path=xl/charts/chart4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3187714043526789E-2"/>
          <c:y val="2.160694885387645E-3"/>
          <c:w val="0.97578810865280474"/>
          <c:h val="0.99783930511461238"/>
        </c:manualLayout>
      </c:layout>
      <c:doughnutChart>
        <c:varyColors val="1"/>
        <c:ser>
          <c:idx val="0"/>
          <c:order val="0"/>
          <c:tx>
            <c:v>Camembert</c:v>
          </c:tx>
          <c:dPt>
            <c:idx val="0"/>
            <c:bubble3D val="0"/>
            <c:spPr>
              <a:gradFill flip="none" rotWithShape="1">
                <a:gsLst>
                  <a:gs pos="0">
                    <a:srgbClr val="C00000">
                      <a:shade val="30000"/>
                      <a:satMod val="115000"/>
                    </a:srgbClr>
                  </a:gs>
                  <a:gs pos="50000">
                    <a:srgbClr val="C00000">
                      <a:shade val="67500"/>
                      <a:satMod val="115000"/>
                    </a:srgbClr>
                  </a:gs>
                  <a:gs pos="100000">
                    <a:srgbClr val="C00000">
                      <a:shade val="100000"/>
                      <a:satMod val="115000"/>
                    </a:srgbClr>
                  </a:gs>
                </a:gsLst>
                <a:lin ang="2700000" scaled="1"/>
                <a:tileRect/>
              </a:gradFill>
            </c:spPr>
            <c:extLst>
              <c:ext xmlns:c16="http://schemas.microsoft.com/office/drawing/2014/chart" uri="{C3380CC4-5D6E-409C-BE32-E72D297353CC}">
                <c16:uniqueId val="{00000001-0188-4EB4-AE6E-8C30EBFE6D52}"/>
              </c:ext>
            </c:extLst>
          </c:dPt>
          <c:dPt>
            <c:idx val="1"/>
            <c:bubble3D val="0"/>
            <c:spPr>
              <a:gradFill flip="none" rotWithShape="1">
                <a:gsLst>
                  <a:gs pos="0">
                    <a:srgbClr val="F79646">
                      <a:lumMod val="75000"/>
                      <a:shade val="30000"/>
                      <a:satMod val="115000"/>
                    </a:srgbClr>
                  </a:gs>
                  <a:gs pos="50000">
                    <a:srgbClr val="F79646">
                      <a:lumMod val="75000"/>
                      <a:shade val="67500"/>
                      <a:satMod val="115000"/>
                    </a:srgbClr>
                  </a:gs>
                  <a:gs pos="100000">
                    <a:srgbClr val="F79646">
                      <a:lumMod val="75000"/>
                      <a:shade val="100000"/>
                      <a:satMod val="115000"/>
                    </a:srgbClr>
                  </a:gs>
                </a:gsLst>
                <a:lin ang="2700000" scaled="1"/>
                <a:tileRect/>
              </a:gradFill>
            </c:spPr>
            <c:extLst>
              <c:ext xmlns:c16="http://schemas.microsoft.com/office/drawing/2014/chart" uri="{C3380CC4-5D6E-409C-BE32-E72D297353CC}">
                <c16:uniqueId val="{00000003-0188-4EB4-AE6E-8C30EBFE6D52}"/>
              </c:ext>
            </c:extLst>
          </c:dPt>
          <c:dPt>
            <c:idx val="2"/>
            <c:bubble3D val="0"/>
            <c:spPr>
              <a:gradFill flip="none" rotWithShape="1">
                <a:gsLst>
                  <a:gs pos="0">
                    <a:srgbClr val="64AB0D">
                      <a:shade val="30000"/>
                      <a:satMod val="115000"/>
                    </a:srgbClr>
                  </a:gs>
                  <a:gs pos="50000">
                    <a:srgbClr val="64AB0D">
                      <a:shade val="67500"/>
                      <a:satMod val="115000"/>
                    </a:srgbClr>
                  </a:gs>
                  <a:gs pos="100000">
                    <a:srgbClr val="64AB0D">
                      <a:shade val="100000"/>
                      <a:satMod val="115000"/>
                    </a:srgbClr>
                  </a:gs>
                </a:gsLst>
                <a:lin ang="2700000" scaled="1"/>
                <a:tileRect/>
              </a:gradFill>
            </c:spPr>
            <c:extLst>
              <c:ext xmlns:c16="http://schemas.microsoft.com/office/drawing/2014/chart" uri="{C3380CC4-5D6E-409C-BE32-E72D297353CC}">
                <c16:uniqueId val="{00000005-0188-4EB4-AE6E-8C30EBFE6D52}"/>
              </c:ext>
            </c:extLst>
          </c:dPt>
          <c:dPt>
            <c:idx val="3"/>
            <c:bubble3D val="0"/>
            <c:spPr>
              <a:gradFill flip="none" rotWithShape="1">
                <a:gsLst>
                  <a:gs pos="0">
                    <a:srgbClr val="00B050">
                      <a:shade val="30000"/>
                      <a:satMod val="115000"/>
                    </a:srgbClr>
                  </a:gs>
                  <a:gs pos="50000">
                    <a:srgbClr val="00B050">
                      <a:shade val="67500"/>
                      <a:satMod val="115000"/>
                    </a:srgbClr>
                  </a:gs>
                  <a:gs pos="100000">
                    <a:srgbClr val="00B050">
                      <a:shade val="100000"/>
                      <a:satMod val="115000"/>
                    </a:srgbClr>
                  </a:gs>
                </a:gsLst>
                <a:lin ang="2700000" scaled="1"/>
                <a:tileRect/>
              </a:gradFill>
            </c:spPr>
            <c:extLst>
              <c:ext xmlns:c16="http://schemas.microsoft.com/office/drawing/2014/chart" uri="{C3380CC4-5D6E-409C-BE32-E72D297353CC}">
                <c16:uniqueId val="{00000007-0188-4EB4-AE6E-8C30EBFE6D52}"/>
              </c:ext>
            </c:extLst>
          </c:dPt>
          <c:dPt>
            <c:idx val="4"/>
            <c:bubble3D val="0"/>
            <c:spPr>
              <a:noFill/>
            </c:spPr>
            <c:extLst>
              <c:ext xmlns:c16="http://schemas.microsoft.com/office/drawing/2014/chart" uri="{C3380CC4-5D6E-409C-BE32-E72D297353CC}">
                <c16:uniqueId val="{00000009-0188-4EB4-AE6E-8C30EBFE6D52}"/>
              </c:ext>
            </c:extLst>
          </c:dPt>
          <c:val>
            <c:numRef>
              <c:f>'Bilan de la séquence'!$M$158:$M$162</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A-0188-4EB4-AE6E-8C30EBFE6D52}"/>
            </c:ext>
          </c:extLst>
        </c:ser>
        <c:dLbls>
          <c:showLegendKey val="0"/>
          <c:showVal val="0"/>
          <c:showCatName val="0"/>
          <c:showSerName val="0"/>
          <c:showPercent val="0"/>
          <c:showBubbleSize val="0"/>
          <c:showLeaderLines val="1"/>
        </c:dLbls>
        <c:firstSliceAng val="270"/>
        <c:holeSize val="50"/>
      </c:doughnutChart>
      <c:pieChart>
        <c:varyColors val="1"/>
        <c:ser>
          <c:idx val="1"/>
          <c:order val="1"/>
          <c:spPr>
            <a:noFill/>
          </c:spPr>
          <c:dPt>
            <c:idx val="1"/>
            <c:bubble3D val="0"/>
            <c:spPr>
              <a:solidFill>
                <a:schemeClr val="tx1"/>
              </a:solidFill>
            </c:spPr>
            <c:extLst>
              <c:ext xmlns:c16="http://schemas.microsoft.com/office/drawing/2014/chart" uri="{C3380CC4-5D6E-409C-BE32-E72D297353CC}">
                <c16:uniqueId val="{0000000C-0188-4EB4-AE6E-8C30EBFE6D52}"/>
              </c:ext>
            </c:extLst>
          </c:dPt>
          <c:val>
            <c:numRef>
              <c:f>'Bilan de la séquence'!$N$158:$N$160</c:f>
              <c:numCache>
                <c:formatCode>General</c:formatCode>
                <c:ptCount val="3"/>
                <c:pt idx="0">
                  <c:v>0</c:v>
                </c:pt>
                <c:pt idx="1">
                  <c:v>0</c:v>
                </c:pt>
                <c:pt idx="2">
                  <c:v>0</c:v>
                </c:pt>
              </c:numCache>
            </c:numRef>
          </c:val>
          <c:extLst>
            <c:ext xmlns:c16="http://schemas.microsoft.com/office/drawing/2014/chart" uri="{C3380CC4-5D6E-409C-BE32-E72D297353CC}">
              <c16:uniqueId val="{0000000D-0188-4EB4-AE6E-8C30EBFE6D52}"/>
            </c:ext>
          </c:extLst>
        </c:ser>
        <c:dLbls>
          <c:showLegendKey val="0"/>
          <c:showVal val="0"/>
          <c:showCatName val="0"/>
          <c:showSerName val="0"/>
          <c:showPercent val="0"/>
          <c:showBubbleSize val="0"/>
          <c:showLeaderLines val="1"/>
        </c:dLbls>
        <c:firstSliceAng val="270"/>
      </c:pieChart>
    </c:plotArea>
    <c:plotVisOnly val="0"/>
    <c:dispBlanksAs val="gap"/>
    <c:showDLblsOverMax val="0"/>
  </c:chart>
  <c:spPr>
    <a:noFill/>
    <a:ln>
      <a:noFill/>
    </a:ln>
  </c:spPr>
  <c:printSettings>
    <c:headerFooter/>
    <c:pageMargins b="0.750000000000003" l="0.70000000000000062" r="0.70000000000000062" t="0.750000000000003" header="0.30000000000000032" footer="0.30000000000000032"/>
    <c:pageSetup/>
  </c:printSettings>
</c:chartSpace>
</file>

<file path=xl/charts/chart4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3187714043526789E-2"/>
          <c:y val="2.160694885387645E-3"/>
          <c:w val="0.97578810865280474"/>
          <c:h val="0.99783930511461238"/>
        </c:manualLayout>
      </c:layout>
      <c:doughnutChart>
        <c:varyColors val="1"/>
        <c:ser>
          <c:idx val="0"/>
          <c:order val="0"/>
          <c:tx>
            <c:v>Camembert</c:v>
          </c:tx>
          <c:dPt>
            <c:idx val="0"/>
            <c:bubble3D val="0"/>
            <c:spPr>
              <a:gradFill flip="none" rotWithShape="1">
                <a:gsLst>
                  <a:gs pos="0">
                    <a:srgbClr val="C00000">
                      <a:shade val="30000"/>
                      <a:satMod val="115000"/>
                    </a:srgbClr>
                  </a:gs>
                  <a:gs pos="50000">
                    <a:srgbClr val="C00000">
                      <a:shade val="67500"/>
                      <a:satMod val="115000"/>
                    </a:srgbClr>
                  </a:gs>
                  <a:gs pos="100000">
                    <a:srgbClr val="C00000">
                      <a:shade val="100000"/>
                      <a:satMod val="115000"/>
                    </a:srgbClr>
                  </a:gs>
                </a:gsLst>
                <a:lin ang="2700000" scaled="1"/>
                <a:tileRect/>
              </a:gradFill>
            </c:spPr>
            <c:extLst>
              <c:ext xmlns:c16="http://schemas.microsoft.com/office/drawing/2014/chart" uri="{C3380CC4-5D6E-409C-BE32-E72D297353CC}">
                <c16:uniqueId val="{00000001-764A-4BBF-B423-ED1B4A946524}"/>
              </c:ext>
            </c:extLst>
          </c:dPt>
          <c:dPt>
            <c:idx val="1"/>
            <c:bubble3D val="0"/>
            <c:spPr>
              <a:gradFill flip="none" rotWithShape="1">
                <a:gsLst>
                  <a:gs pos="0">
                    <a:srgbClr val="F79646">
                      <a:lumMod val="75000"/>
                      <a:shade val="30000"/>
                      <a:satMod val="115000"/>
                    </a:srgbClr>
                  </a:gs>
                  <a:gs pos="50000">
                    <a:srgbClr val="F79646">
                      <a:lumMod val="75000"/>
                      <a:shade val="67500"/>
                      <a:satMod val="115000"/>
                    </a:srgbClr>
                  </a:gs>
                  <a:gs pos="100000">
                    <a:srgbClr val="F79646">
                      <a:lumMod val="75000"/>
                      <a:shade val="100000"/>
                      <a:satMod val="115000"/>
                    </a:srgbClr>
                  </a:gs>
                </a:gsLst>
                <a:lin ang="2700000" scaled="1"/>
                <a:tileRect/>
              </a:gradFill>
            </c:spPr>
            <c:extLst>
              <c:ext xmlns:c16="http://schemas.microsoft.com/office/drawing/2014/chart" uri="{C3380CC4-5D6E-409C-BE32-E72D297353CC}">
                <c16:uniqueId val="{00000003-764A-4BBF-B423-ED1B4A946524}"/>
              </c:ext>
            </c:extLst>
          </c:dPt>
          <c:dPt>
            <c:idx val="2"/>
            <c:bubble3D val="0"/>
            <c:spPr>
              <a:gradFill flip="none" rotWithShape="1">
                <a:gsLst>
                  <a:gs pos="0">
                    <a:srgbClr val="64AB0D">
                      <a:shade val="30000"/>
                      <a:satMod val="115000"/>
                    </a:srgbClr>
                  </a:gs>
                  <a:gs pos="50000">
                    <a:srgbClr val="64AB0D">
                      <a:shade val="67500"/>
                      <a:satMod val="115000"/>
                    </a:srgbClr>
                  </a:gs>
                  <a:gs pos="100000">
                    <a:srgbClr val="64AB0D">
                      <a:shade val="100000"/>
                      <a:satMod val="115000"/>
                    </a:srgbClr>
                  </a:gs>
                </a:gsLst>
                <a:lin ang="2700000" scaled="1"/>
                <a:tileRect/>
              </a:gradFill>
            </c:spPr>
            <c:extLst>
              <c:ext xmlns:c16="http://schemas.microsoft.com/office/drawing/2014/chart" uri="{C3380CC4-5D6E-409C-BE32-E72D297353CC}">
                <c16:uniqueId val="{00000005-764A-4BBF-B423-ED1B4A946524}"/>
              </c:ext>
            </c:extLst>
          </c:dPt>
          <c:dPt>
            <c:idx val="3"/>
            <c:bubble3D val="0"/>
            <c:spPr>
              <a:gradFill flip="none" rotWithShape="1">
                <a:gsLst>
                  <a:gs pos="0">
                    <a:srgbClr val="00B050">
                      <a:shade val="30000"/>
                      <a:satMod val="115000"/>
                    </a:srgbClr>
                  </a:gs>
                  <a:gs pos="50000">
                    <a:srgbClr val="00B050">
                      <a:shade val="67500"/>
                      <a:satMod val="115000"/>
                    </a:srgbClr>
                  </a:gs>
                  <a:gs pos="100000">
                    <a:srgbClr val="00B050">
                      <a:shade val="100000"/>
                      <a:satMod val="115000"/>
                    </a:srgbClr>
                  </a:gs>
                </a:gsLst>
                <a:lin ang="2700000" scaled="1"/>
                <a:tileRect/>
              </a:gradFill>
            </c:spPr>
            <c:extLst>
              <c:ext xmlns:c16="http://schemas.microsoft.com/office/drawing/2014/chart" uri="{C3380CC4-5D6E-409C-BE32-E72D297353CC}">
                <c16:uniqueId val="{00000007-764A-4BBF-B423-ED1B4A946524}"/>
              </c:ext>
            </c:extLst>
          </c:dPt>
          <c:dPt>
            <c:idx val="4"/>
            <c:bubble3D val="0"/>
            <c:spPr>
              <a:noFill/>
            </c:spPr>
            <c:extLst>
              <c:ext xmlns:c16="http://schemas.microsoft.com/office/drawing/2014/chart" uri="{C3380CC4-5D6E-409C-BE32-E72D297353CC}">
                <c16:uniqueId val="{00000009-764A-4BBF-B423-ED1B4A946524}"/>
              </c:ext>
            </c:extLst>
          </c:dPt>
          <c:val>
            <c:numRef>
              <c:f>'Bilan de la séquence'!$M$163:$M$167</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A-764A-4BBF-B423-ED1B4A946524}"/>
            </c:ext>
          </c:extLst>
        </c:ser>
        <c:dLbls>
          <c:showLegendKey val="0"/>
          <c:showVal val="0"/>
          <c:showCatName val="0"/>
          <c:showSerName val="0"/>
          <c:showPercent val="0"/>
          <c:showBubbleSize val="0"/>
          <c:showLeaderLines val="1"/>
        </c:dLbls>
        <c:firstSliceAng val="270"/>
        <c:holeSize val="50"/>
      </c:doughnutChart>
      <c:pieChart>
        <c:varyColors val="1"/>
        <c:ser>
          <c:idx val="1"/>
          <c:order val="1"/>
          <c:spPr>
            <a:noFill/>
          </c:spPr>
          <c:dPt>
            <c:idx val="1"/>
            <c:bubble3D val="0"/>
            <c:spPr>
              <a:solidFill>
                <a:schemeClr val="tx1"/>
              </a:solidFill>
            </c:spPr>
            <c:extLst>
              <c:ext xmlns:c16="http://schemas.microsoft.com/office/drawing/2014/chart" uri="{C3380CC4-5D6E-409C-BE32-E72D297353CC}">
                <c16:uniqueId val="{0000000C-764A-4BBF-B423-ED1B4A946524}"/>
              </c:ext>
            </c:extLst>
          </c:dPt>
          <c:val>
            <c:numRef>
              <c:f>'Bilan de la séquence'!$N$163:$N$165</c:f>
              <c:numCache>
                <c:formatCode>General</c:formatCode>
                <c:ptCount val="3"/>
                <c:pt idx="0">
                  <c:v>0</c:v>
                </c:pt>
                <c:pt idx="1">
                  <c:v>0</c:v>
                </c:pt>
                <c:pt idx="2">
                  <c:v>0</c:v>
                </c:pt>
              </c:numCache>
            </c:numRef>
          </c:val>
          <c:extLst>
            <c:ext xmlns:c16="http://schemas.microsoft.com/office/drawing/2014/chart" uri="{C3380CC4-5D6E-409C-BE32-E72D297353CC}">
              <c16:uniqueId val="{0000000D-764A-4BBF-B423-ED1B4A946524}"/>
            </c:ext>
          </c:extLst>
        </c:ser>
        <c:dLbls>
          <c:showLegendKey val="0"/>
          <c:showVal val="0"/>
          <c:showCatName val="0"/>
          <c:showSerName val="0"/>
          <c:showPercent val="0"/>
          <c:showBubbleSize val="0"/>
          <c:showLeaderLines val="1"/>
        </c:dLbls>
        <c:firstSliceAng val="270"/>
      </c:pieChart>
    </c:plotArea>
    <c:plotVisOnly val="0"/>
    <c:dispBlanksAs val="gap"/>
    <c:showDLblsOverMax val="0"/>
  </c:chart>
  <c:spPr>
    <a:noFill/>
    <a:ln>
      <a:noFill/>
    </a:ln>
  </c:spPr>
  <c:printSettings>
    <c:headerFooter/>
    <c:pageMargins b="0.750000000000003" l="0.70000000000000062" r="0.70000000000000062" t="0.750000000000003" header="0.30000000000000032" footer="0.30000000000000032"/>
    <c:pageSetup/>
  </c:printSettings>
</c:chartSpace>
</file>

<file path=xl/charts/chart4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3187714043526789E-2"/>
          <c:y val="2.160694885387645E-3"/>
          <c:w val="0.97578810865280474"/>
          <c:h val="0.99783930511461238"/>
        </c:manualLayout>
      </c:layout>
      <c:doughnutChart>
        <c:varyColors val="1"/>
        <c:ser>
          <c:idx val="0"/>
          <c:order val="0"/>
          <c:tx>
            <c:v>Camembert</c:v>
          </c:tx>
          <c:dPt>
            <c:idx val="0"/>
            <c:bubble3D val="0"/>
            <c:spPr>
              <a:gradFill flip="none" rotWithShape="1">
                <a:gsLst>
                  <a:gs pos="0">
                    <a:srgbClr val="C00000">
                      <a:shade val="30000"/>
                      <a:satMod val="115000"/>
                    </a:srgbClr>
                  </a:gs>
                  <a:gs pos="50000">
                    <a:srgbClr val="C00000">
                      <a:shade val="67500"/>
                      <a:satMod val="115000"/>
                    </a:srgbClr>
                  </a:gs>
                  <a:gs pos="100000">
                    <a:srgbClr val="C00000">
                      <a:shade val="100000"/>
                      <a:satMod val="115000"/>
                    </a:srgbClr>
                  </a:gs>
                </a:gsLst>
                <a:lin ang="2700000" scaled="1"/>
                <a:tileRect/>
              </a:gradFill>
            </c:spPr>
            <c:extLst>
              <c:ext xmlns:c16="http://schemas.microsoft.com/office/drawing/2014/chart" uri="{C3380CC4-5D6E-409C-BE32-E72D297353CC}">
                <c16:uniqueId val="{00000001-159D-46A1-BD09-8E0A9036B592}"/>
              </c:ext>
            </c:extLst>
          </c:dPt>
          <c:dPt>
            <c:idx val="1"/>
            <c:bubble3D val="0"/>
            <c:spPr>
              <a:gradFill flip="none" rotWithShape="1">
                <a:gsLst>
                  <a:gs pos="0">
                    <a:srgbClr val="F79646">
                      <a:lumMod val="75000"/>
                      <a:shade val="30000"/>
                      <a:satMod val="115000"/>
                    </a:srgbClr>
                  </a:gs>
                  <a:gs pos="50000">
                    <a:srgbClr val="F79646">
                      <a:lumMod val="75000"/>
                      <a:shade val="67500"/>
                      <a:satMod val="115000"/>
                    </a:srgbClr>
                  </a:gs>
                  <a:gs pos="100000">
                    <a:srgbClr val="F79646">
                      <a:lumMod val="75000"/>
                      <a:shade val="100000"/>
                      <a:satMod val="115000"/>
                    </a:srgbClr>
                  </a:gs>
                </a:gsLst>
                <a:lin ang="2700000" scaled="1"/>
                <a:tileRect/>
              </a:gradFill>
            </c:spPr>
            <c:extLst>
              <c:ext xmlns:c16="http://schemas.microsoft.com/office/drawing/2014/chart" uri="{C3380CC4-5D6E-409C-BE32-E72D297353CC}">
                <c16:uniqueId val="{00000003-159D-46A1-BD09-8E0A9036B592}"/>
              </c:ext>
            </c:extLst>
          </c:dPt>
          <c:dPt>
            <c:idx val="2"/>
            <c:bubble3D val="0"/>
            <c:spPr>
              <a:gradFill flip="none" rotWithShape="1">
                <a:gsLst>
                  <a:gs pos="0">
                    <a:srgbClr val="64AB0D">
                      <a:shade val="30000"/>
                      <a:satMod val="115000"/>
                    </a:srgbClr>
                  </a:gs>
                  <a:gs pos="50000">
                    <a:srgbClr val="64AB0D">
                      <a:shade val="67500"/>
                      <a:satMod val="115000"/>
                    </a:srgbClr>
                  </a:gs>
                  <a:gs pos="100000">
                    <a:srgbClr val="64AB0D">
                      <a:shade val="100000"/>
                      <a:satMod val="115000"/>
                    </a:srgbClr>
                  </a:gs>
                </a:gsLst>
                <a:lin ang="2700000" scaled="1"/>
                <a:tileRect/>
              </a:gradFill>
            </c:spPr>
            <c:extLst>
              <c:ext xmlns:c16="http://schemas.microsoft.com/office/drawing/2014/chart" uri="{C3380CC4-5D6E-409C-BE32-E72D297353CC}">
                <c16:uniqueId val="{00000005-159D-46A1-BD09-8E0A9036B592}"/>
              </c:ext>
            </c:extLst>
          </c:dPt>
          <c:dPt>
            <c:idx val="3"/>
            <c:bubble3D val="0"/>
            <c:spPr>
              <a:gradFill flip="none" rotWithShape="1">
                <a:gsLst>
                  <a:gs pos="0">
                    <a:srgbClr val="00B050">
                      <a:shade val="30000"/>
                      <a:satMod val="115000"/>
                    </a:srgbClr>
                  </a:gs>
                  <a:gs pos="50000">
                    <a:srgbClr val="00B050">
                      <a:shade val="67500"/>
                      <a:satMod val="115000"/>
                    </a:srgbClr>
                  </a:gs>
                  <a:gs pos="100000">
                    <a:srgbClr val="00B050">
                      <a:shade val="100000"/>
                      <a:satMod val="115000"/>
                    </a:srgbClr>
                  </a:gs>
                </a:gsLst>
                <a:lin ang="2700000" scaled="1"/>
                <a:tileRect/>
              </a:gradFill>
            </c:spPr>
            <c:extLst>
              <c:ext xmlns:c16="http://schemas.microsoft.com/office/drawing/2014/chart" uri="{C3380CC4-5D6E-409C-BE32-E72D297353CC}">
                <c16:uniqueId val="{00000007-159D-46A1-BD09-8E0A9036B592}"/>
              </c:ext>
            </c:extLst>
          </c:dPt>
          <c:dPt>
            <c:idx val="4"/>
            <c:bubble3D val="0"/>
            <c:spPr>
              <a:noFill/>
            </c:spPr>
            <c:extLst>
              <c:ext xmlns:c16="http://schemas.microsoft.com/office/drawing/2014/chart" uri="{C3380CC4-5D6E-409C-BE32-E72D297353CC}">
                <c16:uniqueId val="{00000009-159D-46A1-BD09-8E0A9036B592}"/>
              </c:ext>
            </c:extLst>
          </c:dPt>
          <c:val>
            <c:numRef>
              <c:f>'Bilan de la séquence'!$M$168:$M$172</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A-159D-46A1-BD09-8E0A9036B592}"/>
            </c:ext>
          </c:extLst>
        </c:ser>
        <c:dLbls>
          <c:showLegendKey val="0"/>
          <c:showVal val="0"/>
          <c:showCatName val="0"/>
          <c:showSerName val="0"/>
          <c:showPercent val="0"/>
          <c:showBubbleSize val="0"/>
          <c:showLeaderLines val="1"/>
        </c:dLbls>
        <c:firstSliceAng val="270"/>
        <c:holeSize val="50"/>
      </c:doughnutChart>
      <c:pieChart>
        <c:varyColors val="1"/>
        <c:ser>
          <c:idx val="1"/>
          <c:order val="1"/>
          <c:spPr>
            <a:noFill/>
          </c:spPr>
          <c:dPt>
            <c:idx val="1"/>
            <c:bubble3D val="0"/>
            <c:spPr>
              <a:solidFill>
                <a:schemeClr val="tx1"/>
              </a:solidFill>
            </c:spPr>
            <c:extLst>
              <c:ext xmlns:c16="http://schemas.microsoft.com/office/drawing/2014/chart" uri="{C3380CC4-5D6E-409C-BE32-E72D297353CC}">
                <c16:uniqueId val="{0000000C-159D-46A1-BD09-8E0A9036B592}"/>
              </c:ext>
            </c:extLst>
          </c:dPt>
          <c:val>
            <c:numRef>
              <c:f>'Bilan de la séquence'!$N$168:$N$170</c:f>
              <c:numCache>
                <c:formatCode>General</c:formatCode>
                <c:ptCount val="3"/>
                <c:pt idx="0">
                  <c:v>0</c:v>
                </c:pt>
                <c:pt idx="1">
                  <c:v>0</c:v>
                </c:pt>
                <c:pt idx="2">
                  <c:v>0</c:v>
                </c:pt>
              </c:numCache>
            </c:numRef>
          </c:val>
          <c:extLst>
            <c:ext xmlns:c16="http://schemas.microsoft.com/office/drawing/2014/chart" uri="{C3380CC4-5D6E-409C-BE32-E72D297353CC}">
              <c16:uniqueId val="{0000000D-159D-46A1-BD09-8E0A9036B592}"/>
            </c:ext>
          </c:extLst>
        </c:ser>
        <c:dLbls>
          <c:showLegendKey val="0"/>
          <c:showVal val="0"/>
          <c:showCatName val="0"/>
          <c:showSerName val="0"/>
          <c:showPercent val="0"/>
          <c:showBubbleSize val="0"/>
          <c:showLeaderLines val="1"/>
        </c:dLbls>
        <c:firstSliceAng val="270"/>
      </c:pieChart>
    </c:plotArea>
    <c:plotVisOnly val="0"/>
    <c:dispBlanksAs val="gap"/>
    <c:showDLblsOverMax val="0"/>
  </c:chart>
  <c:spPr>
    <a:noFill/>
    <a:ln>
      <a:noFill/>
    </a:ln>
  </c:spPr>
  <c:printSettings>
    <c:headerFooter/>
    <c:pageMargins b="0.750000000000003" l="0.70000000000000062" r="0.70000000000000062" t="0.750000000000003" header="0.30000000000000032" footer="0.30000000000000032"/>
    <c:pageSetup/>
  </c:printSettings>
</c:chartSpace>
</file>

<file path=xl/charts/chart4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3187714043526789E-2"/>
          <c:y val="2.160694885387645E-3"/>
          <c:w val="0.97578810865280474"/>
          <c:h val="0.99783930511461238"/>
        </c:manualLayout>
      </c:layout>
      <c:doughnutChart>
        <c:varyColors val="1"/>
        <c:ser>
          <c:idx val="0"/>
          <c:order val="0"/>
          <c:tx>
            <c:v>Camembert</c:v>
          </c:tx>
          <c:dPt>
            <c:idx val="0"/>
            <c:bubble3D val="0"/>
            <c:spPr>
              <a:gradFill flip="none" rotWithShape="1">
                <a:gsLst>
                  <a:gs pos="0">
                    <a:srgbClr val="C00000">
                      <a:shade val="30000"/>
                      <a:satMod val="115000"/>
                    </a:srgbClr>
                  </a:gs>
                  <a:gs pos="50000">
                    <a:srgbClr val="C00000">
                      <a:shade val="67500"/>
                      <a:satMod val="115000"/>
                    </a:srgbClr>
                  </a:gs>
                  <a:gs pos="100000">
                    <a:srgbClr val="C00000">
                      <a:shade val="100000"/>
                      <a:satMod val="115000"/>
                    </a:srgbClr>
                  </a:gs>
                </a:gsLst>
                <a:lin ang="2700000" scaled="1"/>
                <a:tileRect/>
              </a:gradFill>
            </c:spPr>
            <c:extLst>
              <c:ext xmlns:c16="http://schemas.microsoft.com/office/drawing/2014/chart" uri="{C3380CC4-5D6E-409C-BE32-E72D297353CC}">
                <c16:uniqueId val="{00000001-2D83-44FB-9445-8FEF64724012}"/>
              </c:ext>
            </c:extLst>
          </c:dPt>
          <c:dPt>
            <c:idx val="1"/>
            <c:bubble3D val="0"/>
            <c:spPr>
              <a:gradFill flip="none" rotWithShape="1">
                <a:gsLst>
                  <a:gs pos="0">
                    <a:srgbClr val="F79646">
                      <a:lumMod val="75000"/>
                      <a:shade val="30000"/>
                      <a:satMod val="115000"/>
                    </a:srgbClr>
                  </a:gs>
                  <a:gs pos="50000">
                    <a:srgbClr val="F79646">
                      <a:lumMod val="75000"/>
                      <a:shade val="67500"/>
                      <a:satMod val="115000"/>
                    </a:srgbClr>
                  </a:gs>
                  <a:gs pos="100000">
                    <a:srgbClr val="F79646">
                      <a:lumMod val="75000"/>
                      <a:shade val="100000"/>
                      <a:satMod val="115000"/>
                    </a:srgbClr>
                  </a:gs>
                </a:gsLst>
                <a:lin ang="2700000" scaled="1"/>
                <a:tileRect/>
              </a:gradFill>
            </c:spPr>
            <c:extLst>
              <c:ext xmlns:c16="http://schemas.microsoft.com/office/drawing/2014/chart" uri="{C3380CC4-5D6E-409C-BE32-E72D297353CC}">
                <c16:uniqueId val="{00000003-2D83-44FB-9445-8FEF64724012}"/>
              </c:ext>
            </c:extLst>
          </c:dPt>
          <c:dPt>
            <c:idx val="2"/>
            <c:bubble3D val="0"/>
            <c:spPr>
              <a:gradFill flip="none" rotWithShape="1">
                <a:gsLst>
                  <a:gs pos="0">
                    <a:srgbClr val="64AB0D">
                      <a:shade val="30000"/>
                      <a:satMod val="115000"/>
                    </a:srgbClr>
                  </a:gs>
                  <a:gs pos="50000">
                    <a:srgbClr val="64AB0D">
                      <a:shade val="67500"/>
                      <a:satMod val="115000"/>
                    </a:srgbClr>
                  </a:gs>
                  <a:gs pos="100000">
                    <a:srgbClr val="64AB0D">
                      <a:shade val="100000"/>
                      <a:satMod val="115000"/>
                    </a:srgbClr>
                  </a:gs>
                </a:gsLst>
                <a:lin ang="2700000" scaled="1"/>
                <a:tileRect/>
              </a:gradFill>
            </c:spPr>
            <c:extLst>
              <c:ext xmlns:c16="http://schemas.microsoft.com/office/drawing/2014/chart" uri="{C3380CC4-5D6E-409C-BE32-E72D297353CC}">
                <c16:uniqueId val="{00000005-2D83-44FB-9445-8FEF64724012}"/>
              </c:ext>
            </c:extLst>
          </c:dPt>
          <c:dPt>
            <c:idx val="3"/>
            <c:bubble3D val="0"/>
            <c:spPr>
              <a:gradFill flip="none" rotWithShape="1">
                <a:gsLst>
                  <a:gs pos="0">
                    <a:srgbClr val="00B050">
                      <a:shade val="30000"/>
                      <a:satMod val="115000"/>
                    </a:srgbClr>
                  </a:gs>
                  <a:gs pos="50000">
                    <a:srgbClr val="00B050">
                      <a:shade val="67500"/>
                      <a:satMod val="115000"/>
                    </a:srgbClr>
                  </a:gs>
                  <a:gs pos="100000">
                    <a:srgbClr val="00B050">
                      <a:shade val="100000"/>
                      <a:satMod val="115000"/>
                    </a:srgbClr>
                  </a:gs>
                </a:gsLst>
                <a:lin ang="2700000" scaled="1"/>
                <a:tileRect/>
              </a:gradFill>
            </c:spPr>
            <c:extLst>
              <c:ext xmlns:c16="http://schemas.microsoft.com/office/drawing/2014/chart" uri="{C3380CC4-5D6E-409C-BE32-E72D297353CC}">
                <c16:uniqueId val="{00000007-2D83-44FB-9445-8FEF64724012}"/>
              </c:ext>
            </c:extLst>
          </c:dPt>
          <c:dPt>
            <c:idx val="4"/>
            <c:bubble3D val="0"/>
            <c:spPr>
              <a:noFill/>
            </c:spPr>
            <c:extLst>
              <c:ext xmlns:c16="http://schemas.microsoft.com/office/drawing/2014/chart" uri="{C3380CC4-5D6E-409C-BE32-E72D297353CC}">
                <c16:uniqueId val="{00000009-2D83-44FB-9445-8FEF64724012}"/>
              </c:ext>
            </c:extLst>
          </c:dPt>
          <c:val>
            <c:numRef>
              <c:f>'Bilan de la séquence'!$M$173:$M$177</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A-2D83-44FB-9445-8FEF64724012}"/>
            </c:ext>
          </c:extLst>
        </c:ser>
        <c:dLbls>
          <c:showLegendKey val="0"/>
          <c:showVal val="0"/>
          <c:showCatName val="0"/>
          <c:showSerName val="0"/>
          <c:showPercent val="0"/>
          <c:showBubbleSize val="0"/>
          <c:showLeaderLines val="1"/>
        </c:dLbls>
        <c:firstSliceAng val="270"/>
        <c:holeSize val="50"/>
      </c:doughnutChart>
      <c:pieChart>
        <c:varyColors val="1"/>
        <c:ser>
          <c:idx val="1"/>
          <c:order val="1"/>
          <c:spPr>
            <a:noFill/>
          </c:spPr>
          <c:dPt>
            <c:idx val="1"/>
            <c:bubble3D val="0"/>
            <c:spPr>
              <a:solidFill>
                <a:schemeClr val="tx1"/>
              </a:solidFill>
            </c:spPr>
            <c:extLst>
              <c:ext xmlns:c16="http://schemas.microsoft.com/office/drawing/2014/chart" uri="{C3380CC4-5D6E-409C-BE32-E72D297353CC}">
                <c16:uniqueId val="{0000000C-2D83-44FB-9445-8FEF64724012}"/>
              </c:ext>
            </c:extLst>
          </c:dPt>
          <c:val>
            <c:numRef>
              <c:f>'Bilan de la séquence'!$N$173:$N$175</c:f>
              <c:numCache>
                <c:formatCode>General</c:formatCode>
                <c:ptCount val="3"/>
                <c:pt idx="0">
                  <c:v>0</c:v>
                </c:pt>
                <c:pt idx="1">
                  <c:v>0</c:v>
                </c:pt>
                <c:pt idx="2">
                  <c:v>0</c:v>
                </c:pt>
              </c:numCache>
            </c:numRef>
          </c:val>
          <c:extLst>
            <c:ext xmlns:c16="http://schemas.microsoft.com/office/drawing/2014/chart" uri="{C3380CC4-5D6E-409C-BE32-E72D297353CC}">
              <c16:uniqueId val="{0000000D-2D83-44FB-9445-8FEF64724012}"/>
            </c:ext>
          </c:extLst>
        </c:ser>
        <c:dLbls>
          <c:showLegendKey val="0"/>
          <c:showVal val="0"/>
          <c:showCatName val="0"/>
          <c:showSerName val="0"/>
          <c:showPercent val="0"/>
          <c:showBubbleSize val="0"/>
          <c:showLeaderLines val="1"/>
        </c:dLbls>
        <c:firstSliceAng val="270"/>
      </c:pieChart>
    </c:plotArea>
    <c:plotVisOnly val="0"/>
    <c:dispBlanksAs val="gap"/>
    <c:showDLblsOverMax val="0"/>
  </c:chart>
  <c:spPr>
    <a:noFill/>
    <a:ln>
      <a:noFill/>
    </a:ln>
  </c:spPr>
  <c:printSettings>
    <c:headerFooter/>
    <c:pageMargins b="0.750000000000003" l="0.70000000000000062" r="0.70000000000000062" t="0.750000000000003" header="0.30000000000000032" footer="0.30000000000000032"/>
    <c:pageSetup/>
  </c:printSettings>
</c:chartSpace>
</file>

<file path=xl/charts/chart4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779487331831818"/>
          <c:y val="2.1612841720628378E-3"/>
          <c:w val="0.97578810865280474"/>
          <c:h val="0.99783930511461238"/>
        </c:manualLayout>
      </c:layout>
      <c:doughnutChart>
        <c:varyColors val="1"/>
        <c:ser>
          <c:idx val="0"/>
          <c:order val="0"/>
          <c:tx>
            <c:v>Camembert</c:v>
          </c:tx>
          <c:dPt>
            <c:idx val="0"/>
            <c:bubble3D val="0"/>
            <c:spPr>
              <a:gradFill flip="none" rotWithShape="1">
                <a:gsLst>
                  <a:gs pos="0">
                    <a:srgbClr val="C00000">
                      <a:shade val="30000"/>
                      <a:satMod val="115000"/>
                    </a:srgbClr>
                  </a:gs>
                  <a:gs pos="50000">
                    <a:srgbClr val="C00000">
                      <a:shade val="67500"/>
                      <a:satMod val="115000"/>
                    </a:srgbClr>
                  </a:gs>
                  <a:gs pos="100000">
                    <a:srgbClr val="C00000">
                      <a:shade val="100000"/>
                      <a:satMod val="115000"/>
                    </a:srgbClr>
                  </a:gs>
                </a:gsLst>
                <a:lin ang="2700000" scaled="1"/>
                <a:tileRect/>
              </a:gradFill>
            </c:spPr>
            <c:extLst>
              <c:ext xmlns:c16="http://schemas.microsoft.com/office/drawing/2014/chart" uri="{C3380CC4-5D6E-409C-BE32-E72D297353CC}">
                <c16:uniqueId val="{00000001-49BB-4883-A979-E09C2971F131}"/>
              </c:ext>
            </c:extLst>
          </c:dPt>
          <c:dPt>
            <c:idx val="1"/>
            <c:bubble3D val="0"/>
            <c:spPr>
              <a:gradFill flip="none" rotWithShape="1">
                <a:gsLst>
                  <a:gs pos="0">
                    <a:srgbClr val="F79646">
                      <a:lumMod val="75000"/>
                      <a:shade val="30000"/>
                      <a:satMod val="115000"/>
                    </a:srgbClr>
                  </a:gs>
                  <a:gs pos="50000">
                    <a:srgbClr val="F79646">
                      <a:lumMod val="75000"/>
                      <a:shade val="67500"/>
                      <a:satMod val="115000"/>
                    </a:srgbClr>
                  </a:gs>
                  <a:gs pos="100000">
                    <a:srgbClr val="F79646">
                      <a:lumMod val="75000"/>
                      <a:shade val="100000"/>
                      <a:satMod val="115000"/>
                    </a:srgbClr>
                  </a:gs>
                </a:gsLst>
                <a:lin ang="2700000" scaled="1"/>
                <a:tileRect/>
              </a:gradFill>
            </c:spPr>
            <c:extLst>
              <c:ext xmlns:c16="http://schemas.microsoft.com/office/drawing/2014/chart" uri="{C3380CC4-5D6E-409C-BE32-E72D297353CC}">
                <c16:uniqueId val="{00000003-49BB-4883-A979-E09C2971F131}"/>
              </c:ext>
            </c:extLst>
          </c:dPt>
          <c:dPt>
            <c:idx val="2"/>
            <c:bubble3D val="0"/>
            <c:spPr>
              <a:gradFill flip="none" rotWithShape="1">
                <a:gsLst>
                  <a:gs pos="0">
                    <a:srgbClr val="64AB0D">
                      <a:shade val="30000"/>
                      <a:satMod val="115000"/>
                    </a:srgbClr>
                  </a:gs>
                  <a:gs pos="50000">
                    <a:srgbClr val="64AB0D">
                      <a:shade val="67500"/>
                      <a:satMod val="115000"/>
                    </a:srgbClr>
                  </a:gs>
                  <a:gs pos="100000">
                    <a:srgbClr val="64AB0D">
                      <a:shade val="100000"/>
                      <a:satMod val="115000"/>
                    </a:srgbClr>
                  </a:gs>
                </a:gsLst>
                <a:lin ang="2700000" scaled="1"/>
                <a:tileRect/>
              </a:gradFill>
            </c:spPr>
            <c:extLst>
              <c:ext xmlns:c16="http://schemas.microsoft.com/office/drawing/2014/chart" uri="{C3380CC4-5D6E-409C-BE32-E72D297353CC}">
                <c16:uniqueId val="{00000005-49BB-4883-A979-E09C2971F131}"/>
              </c:ext>
            </c:extLst>
          </c:dPt>
          <c:dPt>
            <c:idx val="3"/>
            <c:bubble3D val="0"/>
            <c:spPr>
              <a:gradFill flip="none" rotWithShape="1">
                <a:gsLst>
                  <a:gs pos="0">
                    <a:srgbClr val="00B050">
                      <a:shade val="30000"/>
                      <a:satMod val="115000"/>
                    </a:srgbClr>
                  </a:gs>
                  <a:gs pos="50000">
                    <a:srgbClr val="00B050">
                      <a:shade val="67500"/>
                      <a:satMod val="115000"/>
                    </a:srgbClr>
                  </a:gs>
                  <a:gs pos="100000">
                    <a:srgbClr val="00B050">
                      <a:shade val="100000"/>
                      <a:satMod val="115000"/>
                    </a:srgbClr>
                  </a:gs>
                </a:gsLst>
                <a:lin ang="2700000" scaled="1"/>
                <a:tileRect/>
              </a:gradFill>
            </c:spPr>
            <c:extLst>
              <c:ext xmlns:c16="http://schemas.microsoft.com/office/drawing/2014/chart" uri="{C3380CC4-5D6E-409C-BE32-E72D297353CC}">
                <c16:uniqueId val="{00000007-49BB-4883-A979-E09C2971F131}"/>
              </c:ext>
            </c:extLst>
          </c:dPt>
          <c:dPt>
            <c:idx val="4"/>
            <c:bubble3D val="0"/>
            <c:spPr>
              <a:noFill/>
            </c:spPr>
            <c:extLst>
              <c:ext xmlns:c16="http://schemas.microsoft.com/office/drawing/2014/chart" uri="{C3380CC4-5D6E-409C-BE32-E72D297353CC}">
                <c16:uniqueId val="{00000009-49BB-4883-A979-E09C2971F131}"/>
              </c:ext>
            </c:extLst>
          </c:dPt>
          <c:val>
            <c:numRef>
              <c:f>'Bilan de la séquence'!$M$178:$M$182</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A-49BB-4883-A979-E09C2971F131}"/>
            </c:ext>
          </c:extLst>
        </c:ser>
        <c:dLbls>
          <c:showLegendKey val="0"/>
          <c:showVal val="0"/>
          <c:showCatName val="0"/>
          <c:showSerName val="0"/>
          <c:showPercent val="0"/>
          <c:showBubbleSize val="0"/>
          <c:showLeaderLines val="1"/>
        </c:dLbls>
        <c:firstSliceAng val="270"/>
        <c:holeSize val="50"/>
      </c:doughnutChart>
      <c:pieChart>
        <c:varyColors val="1"/>
        <c:ser>
          <c:idx val="1"/>
          <c:order val="1"/>
          <c:spPr>
            <a:noFill/>
          </c:spPr>
          <c:dPt>
            <c:idx val="1"/>
            <c:bubble3D val="0"/>
            <c:spPr>
              <a:solidFill>
                <a:schemeClr val="tx1"/>
              </a:solidFill>
            </c:spPr>
            <c:extLst>
              <c:ext xmlns:c16="http://schemas.microsoft.com/office/drawing/2014/chart" uri="{C3380CC4-5D6E-409C-BE32-E72D297353CC}">
                <c16:uniqueId val="{0000000C-49BB-4883-A979-E09C2971F131}"/>
              </c:ext>
            </c:extLst>
          </c:dPt>
          <c:val>
            <c:numRef>
              <c:f>'Bilan de la séquence'!$N$178:$N$180</c:f>
              <c:numCache>
                <c:formatCode>General</c:formatCode>
                <c:ptCount val="3"/>
                <c:pt idx="0">
                  <c:v>0</c:v>
                </c:pt>
                <c:pt idx="1">
                  <c:v>0</c:v>
                </c:pt>
                <c:pt idx="2">
                  <c:v>0</c:v>
                </c:pt>
              </c:numCache>
            </c:numRef>
          </c:val>
          <c:extLst>
            <c:ext xmlns:c16="http://schemas.microsoft.com/office/drawing/2014/chart" uri="{C3380CC4-5D6E-409C-BE32-E72D297353CC}">
              <c16:uniqueId val="{0000000D-49BB-4883-A979-E09C2971F131}"/>
            </c:ext>
          </c:extLst>
        </c:ser>
        <c:dLbls>
          <c:showLegendKey val="0"/>
          <c:showVal val="0"/>
          <c:showCatName val="0"/>
          <c:showSerName val="0"/>
          <c:showPercent val="0"/>
          <c:showBubbleSize val="0"/>
          <c:showLeaderLines val="1"/>
        </c:dLbls>
        <c:firstSliceAng val="270"/>
      </c:pieChart>
    </c:plotArea>
    <c:plotVisOnly val="0"/>
    <c:dispBlanksAs val="gap"/>
    <c:showDLblsOverMax val="0"/>
  </c:chart>
  <c:spPr>
    <a:noFill/>
    <a:ln>
      <a:noFill/>
    </a:ln>
  </c:spPr>
  <c:printSettings>
    <c:headerFooter/>
    <c:pageMargins b="0.750000000000003" l="0.70000000000000062" r="0.70000000000000062" t="0.750000000000003" header="0.30000000000000032" footer="0.30000000000000032"/>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779487331831818"/>
          <c:y val="2.1612841720628378E-3"/>
          <c:w val="0.97578810865280474"/>
          <c:h val="0.99783930511461238"/>
        </c:manualLayout>
      </c:layout>
      <c:doughnutChart>
        <c:varyColors val="1"/>
        <c:ser>
          <c:idx val="0"/>
          <c:order val="0"/>
          <c:tx>
            <c:v>Camembert</c:v>
          </c:tx>
          <c:dPt>
            <c:idx val="0"/>
            <c:bubble3D val="0"/>
            <c:spPr>
              <a:gradFill flip="none" rotWithShape="1">
                <a:gsLst>
                  <a:gs pos="0">
                    <a:srgbClr val="C00000">
                      <a:shade val="30000"/>
                      <a:satMod val="115000"/>
                    </a:srgbClr>
                  </a:gs>
                  <a:gs pos="50000">
                    <a:srgbClr val="C00000">
                      <a:shade val="67500"/>
                      <a:satMod val="115000"/>
                    </a:srgbClr>
                  </a:gs>
                  <a:gs pos="100000">
                    <a:srgbClr val="C00000">
                      <a:shade val="100000"/>
                      <a:satMod val="115000"/>
                    </a:srgbClr>
                  </a:gs>
                </a:gsLst>
                <a:lin ang="2700000" scaled="1"/>
                <a:tileRect/>
              </a:gradFill>
            </c:spPr>
            <c:extLst>
              <c:ext xmlns:c16="http://schemas.microsoft.com/office/drawing/2014/chart" uri="{C3380CC4-5D6E-409C-BE32-E72D297353CC}">
                <c16:uniqueId val="{00000001-8299-427C-B5DD-F733C5664DE3}"/>
              </c:ext>
            </c:extLst>
          </c:dPt>
          <c:dPt>
            <c:idx val="1"/>
            <c:bubble3D val="0"/>
            <c:spPr>
              <a:gradFill flip="none" rotWithShape="1">
                <a:gsLst>
                  <a:gs pos="0">
                    <a:srgbClr val="F79646">
                      <a:lumMod val="75000"/>
                      <a:shade val="30000"/>
                      <a:satMod val="115000"/>
                    </a:srgbClr>
                  </a:gs>
                  <a:gs pos="50000">
                    <a:srgbClr val="F79646">
                      <a:lumMod val="75000"/>
                      <a:shade val="67500"/>
                      <a:satMod val="115000"/>
                    </a:srgbClr>
                  </a:gs>
                  <a:gs pos="100000">
                    <a:srgbClr val="F79646">
                      <a:lumMod val="75000"/>
                      <a:shade val="100000"/>
                      <a:satMod val="115000"/>
                    </a:srgbClr>
                  </a:gs>
                </a:gsLst>
                <a:lin ang="2700000" scaled="1"/>
                <a:tileRect/>
              </a:gradFill>
            </c:spPr>
            <c:extLst>
              <c:ext xmlns:c16="http://schemas.microsoft.com/office/drawing/2014/chart" uri="{C3380CC4-5D6E-409C-BE32-E72D297353CC}">
                <c16:uniqueId val="{00000003-8299-427C-B5DD-F733C5664DE3}"/>
              </c:ext>
            </c:extLst>
          </c:dPt>
          <c:dPt>
            <c:idx val="2"/>
            <c:bubble3D val="0"/>
            <c:spPr>
              <a:gradFill flip="none" rotWithShape="1">
                <a:gsLst>
                  <a:gs pos="0">
                    <a:srgbClr val="64AB0D">
                      <a:shade val="30000"/>
                      <a:satMod val="115000"/>
                    </a:srgbClr>
                  </a:gs>
                  <a:gs pos="50000">
                    <a:srgbClr val="64AB0D">
                      <a:shade val="67500"/>
                      <a:satMod val="115000"/>
                    </a:srgbClr>
                  </a:gs>
                  <a:gs pos="100000">
                    <a:srgbClr val="64AB0D">
                      <a:shade val="100000"/>
                      <a:satMod val="115000"/>
                    </a:srgbClr>
                  </a:gs>
                </a:gsLst>
                <a:lin ang="2700000" scaled="1"/>
                <a:tileRect/>
              </a:gradFill>
            </c:spPr>
            <c:extLst>
              <c:ext xmlns:c16="http://schemas.microsoft.com/office/drawing/2014/chart" uri="{C3380CC4-5D6E-409C-BE32-E72D297353CC}">
                <c16:uniqueId val="{00000005-8299-427C-B5DD-F733C5664DE3}"/>
              </c:ext>
            </c:extLst>
          </c:dPt>
          <c:dPt>
            <c:idx val="3"/>
            <c:bubble3D val="0"/>
            <c:spPr>
              <a:gradFill flip="none" rotWithShape="1">
                <a:gsLst>
                  <a:gs pos="0">
                    <a:srgbClr val="00B050">
                      <a:shade val="30000"/>
                      <a:satMod val="115000"/>
                    </a:srgbClr>
                  </a:gs>
                  <a:gs pos="50000">
                    <a:srgbClr val="00B050">
                      <a:shade val="67500"/>
                      <a:satMod val="115000"/>
                    </a:srgbClr>
                  </a:gs>
                  <a:gs pos="100000">
                    <a:srgbClr val="00B050">
                      <a:shade val="100000"/>
                      <a:satMod val="115000"/>
                    </a:srgbClr>
                  </a:gs>
                </a:gsLst>
                <a:lin ang="2700000" scaled="1"/>
                <a:tileRect/>
              </a:gradFill>
            </c:spPr>
            <c:extLst>
              <c:ext xmlns:c16="http://schemas.microsoft.com/office/drawing/2014/chart" uri="{C3380CC4-5D6E-409C-BE32-E72D297353CC}">
                <c16:uniqueId val="{00000007-8299-427C-B5DD-F733C5664DE3}"/>
              </c:ext>
            </c:extLst>
          </c:dPt>
          <c:dPt>
            <c:idx val="4"/>
            <c:bubble3D val="0"/>
            <c:spPr>
              <a:noFill/>
            </c:spPr>
            <c:extLst>
              <c:ext xmlns:c16="http://schemas.microsoft.com/office/drawing/2014/chart" uri="{C3380CC4-5D6E-409C-BE32-E72D297353CC}">
                <c16:uniqueId val="{00000009-8299-427C-B5DD-F733C5664DE3}"/>
              </c:ext>
            </c:extLst>
          </c:dPt>
          <c:val>
            <c:numRef>
              <c:f>'Leçon 1'!$N$178:$N$182</c:f>
              <c:numCache>
                <c:formatCode>General</c:formatCode>
                <c:ptCount val="5"/>
                <c:pt idx="0">
                  <c:v>10</c:v>
                </c:pt>
                <c:pt idx="1">
                  <c:v>10</c:v>
                </c:pt>
                <c:pt idx="2">
                  <c:v>10</c:v>
                </c:pt>
                <c:pt idx="3">
                  <c:v>10</c:v>
                </c:pt>
                <c:pt idx="4">
                  <c:v>40</c:v>
                </c:pt>
              </c:numCache>
            </c:numRef>
          </c:val>
          <c:extLst>
            <c:ext xmlns:c16="http://schemas.microsoft.com/office/drawing/2014/chart" uri="{C3380CC4-5D6E-409C-BE32-E72D297353CC}">
              <c16:uniqueId val="{0000000A-8299-427C-B5DD-F733C5664DE3}"/>
            </c:ext>
          </c:extLst>
        </c:ser>
        <c:dLbls>
          <c:showLegendKey val="0"/>
          <c:showVal val="0"/>
          <c:showCatName val="0"/>
          <c:showSerName val="0"/>
          <c:showPercent val="0"/>
          <c:showBubbleSize val="0"/>
          <c:showLeaderLines val="1"/>
        </c:dLbls>
        <c:firstSliceAng val="270"/>
        <c:holeSize val="50"/>
      </c:doughnutChart>
      <c:pieChart>
        <c:varyColors val="1"/>
        <c:ser>
          <c:idx val="1"/>
          <c:order val="1"/>
          <c:spPr>
            <a:noFill/>
          </c:spPr>
          <c:dPt>
            <c:idx val="1"/>
            <c:bubble3D val="0"/>
            <c:spPr>
              <a:solidFill>
                <a:schemeClr val="tx1"/>
              </a:solidFill>
            </c:spPr>
            <c:extLst>
              <c:ext xmlns:c16="http://schemas.microsoft.com/office/drawing/2014/chart" uri="{C3380CC4-5D6E-409C-BE32-E72D297353CC}">
                <c16:uniqueId val="{0000000C-8299-427C-B5DD-F733C5664DE3}"/>
              </c:ext>
            </c:extLst>
          </c:dPt>
          <c:val>
            <c:numRef>
              <c:f>'Leçon 1'!$O$178:$O$180</c:f>
              <c:numCache>
                <c:formatCode>General</c:formatCode>
                <c:ptCount val="3"/>
                <c:pt idx="0">
                  <c:v>0</c:v>
                </c:pt>
                <c:pt idx="1">
                  <c:v>2</c:v>
                </c:pt>
                <c:pt idx="2">
                  <c:v>78</c:v>
                </c:pt>
              </c:numCache>
            </c:numRef>
          </c:val>
          <c:extLst>
            <c:ext xmlns:c16="http://schemas.microsoft.com/office/drawing/2014/chart" uri="{C3380CC4-5D6E-409C-BE32-E72D297353CC}">
              <c16:uniqueId val="{0000000D-8299-427C-B5DD-F733C5664DE3}"/>
            </c:ext>
          </c:extLst>
        </c:ser>
        <c:dLbls>
          <c:showLegendKey val="0"/>
          <c:showVal val="0"/>
          <c:showCatName val="0"/>
          <c:showSerName val="0"/>
          <c:showPercent val="0"/>
          <c:showBubbleSize val="0"/>
          <c:showLeaderLines val="1"/>
        </c:dLbls>
        <c:firstSliceAng val="270"/>
      </c:pieChart>
    </c:plotArea>
    <c:plotVisOnly val="0"/>
    <c:dispBlanksAs val="gap"/>
    <c:showDLblsOverMax val="0"/>
  </c:chart>
  <c:spPr>
    <a:noFill/>
    <a:ln>
      <a:noFill/>
    </a:ln>
  </c:spPr>
  <c:printSettings>
    <c:headerFooter/>
    <c:pageMargins b="0.750000000000003" l="0.70000000000000062" r="0.70000000000000062" t="0.750000000000003" header="0.30000000000000032" footer="0.30000000000000032"/>
    <c:pageSetup/>
  </c:printSettings>
</c:chartSpace>
</file>

<file path=xl/charts/chart4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779487331831818"/>
          <c:y val="2.1612841720628378E-3"/>
          <c:w val="0.97578810865280474"/>
          <c:h val="0.99783930511461238"/>
        </c:manualLayout>
      </c:layout>
      <c:doughnutChart>
        <c:varyColors val="1"/>
        <c:ser>
          <c:idx val="0"/>
          <c:order val="0"/>
          <c:tx>
            <c:v>Camembert</c:v>
          </c:tx>
          <c:dPt>
            <c:idx val="0"/>
            <c:bubble3D val="0"/>
            <c:spPr>
              <a:gradFill flip="none" rotWithShape="1">
                <a:gsLst>
                  <a:gs pos="0">
                    <a:srgbClr val="C00000">
                      <a:shade val="30000"/>
                      <a:satMod val="115000"/>
                    </a:srgbClr>
                  </a:gs>
                  <a:gs pos="50000">
                    <a:srgbClr val="C00000">
                      <a:shade val="67500"/>
                      <a:satMod val="115000"/>
                    </a:srgbClr>
                  </a:gs>
                  <a:gs pos="100000">
                    <a:srgbClr val="C00000">
                      <a:shade val="100000"/>
                      <a:satMod val="115000"/>
                    </a:srgbClr>
                  </a:gs>
                </a:gsLst>
                <a:lin ang="2700000" scaled="1"/>
                <a:tileRect/>
              </a:gradFill>
            </c:spPr>
            <c:extLst>
              <c:ext xmlns:c16="http://schemas.microsoft.com/office/drawing/2014/chart" uri="{C3380CC4-5D6E-409C-BE32-E72D297353CC}">
                <c16:uniqueId val="{00000001-1A9C-43D5-95F0-3A59A6B5409C}"/>
              </c:ext>
            </c:extLst>
          </c:dPt>
          <c:dPt>
            <c:idx val="1"/>
            <c:bubble3D val="0"/>
            <c:spPr>
              <a:gradFill flip="none" rotWithShape="1">
                <a:gsLst>
                  <a:gs pos="0">
                    <a:srgbClr val="F79646">
                      <a:lumMod val="75000"/>
                      <a:shade val="30000"/>
                      <a:satMod val="115000"/>
                    </a:srgbClr>
                  </a:gs>
                  <a:gs pos="50000">
                    <a:srgbClr val="F79646">
                      <a:lumMod val="75000"/>
                      <a:shade val="67500"/>
                      <a:satMod val="115000"/>
                    </a:srgbClr>
                  </a:gs>
                  <a:gs pos="100000">
                    <a:srgbClr val="F79646">
                      <a:lumMod val="75000"/>
                      <a:shade val="100000"/>
                      <a:satMod val="115000"/>
                    </a:srgbClr>
                  </a:gs>
                </a:gsLst>
                <a:lin ang="2700000" scaled="1"/>
                <a:tileRect/>
              </a:gradFill>
            </c:spPr>
            <c:extLst>
              <c:ext xmlns:c16="http://schemas.microsoft.com/office/drawing/2014/chart" uri="{C3380CC4-5D6E-409C-BE32-E72D297353CC}">
                <c16:uniqueId val="{00000003-1A9C-43D5-95F0-3A59A6B5409C}"/>
              </c:ext>
            </c:extLst>
          </c:dPt>
          <c:dPt>
            <c:idx val="2"/>
            <c:bubble3D val="0"/>
            <c:spPr>
              <a:gradFill flip="none" rotWithShape="1">
                <a:gsLst>
                  <a:gs pos="0">
                    <a:srgbClr val="64AB0D">
                      <a:shade val="30000"/>
                      <a:satMod val="115000"/>
                    </a:srgbClr>
                  </a:gs>
                  <a:gs pos="50000">
                    <a:srgbClr val="64AB0D">
                      <a:shade val="67500"/>
                      <a:satMod val="115000"/>
                    </a:srgbClr>
                  </a:gs>
                  <a:gs pos="100000">
                    <a:srgbClr val="64AB0D">
                      <a:shade val="100000"/>
                      <a:satMod val="115000"/>
                    </a:srgbClr>
                  </a:gs>
                </a:gsLst>
                <a:lin ang="2700000" scaled="1"/>
                <a:tileRect/>
              </a:gradFill>
            </c:spPr>
            <c:extLst>
              <c:ext xmlns:c16="http://schemas.microsoft.com/office/drawing/2014/chart" uri="{C3380CC4-5D6E-409C-BE32-E72D297353CC}">
                <c16:uniqueId val="{00000005-1A9C-43D5-95F0-3A59A6B5409C}"/>
              </c:ext>
            </c:extLst>
          </c:dPt>
          <c:dPt>
            <c:idx val="3"/>
            <c:bubble3D val="0"/>
            <c:spPr>
              <a:gradFill flip="none" rotWithShape="1">
                <a:gsLst>
                  <a:gs pos="0">
                    <a:srgbClr val="00B050">
                      <a:shade val="30000"/>
                      <a:satMod val="115000"/>
                    </a:srgbClr>
                  </a:gs>
                  <a:gs pos="50000">
                    <a:srgbClr val="00B050">
                      <a:shade val="67500"/>
                      <a:satMod val="115000"/>
                    </a:srgbClr>
                  </a:gs>
                  <a:gs pos="100000">
                    <a:srgbClr val="00B050">
                      <a:shade val="100000"/>
                      <a:satMod val="115000"/>
                    </a:srgbClr>
                  </a:gs>
                </a:gsLst>
                <a:lin ang="2700000" scaled="1"/>
                <a:tileRect/>
              </a:gradFill>
            </c:spPr>
            <c:extLst>
              <c:ext xmlns:c16="http://schemas.microsoft.com/office/drawing/2014/chart" uri="{C3380CC4-5D6E-409C-BE32-E72D297353CC}">
                <c16:uniqueId val="{00000007-1A9C-43D5-95F0-3A59A6B5409C}"/>
              </c:ext>
            </c:extLst>
          </c:dPt>
          <c:dPt>
            <c:idx val="4"/>
            <c:bubble3D val="0"/>
            <c:spPr>
              <a:noFill/>
            </c:spPr>
            <c:extLst>
              <c:ext xmlns:c16="http://schemas.microsoft.com/office/drawing/2014/chart" uri="{C3380CC4-5D6E-409C-BE32-E72D297353CC}">
                <c16:uniqueId val="{00000009-1A9C-43D5-95F0-3A59A6B5409C}"/>
              </c:ext>
            </c:extLst>
          </c:dPt>
          <c:val>
            <c:numRef>
              <c:f>'Bilan de la séquence'!$M$8:$M$12</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A-1A9C-43D5-95F0-3A59A6B5409C}"/>
            </c:ext>
          </c:extLst>
        </c:ser>
        <c:dLbls>
          <c:showLegendKey val="0"/>
          <c:showVal val="0"/>
          <c:showCatName val="0"/>
          <c:showSerName val="0"/>
          <c:showPercent val="0"/>
          <c:showBubbleSize val="0"/>
          <c:showLeaderLines val="1"/>
        </c:dLbls>
        <c:firstSliceAng val="270"/>
        <c:holeSize val="50"/>
      </c:doughnutChart>
      <c:pieChart>
        <c:varyColors val="1"/>
        <c:ser>
          <c:idx val="1"/>
          <c:order val="1"/>
          <c:tx>
            <c:v>Aiguille</c:v>
          </c:tx>
          <c:spPr>
            <a:noFill/>
          </c:spPr>
          <c:dPt>
            <c:idx val="1"/>
            <c:bubble3D val="0"/>
            <c:spPr>
              <a:solidFill>
                <a:schemeClr val="tx1"/>
              </a:solidFill>
            </c:spPr>
            <c:extLst>
              <c:ext xmlns:c16="http://schemas.microsoft.com/office/drawing/2014/chart" uri="{C3380CC4-5D6E-409C-BE32-E72D297353CC}">
                <c16:uniqueId val="{0000000C-1A9C-43D5-95F0-3A59A6B5409C}"/>
              </c:ext>
            </c:extLst>
          </c:dPt>
          <c:val>
            <c:numRef>
              <c:f>'Bilan de la séquence'!$N$8:$N$10</c:f>
              <c:numCache>
                <c:formatCode>General</c:formatCode>
                <c:ptCount val="3"/>
                <c:pt idx="0">
                  <c:v>0</c:v>
                </c:pt>
                <c:pt idx="1">
                  <c:v>0</c:v>
                </c:pt>
                <c:pt idx="2">
                  <c:v>0</c:v>
                </c:pt>
              </c:numCache>
            </c:numRef>
          </c:val>
          <c:extLst>
            <c:ext xmlns:c16="http://schemas.microsoft.com/office/drawing/2014/chart" uri="{C3380CC4-5D6E-409C-BE32-E72D297353CC}">
              <c16:uniqueId val="{0000000D-1A9C-43D5-95F0-3A59A6B5409C}"/>
            </c:ext>
          </c:extLst>
        </c:ser>
        <c:dLbls>
          <c:showLegendKey val="0"/>
          <c:showVal val="0"/>
          <c:showCatName val="0"/>
          <c:showSerName val="0"/>
          <c:showPercent val="0"/>
          <c:showBubbleSize val="0"/>
          <c:showLeaderLines val="1"/>
        </c:dLbls>
        <c:firstSliceAng val="270"/>
      </c:pieChart>
    </c:plotArea>
    <c:plotVisOnly val="0"/>
    <c:dispBlanksAs val="gap"/>
    <c:showDLblsOverMax val="0"/>
  </c:chart>
  <c:spPr>
    <a:noFill/>
    <a:ln>
      <a:noFill/>
    </a:ln>
  </c:spPr>
  <c:printSettings>
    <c:headerFooter/>
    <c:pageMargins b="0.750000000000003" l="0.70000000000000062" r="0.70000000000000062" t="0.750000000000003" header="0.30000000000000032" footer="0.30000000000000032"/>
    <c:pageSetup/>
  </c:printSettings>
</c:chartSpace>
</file>

<file path=xl/charts/chart4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779487331831818"/>
          <c:y val="2.1612841720628378E-3"/>
          <c:w val="0.97578810865280474"/>
          <c:h val="0.99783930511461238"/>
        </c:manualLayout>
      </c:layout>
      <c:doughnutChart>
        <c:varyColors val="1"/>
        <c:ser>
          <c:idx val="0"/>
          <c:order val="0"/>
          <c:tx>
            <c:v>Camembert</c:v>
          </c:tx>
          <c:dPt>
            <c:idx val="0"/>
            <c:bubble3D val="0"/>
            <c:spPr>
              <a:gradFill flip="none" rotWithShape="1">
                <a:gsLst>
                  <a:gs pos="0">
                    <a:srgbClr val="C00000">
                      <a:shade val="30000"/>
                      <a:satMod val="115000"/>
                    </a:srgbClr>
                  </a:gs>
                  <a:gs pos="50000">
                    <a:srgbClr val="C00000">
                      <a:shade val="67500"/>
                      <a:satMod val="115000"/>
                    </a:srgbClr>
                  </a:gs>
                  <a:gs pos="100000">
                    <a:srgbClr val="C00000">
                      <a:shade val="100000"/>
                      <a:satMod val="115000"/>
                    </a:srgbClr>
                  </a:gs>
                </a:gsLst>
                <a:lin ang="2700000" scaled="1"/>
                <a:tileRect/>
              </a:gradFill>
            </c:spPr>
            <c:extLst>
              <c:ext xmlns:c16="http://schemas.microsoft.com/office/drawing/2014/chart" uri="{C3380CC4-5D6E-409C-BE32-E72D297353CC}">
                <c16:uniqueId val="{00000001-6458-4A39-B453-7C53F31E6854}"/>
              </c:ext>
            </c:extLst>
          </c:dPt>
          <c:dPt>
            <c:idx val="1"/>
            <c:bubble3D val="0"/>
            <c:spPr>
              <a:gradFill flip="none" rotWithShape="1">
                <a:gsLst>
                  <a:gs pos="0">
                    <a:srgbClr val="F79646">
                      <a:lumMod val="75000"/>
                      <a:shade val="30000"/>
                      <a:satMod val="115000"/>
                    </a:srgbClr>
                  </a:gs>
                  <a:gs pos="50000">
                    <a:srgbClr val="F79646">
                      <a:lumMod val="75000"/>
                      <a:shade val="67500"/>
                      <a:satMod val="115000"/>
                    </a:srgbClr>
                  </a:gs>
                  <a:gs pos="100000">
                    <a:srgbClr val="F79646">
                      <a:lumMod val="75000"/>
                      <a:shade val="100000"/>
                      <a:satMod val="115000"/>
                    </a:srgbClr>
                  </a:gs>
                </a:gsLst>
                <a:lin ang="2700000" scaled="1"/>
                <a:tileRect/>
              </a:gradFill>
            </c:spPr>
            <c:extLst>
              <c:ext xmlns:c16="http://schemas.microsoft.com/office/drawing/2014/chart" uri="{C3380CC4-5D6E-409C-BE32-E72D297353CC}">
                <c16:uniqueId val="{00000003-6458-4A39-B453-7C53F31E6854}"/>
              </c:ext>
            </c:extLst>
          </c:dPt>
          <c:dPt>
            <c:idx val="2"/>
            <c:bubble3D val="0"/>
            <c:spPr>
              <a:gradFill flip="none" rotWithShape="1">
                <a:gsLst>
                  <a:gs pos="0">
                    <a:srgbClr val="64AB0D">
                      <a:shade val="30000"/>
                      <a:satMod val="115000"/>
                    </a:srgbClr>
                  </a:gs>
                  <a:gs pos="50000">
                    <a:srgbClr val="64AB0D">
                      <a:shade val="67500"/>
                      <a:satMod val="115000"/>
                    </a:srgbClr>
                  </a:gs>
                  <a:gs pos="100000">
                    <a:srgbClr val="64AB0D">
                      <a:shade val="100000"/>
                      <a:satMod val="115000"/>
                    </a:srgbClr>
                  </a:gs>
                </a:gsLst>
                <a:lin ang="2700000" scaled="1"/>
                <a:tileRect/>
              </a:gradFill>
            </c:spPr>
            <c:extLst>
              <c:ext xmlns:c16="http://schemas.microsoft.com/office/drawing/2014/chart" uri="{C3380CC4-5D6E-409C-BE32-E72D297353CC}">
                <c16:uniqueId val="{00000005-6458-4A39-B453-7C53F31E6854}"/>
              </c:ext>
            </c:extLst>
          </c:dPt>
          <c:dPt>
            <c:idx val="3"/>
            <c:bubble3D val="0"/>
            <c:spPr>
              <a:gradFill flip="none" rotWithShape="1">
                <a:gsLst>
                  <a:gs pos="0">
                    <a:srgbClr val="00B050">
                      <a:shade val="30000"/>
                      <a:satMod val="115000"/>
                    </a:srgbClr>
                  </a:gs>
                  <a:gs pos="50000">
                    <a:srgbClr val="00B050">
                      <a:shade val="67500"/>
                      <a:satMod val="115000"/>
                    </a:srgbClr>
                  </a:gs>
                  <a:gs pos="100000">
                    <a:srgbClr val="00B050">
                      <a:shade val="100000"/>
                      <a:satMod val="115000"/>
                    </a:srgbClr>
                  </a:gs>
                </a:gsLst>
                <a:lin ang="2700000" scaled="1"/>
                <a:tileRect/>
              </a:gradFill>
            </c:spPr>
            <c:extLst>
              <c:ext xmlns:c16="http://schemas.microsoft.com/office/drawing/2014/chart" uri="{C3380CC4-5D6E-409C-BE32-E72D297353CC}">
                <c16:uniqueId val="{00000007-6458-4A39-B453-7C53F31E6854}"/>
              </c:ext>
            </c:extLst>
          </c:dPt>
          <c:dPt>
            <c:idx val="4"/>
            <c:bubble3D val="0"/>
            <c:spPr>
              <a:noFill/>
            </c:spPr>
            <c:extLst>
              <c:ext xmlns:c16="http://schemas.microsoft.com/office/drawing/2014/chart" uri="{C3380CC4-5D6E-409C-BE32-E72D297353CC}">
                <c16:uniqueId val="{00000009-6458-4A39-B453-7C53F31E6854}"/>
              </c:ext>
            </c:extLst>
          </c:dPt>
          <c:val>
            <c:numRef>
              <c:f>'Bilan de la séquence'!$M$178:$M$182</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A-6458-4A39-B453-7C53F31E6854}"/>
            </c:ext>
          </c:extLst>
        </c:ser>
        <c:dLbls>
          <c:showLegendKey val="0"/>
          <c:showVal val="0"/>
          <c:showCatName val="0"/>
          <c:showSerName val="0"/>
          <c:showPercent val="0"/>
          <c:showBubbleSize val="0"/>
          <c:showLeaderLines val="1"/>
        </c:dLbls>
        <c:firstSliceAng val="270"/>
        <c:holeSize val="50"/>
      </c:doughnutChart>
      <c:pieChart>
        <c:varyColors val="1"/>
        <c:ser>
          <c:idx val="1"/>
          <c:order val="1"/>
          <c:spPr>
            <a:noFill/>
          </c:spPr>
          <c:dPt>
            <c:idx val="1"/>
            <c:bubble3D val="0"/>
            <c:spPr>
              <a:solidFill>
                <a:schemeClr val="tx1"/>
              </a:solidFill>
            </c:spPr>
            <c:extLst>
              <c:ext xmlns:c16="http://schemas.microsoft.com/office/drawing/2014/chart" uri="{C3380CC4-5D6E-409C-BE32-E72D297353CC}">
                <c16:uniqueId val="{0000000C-6458-4A39-B453-7C53F31E6854}"/>
              </c:ext>
            </c:extLst>
          </c:dPt>
          <c:val>
            <c:numRef>
              <c:f>'Bilan de la séquence'!$N$178:$N$180</c:f>
              <c:numCache>
                <c:formatCode>General</c:formatCode>
                <c:ptCount val="3"/>
                <c:pt idx="0">
                  <c:v>0</c:v>
                </c:pt>
                <c:pt idx="1">
                  <c:v>0</c:v>
                </c:pt>
                <c:pt idx="2">
                  <c:v>0</c:v>
                </c:pt>
              </c:numCache>
            </c:numRef>
          </c:val>
          <c:extLst>
            <c:ext xmlns:c16="http://schemas.microsoft.com/office/drawing/2014/chart" uri="{C3380CC4-5D6E-409C-BE32-E72D297353CC}">
              <c16:uniqueId val="{0000000D-6458-4A39-B453-7C53F31E6854}"/>
            </c:ext>
          </c:extLst>
        </c:ser>
        <c:dLbls>
          <c:showLegendKey val="0"/>
          <c:showVal val="0"/>
          <c:showCatName val="0"/>
          <c:showSerName val="0"/>
          <c:showPercent val="0"/>
          <c:showBubbleSize val="0"/>
          <c:showLeaderLines val="1"/>
        </c:dLbls>
        <c:firstSliceAng val="270"/>
      </c:pieChart>
    </c:plotArea>
    <c:plotVisOnly val="0"/>
    <c:dispBlanksAs val="gap"/>
    <c:showDLblsOverMax val="0"/>
  </c:chart>
  <c:spPr>
    <a:noFill/>
    <a:ln>
      <a:noFill/>
    </a:ln>
  </c:spPr>
  <c:printSettings>
    <c:headerFooter/>
    <c:pageMargins b="0.750000000000003" l="0.70000000000000062" r="0.70000000000000062" t="0.750000000000003" header="0.30000000000000032" footer="0.30000000000000032"/>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3187714043526789E-2"/>
          <c:y val="2.160694885387645E-3"/>
          <c:w val="0.97578810865280474"/>
          <c:h val="0.99783930511461238"/>
        </c:manualLayout>
      </c:layout>
      <c:doughnutChart>
        <c:varyColors val="1"/>
        <c:ser>
          <c:idx val="0"/>
          <c:order val="0"/>
          <c:tx>
            <c:v>Camembert</c:v>
          </c:tx>
          <c:dPt>
            <c:idx val="0"/>
            <c:bubble3D val="0"/>
            <c:spPr>
              <a:gradFill flip="none" rotWithShape="1">
                <a:gsLst>
                  <a:gs pos="0">
                    <a:srgbClr val="C00000">
                      <a:shade val="30000"/>
                      <a:satMod val="115000"/>
                    </a:srgbClr>
                  </a:gs>
                  <a:gs pos="50000">
                    <a:srgbClr val="C00000">
                      <a:shade val="67500"/>
                      <a:satMod val="115000"/>
                    </a:srgbClr>
                  </a:gs>
                  <a:gs pos="100000">
                    <a:srgbClr val="C00000">
                      <a:shade val="100000"/>
                      <a:satMod val="115000"/>
                    </a:srgbClr>
                  </a:gs>
                </a:gsLst>
                <a:lin ang="2700000" scaled="1"/>
                <a:tileRect/>
              </a:gradFill>
            </c:spPr>
            <c:extLst>
              <c:ext xmlns:c16="http://schemas.microsoft.com/office/drawing/2014/chart" uri="{C3380CC4-5D6E-409C-BE32-E72D297353CC}">
                <c16:uniqueId val="{00000001-159A-4FD5-88FB-0FFF86B52D81}"/>
              </c:ext>
            </c:extLst>
          </c:dPt>
          <c:dPt>
            <c:idx val="1"/>
            <c:bubble3D val="0"/>
            <c:spPr>
              <a:gradFill flip="none" rotWithShape="1">
                <a:gsLst>
                  <a:gs pos="0">
                    <a:srgbClr val="F79646">
                      <a:lumMod val="75000"/>
                      <a:shade val="30000"/>
                      <a:satMod val="115000"/>
                    </a:srgbClr>
                  </a:gs>
                  <a:gs pos="50000">
                    <a:srgbClr val="F79646">
                      <a:lumMod val="75000"/>
                      <a:shade val="67500"/>
                      <a:satMod val="115000"/>
                    </a:srgbClr>
                  </a:gs>
                  <a:gs pos="100000">
                    <a:srgbClr val="F79646">
                      <a:lumMod val="75000"/>
                      <a:shade val="100000"/>
                      <a:satMod val="115000"/>
                    </a:srgbClr>
                  </a:gs>
                </a:gsLst>
                <a:lin ang="2700000" scaled="1"/>
                <a:tileRect/>
              </a:gradFill>
            </c:spPr>
            <c:extLst>
              <c:ext xmlns:c16="http://schemas.microsoft.com/office/drawing/2014/chart" uri="{C3380CC4-5D6E-409C-BE32-E72D297353CC}">
                <c16:uniqueId val="{00000003-159A-4FD5-88FB-0FFF86B52D81}"/>
              </c:ext>
            </c:extLst>
          </c:dPt>
          <c:dPt>
            <c:idx val="2"/>
            <c:bubble3D val="0"/>
            <c:spPr>
              <a:gradFill flip="none" rotWithShape="1">
                <a:gsLst>
                  <a:gs pos="0">
                    <a:srgbClr val="64AB0D">
                      <a:shade val="30000"/>
                      <a:satMod val="115000"/>
                    </a:srgbClr>
                  </a:gs>
                  <a:gs pos="50000">
                    <a:srgbClr val="64AB0D">
                      <a:shade val="67500"/>
                      <a:satMod val="115000"/>
                    </a:srgbClr>
                  </a:gs>
                  <a:gs pos="100000">
                    <a:srgbClr val="64AB0D">
                      <a:shade val="100000"/>
                      <a:satMod val="115000"/>
                    </a:srgbClr>
                  </a:gs>
                </a:gsLst>
                <a:lin ang="2700000" scaled="1"/>
                <a:tileRect/>
              </a:gradFill>
            </c:spPr>
            <c:extLst>
              <c:ext xmlns:c16="http://schemas.microsoft.com/office/drawing/2014/chart" uri="{C3380CC4-5D6E-409C-BE32-E72D297353CC}">
                <c16:uniqueId val="{00000005-159A-4FD5-88FB-0FFF86B52D81}"/>
              </c:ext>
            </c:extLst>
          </c:dPt>
          <c:dPt>
            <c:idx val="3"/>
            <c:bubble3D val="0"/>
            <c:spPr>
              <a:gradFill flip="none" rotWithShape="1">
                <a:gsLst>
                  <a:gs pos="0">
                    <a:srgbClr val="00B050">
                      <a:shade val="30000"/>
                      <a:satMod val="115000"/>
                    </a:srgbClr>
                  </a:gs>
                  <a:gs pos="50000">
                    <a:srgbClr val="00B050">
                      <a:shade val="67500"/>
                      <a:satMod val="115000"/>
                    </a:srgbClr>
                  </a:gs>
                  <a:gs pos="100000">
                    <a:srgbClr val="00B050">
                      <a:shade val="100000"/>
                      <a:satMod val="115000"/>
                    </a:srgbClr>
                  </a:gs>
                </a:gsLst>
                <a:lin ang="2700000" scaled="1"/>
                <a:tileRect/>
              </a:gradFill>
            </c:spPr>
            <c:extLst>
              <c:ext xmlns:c16="http://schemas.microsoft.com/office/drawing/2014/chart" uri="{C3380CC4-5D6E-409C-BE32-E72D297353CC}">
                <c16:uniqueId val="{00000007-159A-4FD5-88FB-0FFF86B52D81}"/>
              </c:ext>
            </c:extLst>
          </c:dPt>
          <c:dPt>
            <c:idx val="4"/>
            <c:bubble3D val="0"/>
            <c:spPr>
              <a:noFill/>
            </c:spPr>
            <c:extLst>
              <c:ext xmlns:c16="http://schemas.microsoft.com/office/drawing/2014/chart" uri="{C3380CC4-5D6E-409C-BE32-E72D297353CC}">
                <c16:uniqueId val="{00000009-159A-4FD5-88FB-0FFF86B52D81}"/>
              </c:ext>
            </c:extLst>
          </c:dPt>
          <c:val>
            <c:numRef>
              <c:f>'Leçon 2'!$N$3:$N$7</c:f>
              <c:numCache>
                <c:formatCode>General</c:formatCode>
                <c:ptCount val="5"/>
                <c:pt idx="0">
                  <c:v>10</c:v>
                </c:pt>
                <c:pt idx="1">
                  <c:v>10</c:v>
                </c:pt>
                <c:pt idx="2">
                  <c:v>10</c:v>
                </c:pt>
                <c:pt idx="3">
                  <c:v>10</c:v>
                </c:pt>
                <c:pt idx="4">
                  <c:v>40</c:v>
                </c:pt>
              </c:numCache>
            </c:numRef>
          </c:val>
          <c:extLst>
            <c:ext xmlns:c16="http://schemas.microsoft.com/office/drawing/2014/chart" uri="{C3380CC4-5D6E-409C-BE32-E72D297353CC}">
              <c16:uniqueId val="{0000000A-159A-4FD5-88FB-0FFF86B52D81}"/>
            </c:ext>
          </c:extLst>
        </c:ser>
        <c:dLbls>
          <c:showLegendKey val="0"/>
          <c:showVal val="0"/>
          <c:showCatName val="0"/>
          <c:showSerName val="0"/>
          <c:showPercent val="0"/>
          <c:showBubbleSize val="0"/>
          <c:showLeaderLines val="1"/>
        </c:dLbls>
        <c:firstSliceAng val="270"/>
        <c:holeSize val="50"/>
      </c:doughnutChart>
      <c:pieChart>
        <c:varyColors val="1"/>
        <c:ser>
          <c:idx val="1"/>
          <c:order val="1"/>
          <c:tx>
            <c:v>Aiguille</c:v>
          </c:tx>
          <c:spPr>
            <a:noFill/>
          </c:spPr>
          <c:dPt>
            <c:idx val="1"/>
            <c:bubble3D val="0"/>
            <c:spPr>
              <a:solidFill>
                <a:schemeClr val="tx1"/>
              </a:solidFill>
            </c:spPr>
            <c:extLst>
              <c:ext xmlns:c16="http://schemas.microsoft.com/office/drawing/2014/chart" uri="{C3380CC4-5D6E-409C-BE32-E72D297353CC}">
                <c16:uniqueId val="{0000000C-159A-4FD5-88FB-0FFF86B52D81}"/>
              </c:ext>
            </c:extLst>
          </c:dPt>
          <c:val>
            <c:numRef>
              <c:f>'Leçon 2'!$O$3:$O$5</c:f>
              <c:numCache>
                <c:formatCode>General</c:formatCode>
                <c:ptCount val="3"/>
                <c:pt idx="0">
                  <c:v>0</c:v>
                </c:pt>
                <c:pt idx="1">
                  <c:v>2</c:v>
                </c:pt>
                <c:pt idx="2">
                  <c:v>78</c:v>
                </c:pt>
              </c:numCache>
            </c:numRef>
          </c:val>
          <c:extLst>
            <c:ext xmlns:c16="http://schemas.microsoft.com/office/drawing/2014/chart" uri="{C3380CC4-5D6E-409C-BE32-E72D297353CC}">
              <c16:uniqueId val="{0000000D-159A-4FD5-88FB-0FFF86B52D81}"/>
            </c:ext>
          </c:extLst>
        </c:ser>
        <c:dLbls>
          <c:showLegendKey val="0"/>
          <c:showVal val="0"/>
          <c:showCatName val="0"/>
          <c:showSerName val="0"/>
          <c:showPercent val="0"/>
          <c:showBubbleSize val="0"/>
          <c:showLeaderLines val="1"/>
        </c:dLbls>
        <c:firstSliceAng val="270"/>
      </c:pieChart>
    </c:plotArea>
    <c:plotVisOnly val="0"/>
    <c:dispBlanksAs val="gap"/>
    <c:showDLblsOverMax val="0"/>
  </c:chart>
  <c:spPr>
    <a:noFill/>
    <a:ln>
      <a:noFill/>
    </a:ln>
  </c:spPr>
  <c:printSettings>
    <c:headerFooter/>
    <c:pageMargins b="0.750000000000003" l="0.70000000000000062" r="0.70000000000000062" t="0.750000000000003" header="0.30000000000000032" footer="0.30000000000000032"/>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3187714043526789E-2"/>
          <c:y val="2.160694885387645E-3"/>
          <c:w val="0.97578810865280474"/>
          <c:h val="0.99783930511461238"/>
        </c:manualLayout>
      </c:layout>
      <c:doughnutChart>
        <c:varyColors val="1"/>
        <c:ser>
          <c:idx val="0"/>
          <c:order val="0"/>
          <c:tx>
            <c:v>Camembert</c:v>
          </c:tx>
          <c:dPt>
            <c:idx val="0"/>
            <c:bubble3D val="0"/>
            <c:spPr>
              <a:gradFill flip="none" rotWithShape="1">
                <a:gsLst>
                  <a:gs pos="0">
                    <a:srgbClr val="C00000">
                      <a:shade val="30000"/>
                      <a:satMod val="115000"/>
                    </a:srgbClr>
                  </a:gs>
                  <a:gs pos="50000">
                    <a:srgbClr val="C00000">
                      <a:shade val="67500"/>
                      <a:satMod val="115000"/>
                    </a:srgbClr>
                  </a:gs>
                  <a:gs pos="100000">
                    <a:srgbClr val="C00000">
                      <a:shade val="100000"/>
                      <a:satMod val="115000"/>
                    </a:srgbClr>
                  </a:gs>
                </a:gsLst>
                <a:lin ang="2700000" scaled="1"/>
                <a:tileRect/>
              </a:gradFill>
            </c:spPr>
            <c:extLst>
              <c:ext xmlns:c16="http://schemas.microsoft.com/office/drawing/2014/chart" uri="{C3380CC4-5D6E-409C-BE32-E72D297353CC}">
                <c16:uniqueId val="{00000001-1D44-46C3-BDAA-62DE67ABC00E}"/>
              </c:ext>
            </c:extLst>
          </c:dPt>
          <c:dPt>
            <c:idx val="1"/>
            <c:bubble3D val="0"/>
            <c:spPr>
              <a:gradFill flip="none" rotWithShape="1">
                <a:gsLst>
                  <a:gs pos="0">
                    <a:srgbClr val="F79646">
                      <a:lumMod val="75000"/>
                      <a:shade val="30000"/>
                      <a:satMod val="115000"/>
                    </a:srgbClr>
                  </a:gs>
                  <a:gs pos="50000">
                    <a:srgbClr val="F79646">
                      <a:lumMod val="75000"/>
                      <a:shade val="67500"/>
                      <a:satMod val="115000"/>
                    </a:srgbClr>
                  </a:gs>
                  <a:gs pos="100000">
                    <a:srgbClr val="F79646">
                      <a:lumMod val="75000"/>
                      <a:shade val="100000"/>
                      <a:satMod val="115000"/>
                    </a:srgbClr>
                  </a:gs>
                </a:gsLst>
                <a:lin ang="2700000" scaled="1"/>
                <a:tileRect/>
              </a:gradFill>
            </c:spPr>
            <c:extLst>
              <c:ext xmlns:c16="http://schemas.microsoft.com/office/drawing/2014/chart" uri="{C3380CC4-5D6E-409C-BE32-E72D297353CC}">
                <c16:uniqueId val="{00000003-1D44-46C3-BDAA-62DE67ABC00E}"/>
              </c:ext>
            </c:extLst>
          </c:dPt>
          <c:dPt>
            <c:idx val="2"/>
            <c:bubble3D val="0"/>
            <c:spPr>
              <a:gradFill flip="none" rotWithShape="1">
                <a:gsLst>
                  <a:gs pos="0">
                    <a:srgbClr val="64AB0D">
                      <a:shade val="30000"/>
                      <a:satMod val="115000"/>
                    </a:srgbClr>
                  </a:gs>
                  <a:gs pos="50000">
                    <a:srgbClr val="64AB0D">
                      <a:shade val="67500"/>
                      <a:satMod val="115000"/>
                    </a:srgbClr>
                  </a:gs>
                  <a:gs pos="100000">
                    <a:srgbClr val="64AB0D">
                      <a:shade val="100000"/>
                      <a:satMod val="115000"/>
                    </a:srgbClr>
                  </a:gs>
                </a:gsLst>
                <a:lin ang="2700000" scaled="1"/>
                <a:tileRect/>
              </a:gradFill>
            </c:spPr>
            <c:extLst>
              <c:ext xmlns:c16="http://schemas.microsoft.com/office/drawing/2014/chart" uri="{C3380CC4-5D6E-409C-BE32-E72D297353CC}">
                <c16:uniqueId val="{00000005-1D44-46C3-BDAA-62DE67ABC00E}"/>
              </c:ext>
            </c:extLst>
          </c:dPt>
          <c:dPt>
            <c:idx val="3"/>
            <c:bubble3D val="0"/>
            <c:spPr>
              <a:gradFill flip="none" rotWithShape="1">
                <a:gsLst>
                  <a:gs pos="0">
                    <a:srgbClr val="00B050">
                      <a:shade val="30000"/>
                      <a:satMod val="115000"/>
                    </a:srgbClr>
                  </a:gs>
                  <a:gs pos="50000">
                    <a:srgbClr val="00B050">
                      <a:shade val="67500"/>
                      <a:satMod val="115000"/>
                    </a:srgbClr>
                  </a:gs>
                  <a:gs pos="100000">
                    <a:srgbClr val="00B050">
                      <a:shade val="100000"/>
                      <a:satMod val="115000"/>
                    </a:srgbClr>
                  </a:gs>
                </a:gsLst>
                <a:lin ang="2700000" scaled="1"/>
                <a:tileRect/>
              </a:gradFill>
            </c:spPr>
            <c:extLst>
              <c:ext xmlns:c16="http://schemas.microsoft.com/office/drawing/2014/chart" uri="{C3380CC4-5D6E-409C-BE32-E72D297353CC}">
                <c16:uniqueId val="{00000007-1D44-46C3-BDAA-62DE67ABC00E}"/>
              </c:ext>
            </c:extLst>
          </c:dPt>
          <c:dPt>
            <c:idx val="4"/>
            <c:bubble3D val="0"/>
            <c:spPr>
              <a:noFill/>
            </c:spPr>
            <c:extLst>
              <c:ext xmlns:c16="http://schemas.microsoft.com/office/drawing/2014/chart" uri="{C3380CC4-5D6E-409C-BE32-E72D297353CC}">
                <c16:uniqueId val="{00000009-1D44-46C3-BDAA-62DE67ABC00E}"/>
              </c:ext>
            </c:extLst>
          </c:dPt>
          <c:val>
            <c:numRef>
              <c:f>'Leçon 2'!$N$13:$N$17</c:f>
              <c:numCache>
                <c:formatCode>General</c:formatCode>
                <c:ptCount val="5"/>
                <c:pt idx="0">
                  <c:v>10</c:v>
                </c:pt>
                <c:pt idx="1">
                  <c:v>10</c:v>
                </c:pt>
                <c:pt idx="2">
                  <c:v>10</c:v>
                </c:pt>
                <c:pt idx="3">
                  <c:v>10</c:v>
                </c:pt>
                <c:pt idx="4">
                  <c:v>40</c:v>
                </c:pt>
              </c:numCache>
            </c:numRef>
          </c:val>
          <c:extLst>
            <c:ext xmlns:c16="http://schemas.microsoft.com/office/drawing/2014/chart" uri="{C3380CC4-5D6E-409C-BE32-E72D297353CC}">
              <c16:uniqueId val="{0000000A-1D44-46C3-BDAA-62DE67ABC00E}"/>
            </c:ext>
          </c:extLst>
        </c:ser>
        <c:dLbls>
          <c:showLegendKey val="0"/>
          <c:showVal val="0"/>
          <c:showCatName val="0"/>
          <c:showSerName val="0"/>
          <c:showPercent val="0"/>
          <c:showBubbleSize val="0"/>
          <c:showLeaderLines val="1"/>
        </c:dLbls>
        <c:firstSliceAng val="270"/>
        <c:holeSize val="50"/>
      </c:doughnutChart>
      <c:pieChart>
        <c:varyColors val="1"/>
        <c:ser>
          <c:idx val="1"/>
          <c:order val="1"/>
          <c:spPr>
            <a:noFill/>
          </c:spPr>
          <c:dPt>
            <c:idx val="1"/>
            <c:bubble3D val="0"/>
            <c:spPr>
              <a:solidFill>
                <a:schemeClr val="tx1"/>
              </a:solidFill>
            </c:spPr>
            <c:extLst>
              <c:ext xmlns:c16="http://schemas.microsoft.com/office/drawing/2014/chart" uri="{C3380CC4-5D6E-409C-BE32-E72D297353CC}">
                <c16:uniqueId val="{0000000C-1D44-46C3-BDAA-62DE67ABC00E}"/>
              </c:ext>
            </c:extLst>
          </c:dPt>
          <c:val>
            <c:numRef>
              <c:f>'Leçon 2'!$O$13:$O$15</c:f>
              <c:numCache>
                <c:formatCode>General</c:formatCode>
                <c:ptCount val="3"/>
                <c:pt idx="0">
                  <c:v>0</c:v>
                </c:pt>
                <c:pt idx="1">
                  <c:v>2</c:v>
                </c:pt>
                <c:pt idx="2">
                  <c:v>78</c:v>
                </c:pt>
              </c:numCache>
            </c:numRef>
          </c:val>
          <c:extLst>
            <c:ext xmlns:c16="http://schemas.microsoft.com/office/drawing/2014/chart" uri="{C3380CC4-5D6E-409C-BE32-E72D297353CC}">
              <c16:uniqueId val="{0000000D-1D44-46C3-BDAA-62DE67ABC00E}"/>
            </c:ext>
          </c:extLst>
        </c:ser>
        <c:dLbls>
          <c:showLegendKey val="0"/>
          <c:showVal val="0"/>
          <c:showCatName val="0"/>
          <c:showSerName val="0"/>
          <c:showPercent val="0"/>
          <c:showBubbleSize val="0"/>
          <c:showLeaderLines val="1"/>
        </c:dLbls>
        <c:firstSliceAng val="270"/>
      </c:pieChart>
    </c:plotArea>
    <c:plotVisOnly val="0"/>
    <c:dispBlanksAs val="gap"/>
    <c:showDLblsOverMax val="0"/>
  </c:chart>
  <c:spPr>
    <a:noFill/>
    <a:ln>
      <a:noFill/>
    </a:ln>
  </c:spPr>
  <c:printSettings>
    <c:headerFooter/>
    <c:pageMargins b="0.750000000000003" l="0.70000000000000062" r="0.70000000000000062" t="0.750000000000003" header="0.30000000000000032" footer="0.30000000000000032"/>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3187714043526789E-2"/>
          <c:y val="2.160694885387645E-3"/>
          <c:w val="0.97578810865280474"/>
          <c:h val="0.99783930511461238"/>
        </c:manualLayout>
      </c:layout>
      <c:doughnutChart>
        <c:varyColors val="1"/>
        <c:ser>
          <c:idx val="0"/>
          <c:order val="0"/>
          <c:tx>
            <c:v>Camembert</c:v>
          </c:tx>
          <c:dPt>
            <c:idx val="0"/>
            <c:bubble3D val="0"/>
            <c:spPr>
              <a:gradFill flip="none" rotWithShape="1">
                <a:gsLst>
                  <a:gs pos="0">
                    <a:srgbClr val="C00000">
                      <a:shade val="30000"/>
                      <a:satMod val="115000"/>
                    </a:srgbClr>
                  </a:gs>
                  <a:gs pos="50000">
                    <a:srgbClr val="C00000">
                      <a:shade val="67500"/>
                      <a:satMod val="115000"/>
                    </a:srgbClr>
                  </a:gs>
                  <a:gs pos="100000">
                    <a:srgbClr val="C00000">
                      <a:shade val="100000"/>
                      <a:satMod val="115000"/>
                    </a:srgbClr>
                  </a:gs>
                </a:gsLst>
                <a:lin ang="2700000" scaled="1"/>
                <a:tileRect/>
              </a:gradFill>
            </c:spPr>
            <c:extLst>
              <c:ext xmlns:c16="http://schemas.microsoft.com/office/drawing/2014/chart" uri="{C3380CC4-5D6E-409C-BE32-E72D297353CC}">
                <c16:uniqueId val="{00000001-A7D6-43CC-831F-5631F15014CA}"/>
              </c:ext>
            </c:extLst>
          </c:dPt>
          <c:dPt>
            <c:idx val="1"/>
            <c:bubble3D val="0"/>
            <c:spPr>
              <a:gradFill flip="none" rotWithShape="1">
                <a:gsLst>
                  <a:gs pos="0">
                    <a:srgbClr val="F79646">
                      <a:lumMod val="75000"/>
                      <a:shade val="30000"/>
                      <a:satMod val="115000"/>
                    </a:srgbClr>
                  </a:gs>
                  <a:gs pos="50000">
                    <a:srgbClr val="F79646">
                      <a:lumMod val="75000"/>
                      <a:shade val="67500"/>
                      <a:satMod val="115000"/>
                    </a:srgbClr>
                  </a:gs>
                  <a:gs pos="100000">
                    <a:srgbClr val="F79646">
                      <a:lumMod val="75000"/>
                      <a:shade val="100000"/>
                      <a:satMod val="115000"/>
                    </a:srgbClr>
                  </a:gs>
                </a:gsLst>
                <a:lin ang="2700000" scaled="1"/>
                <a:tileRect/>
              </a:gradFill>
            </c:spPr>
            <c:extLst>
              <c:ext xmlns:c16="http://schemas.microsoft.com/office/drawing/2014/chart" uri="{C3380CC4-5D6E-409C-BE32-E72D297353CC}">
                <c16:uniqueId val="{00000003-A7D6-43CC-831F-5631F15014CA}"/>
              </c:ext>
            </c:extLst>
          </c:dPt>
          <c:dPt>
            <c:idx val="2"/>
            <c:bubble3D val="0"/>
            <c:spPr>
              <a:gradFill flip="none" rotWithShape="1">
                <a:gsLst>
                  <a:gs pos="0">
                    <a:srgbClr val="64AB0D">
                      <a:shade val="30000"/>
                      <a:satMod val="115000"/>
                    </a:srgbClr>
                  </a:gs>
                  <a:gs pos="50000">
                    <a:srgbClr val="64AB0D">
                      <a:shade val="67500"/>
                      <a:satMod val="115000"/>
                    </a:srgbClr>
                  </a:gs>
                  <a:gs pos="100000">
                    <a:srgbClr val="64AB0D">
                      <a:shade val="100000"/>
                      <a:satMod val="115000"/>
                    </a:srgbClr>
                  </a:gs>
                </a:gsLst>
                <a:lin ang="2700000" scaled="1"/>
                <a:tileRect/>
              </a:gradFill>
            </c:spPr>
            <c:extLst>
              <c:ext xmlns:c16="http://schemas.microsoft.com/office/drawing/2014/chart" uri="{C3380CC4-5D6E-409C-BE32-E72D297353CC}">
                <c16:uniqueId val="{00000005-A7D6-43CC-831F-5631F15014CA}"/>
              </c:ext>
            </c:extLst>
          </c:dPt>
          <c:dPt>
            <c:idx val="3"/>
            <c:bubble3D val="0"/>
            <c:spPr>
              <a:gradFill flip="none" rotWithShape="1">
                <a:gsLst>
                  <a:gs pos="0">
                    <a:srgbClr val="00B050">
                      <a:shade val="30000"/>
                      <a:satMod val="115000"/>
                    </a:srgbClr>
                  </a:gs>
                  <a:gs pos="50000">
                    <a:srgbClr val="00B050">
                      <a:shade val="67500"/>
                      <a:satMod val="115000"/>
                    </a:srgbClr>
                  </a:gs>
                  <a:gs pos="100000">
                    <a:srgbClr val="00B050">
                      <a:shade val="100000"/>
                      <a:satMod val="115000"/>
                    </a:srgbClr>
                  </a:gs>
                </a:gsLst>
                <a:lin ang="2700000" scaled="1"/>
                <a:tileRect/>
              </a:gradFill>
            </c:spPr>
            <c:extLst>
              <c:ext xmlns:c16="http://schemas.microsoft.com/office/drawing/2014/chart" uri="{C3380CC4-5D6E-409C-BE32-E72D297353CC}">
                <c16:uniqueId val="{00000007-A7D6-43CC-831F-5631F15014CA}"/>
              </c:ext>
            </c:extLst>
          </c:dPt>
          <c:dPt>
            <c:idx val="4"/>
            <c:bubble3D val="0"/>
            <c:spPr>
              <a:noFill/>
            </c:spPr>
            <c:extLst>
              <c:ext xmlns:c16="http://schemas.microsoft.com/office/drawing/2014/chart" uri="{C3380CC4-5D6E-409C-BE32-E72D297353CC}">
                <c16:uniqueId val="{00000009-A7D6-43CC-831F-5631F15014CA}"/>
              </c:ext>
            </c:extLst>
          </c:dPt>
          <c:val>
            <c:numRef>
              <c:f>'Leçon 2'!$N$18:$N$22</c:f>
              <c:numCache>
                <c:formatCode>General</c:formatCode>
                <c:ptCount val="5"/>
                <c:pt idx="0">
                  <c:v>10</c:v>
                </c:pt>
                <c:pt idx="1">
                  <c:v>10</c:v>
                </c:pt>
                <c:pt idx="2">
                  <c:v>10</c:v>
                </c:pt>
                <c:pt idx="3">
                  <c:v>10</c:v>
                </c:pt>
                <c:pt idx="4">
                  <c:v>40</c:v>
                </c:pt>
              </c:numCache>
            </c:numRef>
          </c:val>
          <c:extLst>
            <c:ext xmlns:c16="http://schemas.microsoft.com/office/drawing/2014/chart" uri="{C3380CC4-5D6E-409C-BE32-E72D297353CC}">
              <c16:uniqueId val="{0000000A-A7D6-43CC-831F-5631F15014CA}"/>
            </c:ext>
          </c:extLst>
        </c:ser>
        <c:dLbls>
          <c:showLegendKey val="0"/>
          <c:showVal val="0"/>
          <c:showCatName val="0"/>
          <c:showSerName val="0"/>
          <c:showPercent val="0"/>
          <c:showBubbleSize val="0"/>
          <c:showLeaderLines val="1"/>
        </c:dLbls>
        <c:firstSliceAng val="270"/>
        <c:holeSize val="50"/>
      </c:doughnutChart>
      <c:pieChart>
        <c:varyColors val="1"/>
        <c:ser>
          <c:idx val="1"/>
          <c:order val="1"/>
          <c:spPr>
            <a:noFill/>
          </c:spPr>
          <c:dPt>
            <c:idx val="1"/>
            <c:bubble3D val="0"/>
            <c:spPr>
              <a:solidFill>
                <a:schemeClr val="tx1"/>
              </a:solidFill>
            </c:spPr>
            <c:extLst>
              <c:ext xmlns:c16="http://schemas.microsoft.com/office/drawing/2014/chart" uri="{C3380CC4-5D6E-409C-BE32-E72D297353CC}">
                <c16:uniqueId val="{0000000C-A7D6-43CC-831F-5631F15014CA}"/>
              </c:ext>
            </c:extLst>
          </c:dPt>
          <c:val>
            <c:numRef>
              <c:f>'Leçon 2'!$O$18:$O$20</c:f>
              <c:numCache>
                <c:formatCode>General</c:formatCode>
                <c:ptCount val="3"/>
                <c:pt idx="0">
                  <c:v>0</c:v>
                </c:pt>
                <c:pt idx="1">
                  <c:v>2</c:v>
                </c:pt>
                <c:pt idx="2">
                  <c:v>78</c:v>
                </c:pt>
              </c:numCache>
            </c:numRef>
          </c:val>
          <c:extLst>
            <c:ext xmlns:c16="http://schemas.microsoft.com/office/drawing/2014/chart" uri="{C3380CC4-5D6E-409C-BE32-E72D297353CC}">
              <c16:uniqueId val="{0000000D-A7D6-43CC-831F-5631F15014CA}"/>
            </c:ext>
          </c:extLst>
        </c:ser>
        <c:dLbls>
          <c:showLegendKey val="0"/>
          <c:showVal val="0"/>
          <c:showCatName val="0"/>
          <c:showSerName val="0"/>
          <c:showPercent val="0"/>
          <c:showBubbleSize val="0"/>
          <c:showLeaderLines val="1"/>
        </c:dLbls>
        <c:firstSliceAng val="270"/>
      </c:pieChart>
    </c:plotArea>
    <c:plotVisOnly val="0"/>
    <c:dispBlanksAs val="gap"/>
    <c:showDLblsOverMax val="0"/>
  </c:chart>
  <c:spPr>
    <a:noFill/>
    <a:ln>
      <a:noFill/>
    </a:ln>
  </c:spPr>
  <c:printSettings>
    <c:headerFooter/>
    <c:pageMargins b="0.750000000000003" l="0.70000000000000062" r="0.70000000000000062" t="0.750000000000003" header="0.30000000000000032" footer="0.30000000000000032"/>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3187714043526789E-2"/>
          <c:y val="2.160694885387645E-3"/>
          <c:w val="0.97578810865280474"/>
          <c:h val="0.99783930511461238"/>
        </c:manualLayout>
      </c:layout>
      <c:doughnutChart>
        <c:varyColors val="1"/>
        <c:ser>
          <c:idx val="0"/>
          <c:order val="0"/>
          <c:tx>
            <c:v>Camembert</c:v>
          </c:tx>
          <c:dPt>
            <c:idx val="0"/>
            <c:bubble3D val="0"/>
            <c:spPr>
              <a:gradFill flip="none" rotWithShape="1">
                <a:gsLst>
                  <a:gs pos="0">
                    <a:srgbClr val="C00000">
                      <a:shade val="30000"/>
                      <a:satMod val="115000"/>
                    </a:srgbClr>
                  </a:gs>
                  <a:gs pos="50000">
                    <a:srgbClr val="C00000">
                      <a:shade val="67500"/>
                      <a:satMod val="115000"/>
                    </a:srgbClr>
                  </a:gs>
                  <a:gs pos="100000">
                    <a:srgbClr val="C00000">
                      <a:shade val="100000"/>
                      <a:satMod val="115000"/>
                    </a:srgbClr>
                  </a:gs>
                </a:gsLst>
                <a:lin ang="2700000" scaled="1"/>
                <a:tileRect/>
              </a:gradFill>
            </c:spPr>
            <c:extLst>
              <c:ext xmlns:c16="http://schemas.microsoft.com/office/drawing/2014/chart" uri="{C3380CC4-5D6E-409C-BE32-E72D297353CC}">
                <c16:uniqueId val="{00000001-CCAF-4ED9-83A1-126F236185BA}"/>
              </c:ext>
            </c:extLst>
          </c:dPt>
          <c:dPt>
            <c:idx val="1"/>
            <c:bubble3D val="0"/>
            <c:spPr>
              <a:gradFill flip="none" rotWithShape="1">
                <a:gsLst>
                  <a:gs pos="0">
                    <a:srgbClr val="F79646">
                      <a:lumMod val="75000"/>
                      <a:shade val="30000"/>
                      <a:satMod val="115000"/>
                    </a:srgbClr>
                  </a:gs>
                  <a:gs pos="50000">
                    <a:srgbClr val="F79646">
                      <a:lumMod val="75000"/>
                      <a:shade val="67500"/>
                      <a:satMod val="115000"/>
                    </a:srgbClr>
                  </a:gs>
                  <a:gs pos="100000">
                    <a:srgbClr val="F79646">
                      <a:lumMod val="75000"/>
                      <a:shade val="100000"/>
                      <a:satMod val="115000"/>
                    </a:srgbClr>
                  </a:gs>
                </a:gsLst>
                <a:lin ang="2700000" scaled="1"/>
                <a:tileRect/>
              </a:gradFill>
            </c:spPr>
            <c:extLst>
              <c:ext xmlns:c16="http://schemas.microsoft.com/office/drawing/2014/chart" uri="{C3380CC4-5D6E-409C-BE32-E72D297353CC}">
                <c16:uniqueId val="{00000003-CCAF-4ED9-83A1-126F236185BA}"/>
              </c:ext>
            </c:extLst>
          </c:dPt>
          <c:dPt>
            <c:idx val="2"/>
            <c:bubble3D val="0"/>
            <c:spPr>
              <a:gradFill flip="none" rotWithShape="1">
                <a:gsLst>
                  <a:gs pos="0">
                    <a:srgbClr val="64AB0D">
                      <a:shade val="30000"/>
                      <a:satMod val="115000"/>
                    </a:srgbClr>
                  </a:gs>
                  <a:gs pos="50000">
                    <a:srgbClr val="64AB0D">
                      <a:shade val="67500"/>
                      <a:satMod val="115000"/>
                    </a:srgbClr>
                  </a:gs>
                  <a:gs pos="100000">
                    <a:srgbClr val="64AB0D">
                      <a:shade val="100000"/>
                      <a:satMod val="115000"/>
                    </a:srgbClr>
                  </a:gs>
                </a:gsLst>
                <a:lin ang="2700000" scaled="1"/>
                <a:tileRect/>
              </a:gradFill>
            </c:spPr>
            <c:extLst>
              <c:ext xmlns:c16="http://schemas.microsoft.com/office/drawing/2014/chart" uri="{C3380CC4-5D6E-409C-BE32-E72D297353CC}">
                <c16:uniqueId val="{00000005-CCAF-4ED9-83A1-126F236185BA}"/>
              </c:ext>
            </c:extLst>
          </c:dPt>
          <c:dPt>
            <c:idx val="3"/>
            <c:bubble3D val="0"/>
            <c:spPr>
              <a:gradFill flip="none" rotWithShape="1">
                <a:gsLst>
                  <a:gs pos="0">
                    <a:srgbClr val="00B050">
                      <a:shade val="30000"/>
                      <a:satMod val="115000"/>
                    </a:srgbClr>
                  </a:gs>
                  <a:gs pos="50000">
                    <a:srgbClr val="00B050">
                      <a:shade val="67500"/>
                      <a:satMod val="115000"/>
                    </a:srgbClr>
                  </a:gs>
                  <a:gs pos="100000">
                    <a:srgbClr val="00B050">
                      <a:shade val="100000"/>
                      <a:satMod val="115000"/>
                    </a:srgbClr>
                  </a:gs>
                </a:gsLst>
                <a:lin ang="2700000" scaled="1"/>
                <a:tileRect/>
              </a:gradFill>
            </c:spPr>
            <c:extLst>
              <c:ext xmlns:c16="http://schemas.microsoft.com/office/drawing/2014/chart" uri="{C3380CC4-5D6E-409C-BE32-E72D297353CC}">
                <c16:uniqueId val="{00000007-CCAF-4ED9-83A1-126F236185BA}"/>
              </c:ext>
            </c:extLst>
          </c:dPt>
          <c:dPt>
            <c:idx val="4"/>
            <c:bubble3D val="0"/>
            <c:spPr>
              <a:noFill/>
            </c:spPr>
            <c:extLst>
              <c:ext xmlns:c16="http://schemas.microsoft.com/office/drawing/2014/chart" uri="{C3380CC4-5D6E-409C-BE32-E72D297353CC}">
                <c16:uniqueId val="{00000009-CCAF-4ED9-83A1-126F236185BA}"/>
              </c:ext>
            </c:extLst>
          </c:dPt>
          <c:val>
            <c:numRef>
              <c:f>'Leçon 2'!$N$23:$N$27</c:f>
              <c:numCache>
                <c:formatCode>General</c:formatCode>
                <c:ptCount val="5"/>
                <c:pt idx="0">
                  <c:v>10</c:v>
                </c:pt>
                <c:pt idx="1">
                  <c:v>10</c:v>
                </c:pt>
                <c:pt idx="2">
                  <c:v>10</c:v>
                </c:pt>
                <c:pt idx="3">
                  <c:v>10</c:v>
                </c:pt>
                <c:pt idx="4">
                  <c:v>40</c:v>
                </c:pt>
              </c:numCache>
            </c:numRef>
          </c:val>
          <c:extLst>
            <c:ext xmlns:c16="http://schemas.microsoft.com/office/drawing/2014/chart" uri="{C3380CC4-5D6E-409C-BE32-E72D297353CC}">
              <c16:uniqueId val="{0000000A-CCAF-4ED9-83A1-126F236185BA}"/>
            </c:ext>
          </c:extLst>
        </c:ser>
        <c:dLbls>
          <c:showLegendKey val="0"/>
          <c:showVal val="0"/>
          <c:showCatName val="0"/>
          <c:showSerName val="0"/>
          <c:showPercent val="0"/>
          <c:showBubbleSize val="0"/>
          <c:showLeaderLines val="1"/>
        </c:dLbls>
        <c:firstSliceAng val="270"/>
        <c:holeSize val="50"/>
      </c:doughnutChart>
      <c:pieChart>
        <c:varyColors val="1"/>
        <c:ser>
          <c:idx val="1"/>
          <c:order val="1"/>
          <c:spPr>
            <a:noFill/>
          </c:spPr>
          <c:dPt>
            <c:idx val="1"/>
            <c:bubble3D val="0"/>
            <c:spPr>
              <a:solidFill>
                <a:schemeClr val="tx1"/>
              </a:solidFill>
            </c:spPr>
            <c:extLst>
              <c:ext xmlns:c16="http://schemas.microsoft.com/office/drawing/2014/chart" uri="{C3380CC4-5D6E-409C-BE32-E72D297353CC}">
                <c16:uniqueId val="{0000000C-CCAF-4ED9-83A1-126F236185BA}"/>
              </c:ext>
            </c:extLst>
          </c:dPt>
          <c:val>
            <c:numRef>
              <c:f>'Leçon 2'!$O$23:$O$25</c:f>
              <c:numCache>
                <c:formatCode>General</c:formatCode>
                <c:ptCount val="3"/>
                <c:pt idx="0">
                  <c:v>0</c:v>
                </c:pt>
                <c:pt idx="1">
                  <c:v>2</c:v>
                </c:pt>
                <c:pt idx="2">
                  <c:v>78</c:v>
                </c:pt>
              </c:numCache>
            </c:numRef>
          </c:val>
          <c:extLst>
            <c:ext xmlns:c16="http://schemas.microsoft.com/office/drawing/2014/chart" uri="{C3380CC4-5D6E-409C-BE32-E72D297353CC}">
              <c16:uniqueId val="{0000000D-CCAF-4ED9-83A1-126F236185BA}"/>
            </c:ext>
          </c:extLst>
        </c:ser>
        <c:dLbls>
          <c:showLegendKey val="0"/>
          <c:showVal val="0"/>
          <c:showCatName val="0"/>
          <c:showSerName val="0"/>
          <c:showPercent val="0"/>
          <c:showBubbleSize val="0"/>
          <c:showLeaderLines val="1"/>
        </c:dLbls>
        <c:firstSliceAng val="270"/>
      </c:pieChart>
    </c:plotArea>
    <c:plotVisOnly val="0"/>
    <c:dispBlanksAs val="gap"/>
    <c:showDLblsOverMax val="0"/>
  </c:chart>
  <c:spPr>
    <a:noFill/>
    <a:ln>
      <a:noFill/>
    </a:ln>
  </c:spPr>
  <c:printSettings>
    <c:headerFooter/>
    <c:pageMargins b="0.750000000000003" l="0.70000000000000062" r="0.70000000000000062" t="0.750000000000003" header="0.30000000000000032" footer="0.30000000000000032"/>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3187714043526789E-2"/>
          <c:y val="2.160694885387645E-3"/>
          <c:w val="0.97578810865280474"/>
          <c:h val="0.99783930511461238"/>
        </c:manualLayout>
      </c:layout>
      <c:doughnutChart>
        <c:varyColors val="1"/>
        <c:ser>
          <c:idx val="0"/>
          <c:order val="0"/>
          <c:tx>
            <c:v>Camembert</c:v>
          </c:tx>
          <c:dPt>
            <c:idx val="0"/>
            <c:bubble3D val="0"/>
            <c:spPr>
              <a:gradFill flip="none" rotWithShape="1">
                <a:gsLst>
                  <a:gs pos="0">
                    <a:srgbClr val="C00000">
                      <a:shade val="30000"/>
                      <a:satMod val="115000"/>
                    </a:srgbClr>
                  </a:gs>
                  <a:gs pos="50000">
                    <a:srgbClr val="C00000">
                      <a:shade val="67500"/>
                      <a:satMod val="115000"/>
                    </a:srgbClr>
                  </a:gs>
                  <a:gs pos="100000">
                    <a:srgbClr val="C00000">
                      <a:shade val="100000"/>
                      <a:satMod val="115000"/>
                    </a:srgbClr>
                  </a:gs>
                </a:gsLst>
                <a:lin ang="2700000" scaled="1"/>
                <a:tileRect/>
              </a:gradFill>
            </c:spPr>
            <c:extLst>
              <c:ext xmlns:c16="http://schemas.microsoft.com/office/drawing/2014/chart" uri="{C3380CC4-5D6E-409C-BE32-E72D297353CC}">
                <c16:uniqueId val="{00000001-618F-45EB-8F61-A62D45153FA2}"/>
              </c:ext>
            </c:extLst>
          </c:dPt>
          <c:dPt>
            <c:idx val="1"/>
            <c:bubble3D val="0"/>
            <c:spPr>
              <a:gradFill flip="none" rotWithShape="1">
                <a:gsLst>
                  <a:gs pos="0">
                    <a:srgbClr val="F79646">
                      <a:lumMod val="75000"/>
                      <a:shade val="30000"/>
                      <a:satMod val="115000"/>
                    </a:srgbClr>
                  </a:gs>
                  <a:gs pos="50000">
                    <a:srgbClr val="F79646">
                      <a:lumMod val="75000"/>
                      <a:shade val="67500"/>
                      <a:satMod val="115000"/>
                    </a:srgbClr>
                  </a:gs>
                  <a:gs pos="100000">
                    <a:srgbClr val="F79646">
                      <a:lumMod val="75000"/>
                      <a:shade val="100000"/>
                      <a:satMod val="115000"/>
                    </a:srgbClr>
                  </a:gs>
                </a:gsLst>
                <a:lin ang="2700000" scaled="1"/>
                <a:tileRect/>
              </a:gradFill>
            </c:spPr>
            <c:extLst>
              <c:ext xmlns:c16="http://schemas.microsoft.com/office/drawing/2014/chart" uri="{C3380CC4-5D6E-409C-BE32-E72D297353CC}">
                <c16:uniqueId val="{00000003-618F-45EB-8F61-A62D45153FA2}"/>
              </c:ext>
            </c:extLst>
          </c:dPt>
          <c:dPt>
            <c:idx val="2"/>
            <c:bubble3D val="0"/>
            <c:spPr>
              <a:gradFill flip="none" rotWithShape="1">
                <a:gsLst>
                  <a:gs pos="0">
                    <a:srgbClr val="64AB0D">
                      <a:shade val="30000"/>
                      <a:satMod val="115000"/>
                    </a:srgbClr>
                  </a:gs>
                  <a:gs pos="50000">
                    <a:srgbClr val="64AB0D">
                      <a:shade val="67500"/>
                      <a:satMod val="115000"/>
                    </a:srgbClr>
                  </a:gs>
                  <a:gs pos="100000">
                    <a:srgbClr val="64AB0D">
                      <a:shade val="100000"/>
                      <a:satMod val="115000"/>
                    </a:srgbClr>
                  </a:gs>
                </a:gsLst>
                <a:lin ang="2700000" scaled="1"/>
                <a:tileRect/>
              </a:gradFill>
            </c:spPr>
            <c:extLst>
              <c:ext xmlns:c16="http://schemas.microsoft.com/office/drawing/2014/chart" uri="{C3380CC4-5D6E-409C-BE32-E72D297353CC}">
                <c16:uniqueId val="{00000005-618F-45EB-8F61-A62D45153FA2}"/>
              </c:ext>
            </c:extLst>
          </c:dPt>
          <c:dPt>
            <c:idx val="3"/>
            <c:bubble3D val="0"/>
            <c:spPr>
              <a:gradFill flip="none" rotWithShape="1">
                <a:gsLst>
                  <a:gs pos="0">
                    <a:srgbClr val="00B050">
                      <a:shade val="30000"/>
                      <a:satMod val="115000"/>
                    </a:srgbClr>
                  </a:gs>
                  <a:gs pos="50000">
                    <a:srgbClr val="00B050">
                      <a:shade val="67500"/>
                      <a:satMod val="115000"/>
                    </a:srgbClr>
                  </a:gs>
                  <a:gs pos="100000">
                    <a:srgbClr val="00B050">
                      <a:shade val="100000"/>
                      <a:satMod val="115000"/>
                    </a:srgbClr>
                  </a:gs>
                </a:gsLst>
                <a:lin ang="2700000" scaled="1"/>
                <a:tileRect/>
              </a:gradFill>
            </c:spPr>
            <c:extLst>
              <c:ext xmlns:c16="http://schemas.microsoft.com/office/drawing/2014/chart" uri="{C3380CC4-5D6E-409C-BE32-E72D297353CC}">
                <c16:uniqueId val="{00000007-618F-45EB-8F61-A62D45153FA2}"/>
              </c:ext>
            </c:extLst>
          </c:dPt>
          <c:dPt>
            <c:idx val="4"/>
            <c:bubble3D val="0"/>
            <c:spPr>
              <a:noFill/>
            </c:spPr>
            <c:extLst>
              <c:ext xmlns:c16="http://schemas.microsoft.com/office/drawing/2014/chart" uri="{C3380CC4-5D6E-409C-BE32-E72D297353CC}">
                <c16:uniqueId val="{00000009-618F-45EB-8F61-A62D45153FA2}"/>
              </c:ext>
            </c:extLst>
          </c:dPt>
          <c:val>
            <c:numRef>
              <c:f>'Leçon 2'!$N$28:$N$32</c:f>
              <c:numCache>
                <c:formatCode>General</c:formatCode>
                <c:ptCount val="5"/>
                <c:pt idx="0">
                  <c:v>10</c:v>
                </c:pt>
                <c:pt idx="1">
                  <c:v>10</c:v>
                </c:pt>
                <c:pt idx="2">
                  <c:v>10</c:v>
                </c:pt>
                <c:pt idx="3">
                  <c:v>10</c:v>
                </c:pt>
                <c:pt idx="4">
                  <c:v>40</c:v>
                </c:pt>
              </c:numCache>
            </c:numRef>
          </c:val>
          <c:extLst>
            <c:ext xmlns:c16="http://schemas.microsoft.com/office/drawing/2014/chart" uri="{C3380CC4-5D6E-409C-BE32-E72D297353CC}">
              <c16:uniqueId val="{0000000A-618F-45EB-8F61-A62D45153FA2}"/>
            </c:ext>
          </c:extLst>
        </c:ser>
        <c:dLbls>
          <c:showLegendKey val="0"/>
          <c:showVal val="0"/>
          <c:showCatName val="0"/>
          <c:showSerName val="0"/>
          <c:showPercent val="0"/>
          <c:showBubbleSize val="0"/>
          <c:showLeaderLines val="1"/>
        </c:dLbls>
        <c:firstSliceAng val="270"/>
        <c:holeSize val="50"/>
      </c:doughnutChart>
      <c:pieChart>
        <c:varyColors val="1"/>
        <c:ser>
          <c:idx val="1"/>
          <c:order val="1"/>
          <c:spPr>
            <a:noFill/>
          </c:spPr>
          <c:dPt>
            <c:idx val="1"/>
            <c:bubble3D val="0"/>
            <c:spPr>
              <a:solidFill>
                <a:schemeClr val="tx1"/>
              </a:solidFill>
            </c:spPr>
            <c:extLst>
              <c:ext xmlns:c16="http://schemas.microsoft.com/office/drawing/2014/chart" uri="{C3380CC4-5D6E-409C-BE32-E72D297353CC}">
                <c16:uniqueId val="{0000000C-618F-45EB-8F61-A62D45153FA2}"/>
              </c:ext>
            </c:extLst>
          </c:dPt>
          <c:val>
            <c:numRef>
              <c:f>'Leçon 2'!$O$28:$O$30</c:f>
              <c:numCache>
                <c:formatCode>General</c:formatCode>
                <c:ptCount val="3"/>
                <c:pt idx="0">
                  <c:v>0</c:v>
                </c:pt>
                <c:pt idx="1">
                  <c:v>2</c:v>
                </c:pt>
                <c:pt idx="2">
                  <c:v>78</c:v>
                </c:pt>
              </c:numCache>
            </c:numRef>
          </c:val>
          <c:extLst>
            <c:ext xmlns:c16="http://schemas.microsoft.com/office/drawing/2014/chart" uri="{C3380CC4-5D6E-409C-BE32-E72D297353CC}">
              <c16:uniqueId val="{0000000D-618F-45EB-8F61-A62D45153FA2}"/>
            </c:ext>
          </c:extLst>
        </c:ser>
        <c:dLbls>
          <c:showLegendKey val="0"/>
          <c:showVal val="0"/>
          <c:showCatName val="0"/>
          <c:showSerName val="0"/>
          <c:showPercent val="0"/>
          <c:showBubbleSize val="0"/>
          <c:showLeaderLines val="1"/>
        </c:dLbls>
        <c:firstSliceAng val="270"/>
      </c:pieChart>
    </c:plotArea>
    <c:plotVisOnly val="0"/>
    <c:dispBlanksAs val="gap"/>
    <c:showDLblsOverMax val="0"/>
  </c:chart>
  <c:spPr>
    <a:noFill/>
    <a:ln>
      <a:noFill/>
    </a:ln>
  </c:spPr>
  <c:printSettings>
    <c:headerFooter/>
    <c:pageMargins b="0.750000000000003" l="0.70000000000000062" r="0.70000000000000062" t="0.750000000000003" header="0.30000000000000032" footer="0.30000000000000032"/>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3187714043526789E-2"/>
          <c:y val="2.160694885387645E-3"/>
          <c:w val="0.97578810865280474"/>
          <c:h val="0.99783930511461238"/>
        </c:manualLayout>
      </c:layout>
      <c:doughnutChart>
        <c:varyColors val="1"/>
        <c:ser>
          <c:idx val="0"/>
          <c:order val="0"/>
          <c:tx>
            <c:v>Camembert</c:v>
          </c:tx>
          <c:dPt>
            <c:idx val="0"/>
            <c:bubble3D val="0"/>
            <c:spPr>
              <a:gradFill flip="none" rotWithShape="1">
                <a:gsLst>
                  <a:gs pos="0">
                    <a:srgbClr val="C00000">
                      <a:shade val="30000"/>
                      <a:satMod val="115000"/>
                    </a:srgbClr>
                  </a:gs>
                  <a:gs pos="50000">
                    <a:srgbClr val="C00000">
                      <a:shade val="67500"/>
                      <a:satMod val="115000"/>
                    </a:srgbClr>
                  </a:gs>
                  <a:gs pos="100000">
                    <a:srgbClr val="C00000">
                      <a:shade val="100000"/>
                      <a:satMod val="115000"/>
                    </a:srgbClr>
                  </a:gs>
                </a:gsLst>
                <a:lin ang="2700000" scaled="1"/>
                <a:tileRect/>
              </a:gradFill>
            </c:spPr>
            <c:extLst>
              <c:ext xmlns:c16="http://schemas.microsoft.com/office/drawing/2014/chart" uri="{C3380CC4-5D6E-409C-BE32-E72D297353CC}">
                <c16:uniqueId val="{00000001-2F26-42B9-86CE-39C0190F42A8}"/>
              </c:ext>
            </c:extLst>
          </c:dPt>
          <c:dPt>
            <c:idx val="1"/>
            <c:bubble3D val="0"/>
            <c:spPr>
              <a:gradFill flip="none" rotWithShape="1">
                <a:gsLst>
                  <a:gs pos="0">
                    <a:srgbClr val="F79646">
                      <a:lumMod val="75000"/>
                      <a:shade val="30000"/>
                      <a:satMod val="115000"/>
                    </a:srgbClr>
                  </a:gs>
                  <a:gs pos="50000">
                    <a:srgbClr val="F79646">
                      <a:lumMod val="75000"/>
                      <a:shade val="67500"/>
                      <a:satMod val="115000"/>
                    </a:srgbClr>
                  </a:gs>
                  <a:gs pos="100000">
                    <a:srgbClr val="F79646">
                      <a:lumMod val="75000"/>
                      <a:shade val="100000"/>
                      <a:satMod val="115000"/>
                    </a:srgbClr>
                  </a:gs>
                </a:gsLst>
                <a:lin ang="2700000" scaled="1"/>
                <a:tileRect/>
              </a:gradFill>
            </c:spPr>
            <c:extLst>
              <c:ext xmlns:c16="http://schemas.microsoft.com/office/drawing/2014/chart" uri="{C3380CC4-5D6E-409C-BE32-E72D297353CC}">
                <c16:uniqueId val="{00000003-2F26-42B9-86CE-39C0190F42A8}"/>
              </c:ext>
            </c:extLst>
          </c:dPt>
          <c:dPt>
            <c:idx val="2"/>
            <c:bubble3D val="0"/>
            <c:spPr>
              <a:gradFill flip="none" rotWithShape="1">
                <a:gsLst>
                  <a:gs pos="0">
                    <a:srgbClr val="64AB0D">
                      <a:shade val="30000"/>
                      <a:satMod val="115000"/>
                    </a:srgbClr>
                  </a:gs>
                  <a:gs pos="50000">
                    <a:srgbClr val="64AB0D">
                      <a:shade val="67500"/>
                      <a:satMod val="115000"/>
                    </a:srgbClr>
                  </a:gs>
                  <a:gs pos="100000">
                    <a:srgbClr val="64AB0D">
                      <a:shade val="100000"/>
                      <a:satMod val="115000"/>
                    </a:srgbClr>
                  </a:gs>
                </a:gsLst>
                <a:lin ang="2700000" scaled="1"/>
                <a:tileRect/>
              </a:gradFill>
            </c:spPr>
            <c:extLst>
              <c:ext xmlns:c16="http://schemas.microsoft.com/office/drawing/2014/chart" uri="{C3380CC4-5D6E-409C-BE32-E72D297353CC}">
                <c16:uniqueId val="{00000005-2F26-42B9-86CE-39C0190F42A8}"/>
              </c:ext>
            </c:extLst>
          </c:dPt>
          <c:dPt>
            <c:idx val="3"/>
            <c:bubble3D val="0"/>
            <c:spPr>
              <a:gradFill flip="none" rotWithShape="1">
                <a:gsLst>
                  <a:gs pos="0">
                    <a:srgbClr val="00B050">
                      <a:shade val="30000"/>
                      <a:satMod val="115000"/>
                    </a:srgbClr>
                  </a:gs>
                  <a:gs pos="50000">
                    <a:srgbClr val="00B050">
                      <a:shade val="67500"/>
                      <a:satMod val="115000"/>
                    </a:srgbClr>
                  </a:gs>
                  <a:gs pos="100000">
                    <a:srgbClr val="00B050">
                      <a:shade val="100000"/>
                      <a:satMod val="115000"/>
                    </a:srgbClr>
                  </a:gs>
                </a:gsLst>
                <a:lin ang="2700000" scaled="1"/>
                <a:tileRect/>
              </a:gradFill>
            </c:spPr>
            <c:extLst>
              <c:ext xmlns:c16="http://schemas.microsoft.com/office/drawing/2014/chart" uri="{C3380CC4-5D6E-409C-BE32-E72D297353CC}">
                <c16:uniqueId val="{00000007-2F26-42B9-86CE-39C0190F42A8}"/>
              </c:ext>
            </c:extLst>
          </c:dPt>
          <c:dPt>
            <c:idx val="4"/>
            <c:bubble3D val="0"/>
            <c:spPr>
              <a:noFill/>
            </c:spPr>
            <c:extLst>
              <c:ext xmlns:c16="http://schemas.microsoft.com/office/drawing/2014/chart" uri="{C3380CC4-5D6E-409C-BE32-E72D297353CC}">
                <c16:uniqueId val="{00000009-2F26-42B9-86CE-39C0190F42A8}"/>
              </c:ext>
            </c:extLst>
          </c:dPt>
          <c:val>
            <c:numRef>
              <c:f>'Leçon 2'!$N$33:$N$37</c:f>
              <c:numCache>
                <c:formatCode>General</c:formatCode>
                <c:ptCount val="5"/>
                <c:pt idx="0">
                  <c:v>10</c:v>
                </c:pt>
                <c:pt idx="1">
                  <c:v>10</c:v>
                </c:pt>
                <c:pt idx="2">
                  <c:v>10</c:v>
                </c:pt>
                <c:pt idx="3">
                  <c:v>10</c:v>
                </c:pt>
                <c:pt idx="4">
                  <c:v>40</c:v>
                </c:pt>
              </c:numCache>
            </c:numRef>
          </c:val>
          <c:extLst>
            <c:ext xmlns:c16="http://schemas.microsoft.com/office/drawing/2014/chart" uri="{C3380CC4-5D6E-409C-BE32-E72D297353CC}">
              <c16:uniqueId val="{0000000A-2F26-42B9-86CE-39C0190F42A8}"/>
            </c:ext>
          </c:extLst>
        </c:ser>
        <c:dLbls>
          <c:showLegendKey val="0"/>
          <c:showVal val="0"/>
          <c:showCatName val="0"/>
          <c:showSerName val="0"/>
          <c:showPercent val="0"/>
          <c:showBubbleSize val="0"/>
          <c:showLeaderLines val="1"/>
        </c:dLbls>
        <c:firstSliceAng val="270"/>
        <c:holeSize val="50"/>
      </c:doughnutChart>
      <c:pieChart>
        <c:varyColors val="1"/>
        <c:ser>
          <c:idx val="1"/>
          <c:order val="1"/>
          <c:spPr>
            <a:noFill/>
          </c:spPr>
          <c:dPt>
            <c:idx val="1"/>
            <c:bubble3D val="0"/>
            <c:spPr>
              <a:solidFill>
                <a:schemeClr val="tx1"/>
              </a:solidFill>
            </c:spPr>
            <c:extLst>
              <c:ext xmlns:c16="http://schemas.microsoft.com/office/drawing/2014/chart" uri="{C3380CC4-5D6E-409C-BE32-E72D297353CC}">
                <c16:uniqueId val="{0000000C-2F26-42B9-86CE-39C0190F42A8}"/>
              </c:ext>
            </c:extLst>
          </c:dPt>
          <c:val>
            <c:numRef>
              <c:f>'Leçon 2'!$O$33:$O$35</c:f>
              <c:numCache>
                <c:formatCode>General</c:formatCode>
                <c:ptCount val="3"/>
                <c:pt idx="0">
                  <c:v>0</c:v>
                </c:pt>
                <c:pt idx="1">
                  <c:v>2</c:v>
                </c:pt>
                <c:pt idx="2">
                  <c:v>78</c:v>
                </c:pt>
              </c:numCache>
            </c:numRef>
          </c:val>
          <c:extLst>
            <c:ext xmlns:c16="http://schemas.microsoft.com/office/drawing/2014/chart" uri="{C3380CC4-5D6E-409C-BE32-E72D297353CC}">
              <c16:uniqueId val="{0000000D-2F26-42B9-86CE-39C0190F42A8}"/>
            </c:ext>
          </c:extLst>
        </c:ser>
        <c:dLbls>
          <c:showLegendKey val="0"/>
          <c:showVal val="0"/>
          <c:showCatName val="0"/>
          <c:showSerName val="0"/>
          <c:showPercent val="0"/>
          <c:showBubbleSize val="0"/>
          <c:showLeaderLines val="1"/>
        </c:dLbls>
        <c:firstSliceAng val="270"/>
      </c:pieChart>
    </c:plotArea>
    <c:plotVisOnly val="0"/>
    <c:dispBlanksAs val="gap"/>
    <c:showDLblsOverMax val="0"/>
  </c:chart>
  <c:spPr>
    <a:noFill/>
    <a:ln>
      <a:noFill/>
    </a:ln>
  </c:spPr>
  <c:printSettings>
    <c:headerFooter/>
    <c:pageMargins b="0.750000000000003" l="0.70000000000000062" r="0.70000000000000062" t="0.750000000000003" header="0.30000000000000032" footer="0.30000000000000032"/>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3187714043526789E-2"/>
          <c:y val="2.160694885387645E-3"/>
          <c:w val="0.97578810865280474"/>
          <c:h val="0.99783930511461238"/>
        </c:manualLayout>
      </c:layout>
      <c:doughnutChart>
        <c:varyColors val="1"/>
        <c:ser>
          <c:idx val="0"/>
          <c:order val="0"/>
          <c:tx>
            <c:v>Camembert</c:v>
          </c:tx>
          <c:dPt>
            <c:idx val="0"/>
            <c:bubble3D val="0"/>
            <c:spPr>
              <a:gradFill flip="none" rotWithShape="1">
                <a:gsLst>
                  <a:gs pos="0">
                    <a:srgbClr val="C00000">
                      <a:shade val="30000"/>
                      <a:satMod val="115000"/>
                    </a:srgbClr>
                  </a:gs>
                  <a:gs pos="50000">
                    <a:srgbClr val="C00000">
                      <a:shade val="67500"/>
                      <a:satMod val="115000"/>
                    </a:srgbClr>
                  </a:gs>
                  <a:gs pos="100000">
                    <a:srgbClr val="C00000">
                      <a:shade val="100000"/>
                      <a:satMod val="115000"/>
                    </a:srgbClr>
                  </a:gs>
                </a:gsLst>
                <a:lin ang="2700000" scaled="1"/>
                <a:tileRect/>
              </a:gradFill>
            </c:spPr>
            <c:extLst>
              <c:ext xmlns:c16="http://schemas.microsoft.com/office/drawing/2014/chart" uri="{C3380CC4-5D6E-409C-BE32-E72D297353CC}">
                <c16:uniqueId val="{00000001-4AFA-4EB0-B890-7E93CEDA1BB9}"/>
              </c:ext>
            </c:extLst>
          </c:dPt>
          <c:dPt>
            <c:idx val="1"/>
            <c:bubble3D val="0"/>
            <c:spPr>
              <a:gradFill flip="none" rotWithShape="1">
                <a:gsLst>
                  <a:gs pos="0">
                    <a:srgbClr val="F79646">
                      <a:lumMod val="75000"/>
                      <a:shade val="30000"/>
                      <a:satMod val="115000"/>
                    </a:srgbClr>
                  </a:gs>
                  <a:gs pos="50000">
                    <a:srgbClr val="F79646">
                      <a:lumMod val="75000"/>
                      <a:shade val="67500"/>
                      <a:satMod val="115000"/>
                    </a:srgbClr>
                  </a:gs>
                  <a:gs pos="100000">
                    <a:srgbClr val="F79646">
                      <a:lumMod val="75000"/>
                      <a:shade val="100000"/>
                      <a:satMod val="115000"/>
                    </a:srgbClr>
                  </a:gs>
                </a:gsLst>
                <a:lin ang="2700000" scaled="1"/>
                <a:tileRect/>
              </a:gradFill>
            </c:spPr>
            <c:extLst>
              <c:ext xmlns:c16="http://schemas.microsoft.com/office/drawing/2014/chart" uri="{C3380CC4-5D6E-409C-BE32-E72D297353CC}">
                <c16:uniqueId val="{00000003-4AFA-4EB0-B890-7E93CEDA1BB9}"/>
              </c:ext>
            </c:extLst>
          </c:dPt>
          <c:dPt>
            <c:idx val="2"/>
            <c:bubble3D val="0"/>
            <c:spPr>
              <a:gradFill flip="none" rotWithShape="1">
                <a:gsLst>
                  <a:gs pos="0">
                    <a:srgbClr val="64AB0D">
                      <a:shade val="30000"/>
                      <a:satMod val="115000"/>
                    </a:srgbClr>
                  </a:gs>
                  <a:gs pos="50000">
                    <a:srgbClr val="64AB0D">
                      <a:shade val="67500"/>
                      <a:satMod val="115000"/>
                    </a:srgbClr>
                  </a:gs>
                  <a:gs pos="100000">
                    <a:srgbClr val="64AB0D">
                      <a:shade val="100000"/>
                      <a:satMod val="115000"/>
                    </a:srgbClr>
                  </a:gs>
                </a:gsLst>
                <a:lin ang="2700000" scaled="1"/>
                <a:tileRect/>
              </a:gradFill>
            </c:spPr>
            <c:extLst>
              <c:ext xmlns:c16="http://schemas.microsoft.com/office/drawing/2014/chart" uri="{C3380CC4-5D6E-409C-BE32-E72D297353CC}">
                <c16:uniqueId val="{00000005-4AFA-4EB0-B890-7E93CEDA1BB9}"/>
              </c:ext>
            </c:extLst>
          </c:dPt>
          <c:dPt>
            <c:idx val="3"/>
            <c:bubble3D val="0"/>
            <c:spPr>
              <a:gradFill flip="none" rotWithShape="1">
                <a:gsLst>
                  <a:gs pos="0">
                    <a:srgbClr val="00B050">
                      <a:shade val="30000"/>
                      <a:satMod val="115000"/>
                    </a:srgbClr>
                  </a:gs>
                  <a:gs pos="50000">
                    <a:srgbClr val="00B050">
                      <a:shade val="67500"/>
                      <a:satMod val="115000"/>
                    </a:srgbClr>
                  </a:gs>
                  <a:gs pos="100000">
                    <a:srgbClr val="00B050">
                      <a:shade val="100000"/>
                      <a:satMod val="115000"/>
                    </a:srgbClr>
                  </a:gs>
                </a:gsLst>
                <a:lin ang="2700000" scaled="1"/>
                <a:tileRect/>
              </a:gradFill>
            </c:spPr>
            <c:extLst>
              <c:ext xmlns:c16="http://schemas.microsoft.com/office/drawing/2014/chart" uri="{C3380CC4-5D6E-409C-BE32-E72D297353CC}">
                <c16:uniqueId val="{00000007-4AFA-4EB0-B890-7E93CEDA1BB9}"/>
              </c:ext>
            </c:extLst>
          </c:dPt>
          <c:dPt>
            <c:idx val="4"/>
            <c:bubble3D val="0"/>
            <c:spPr>
              <a:noFill/>
            </c:spPr>
            <c:extLst>
              <c:ext xmlns:c16="http://schemas.microsoft.com/office/drawing/2014/chart" uri="{C3380CC4-5D6E-409C-BE32-E72D297353CC}">
                <c16:uniqueId val="{00000009-4AFA-4EB0-B890-7E93CEDA1BB9}"/>
              </c:ext>
            </c:extLst>
          </c:dPt>
          <c:val>
            <c:numRef>
              <c:f>'Leçon 2'!$N$38:$N$42</c:f>
              <c:numCache>
                <c:formatCode>General</c:formatCode>
                <c:ptCount val="5"/>
                <c:pt idx="0">
                  <c:v>10</c:v>
                </c:pt>
                <c:pt idx="1">
                  <c:v>10</c:v>
                </c:pt>
                <c:pt idx="2">
                  <c:v>10</c:v>
                </c:pt>
                <c:pt idx="3">
                  <c:v>10</c:v>
                </c:pt>
                <c:pt idx="4">
                  <c:v>40</c:v>
                </c:pt>
              </c:numCache>
            </c:numRef>
          </c:val>
          <c:extLst>
            <c:ext xmlns:c16="http://schemas.microsoft.com/office/drawing/2014/chart" uri="{C3380CC4-5D6E-409C-BE32-E72D297353CC}">
              <c16:uniqueId val="{0000000A-4AFA-4EB0-B890-7E93CEDA1BB9}"/>
            </c:ext>
          </c:extLst>
        </c:ser>
        <c:dLbls>
          <c:showLegendKey val="0"/>
          <c:showVal val="0"/>
          <c:showCatName val="0"/>
          <c:showSerName val="0"/>
          <c:showPercent val="0"/>
          <c:showBubbleSize val="0"/>
          <c:showLeaderLines val="1"/>
        </c:dLbls>
        <c:firstSliceAng val="270"/>
        <c:holeSize val="50"/>
      </c:doughnutChart>
      <c:pieChart>
        <c:varyColors val="1"/>
        <c:ser>
          <c:idx val="1"/>
          <c:order val="1"/>
          <c:spPr>
            <a:noFill/>
          </c:spPr>
          <c:dPt>
            <c:idx val="1"/>
            <c:bubble3D val="0"/>
            <c:spPr>
              <a:solidFill>
                <a:schemeClr val="tx1"/>
              </a:solidFill>
            </c:spPr>
            <c:extLst>
              <c:ext xmlns:c16="http://schemas.microsoft.com/office/drawing/2014/chart" uri="{C3380CC4-5D6E-409C-BE32-E72D297353CC}">
                <c16:uniqueId val="{0000000C-4AFA-4EB0-B890-7E93CEDA1BB9}"/>
              </c:ext>
            </c:extLst>
          </c:dPt>
          <c:val>
            <c:numRef>
              <c:f>'Leçon 2'!$O$38:$O$40</c:f>
              <c:numCache>
                <c:formatCode>General</c:formatCode>
                <c:ptCount val="3"/>
                <c:pt idx="0">
                  <c:v>0</c:v>
                </c:pt>
                <c:pt idx="1">
                  <c:v>2</c:v>
                </c:pt>
                <c:pt idx="2">
                  <c:v>78</c:v>
                </c:pt>
              </c:numCache>
            </c:numRef>
          </c:val>
          <c:extLst>
            <c:ext xmlns:c16="http://schemas.microsoft.com/office/drawing/2014/chart" uri="{C3380CC4-5D6E-409C-BE32-E72D297353CC}">
              <c16:uniqueId val="{0000000D-4AFA-4EB0-B890-7E93CEDA1BB9}"/>
            </c:ext>
          </c:extLst>
        </c:ser>
        <c:dLbls>
          <c:showLegendKey val="0"/>
          <c:showVal val="0"/>
          <c:showCatName val="0"/>
          <c:showSerName val="0"/>
          <c:showPercent val="0"/>
          <c:showBubbleSize val="0"/>
          <c:showLeaderLines val="1"/>
        </c:dLbls>
        <c:firstSliceAng val="270"/>
      </c:pieChart>
    </c:plotArea>
    <c:plotVisOnly val="0"/>
    <c:dispBlanksAs val="gap"/>
    <c:showDLblsOverMax val="0"/>
  </c:chart>
  <c:spPr>
    <a:noFill/>
    <a:ln>
      <a:noFill/>
    </a:ln>
  </c:spPr>
  <c:printSettings>
    <c:headerFooter/>
    <c:pageMargins b="0.750000000000003" l="0.70000000000000062" r="0.70000000000000062" t="0.750000000000003" header="0.30000000000000032" footer="0.30000000000000032"/>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3187714043526789E-2"/>
          <c:y val="2.160694885387645E-3"/>
          <c:w val="0.97578810865280474"/>
          <c:h val="0.99783930511461238"/>
        </c:manualLayout>
      </c:layout>
      <c:doughnutChart>
        <c:varyColors val="1"/>
        <c:ser>
          <c:idx val="0"/>
          <c:order val="0"/>
          <c:tx>
            <c:v>Camembert</c:v>
          </c:tx>
          <c:dPt>
            <c:idx val="0"/>
            <c:bubble3D val="0"/>
            <c:spPr>
              <a:gradFill flip="none" rotWithShape="1">
                <a:gsLst>
                  <a:gs pos="0">
                    <a:srgbClr val="C00000">
                      <a:shade val="30000"/>
                      <a:satMod val="115000"/>
                    </a:srgbClr>
                  </a:gs>
                  <a:gs pos="50000">
                    <a:srgbClr val="C00000">
                      <a:shade val="67500"/>
                      <a:satMod val="115000"/>
                    </a:srgbClr>
                  </a:gs>
                  <a:gs pos="100000">
                    <a:srgbClr val="C00000">
                      <a:shade val="100000"/>
                      <a:satMod val="115000"/>
                    </a:srgbClr>
                  </a:gs>
                </a:gsLst>
                <a:lin ang="2700000" scaled="1"/>
                <a:tileRect/>
              </a:gradFill>
            </c:spPr>
            <c:extLst>
              <c:ext xmlns:c16="http://schemas.microsoft.com/office/drawing/2014/chart" uri="{C3380CC4-5D6E-409C-BE32-E72D297353CC}">
                <c16:uniqueId val="{00000001-7A8B-443E-9D55-83F36F1967CF}"/>
              </c:ext>
            </c:extLst>
          </c:dPt>
          <c:dPt>
            <c:idx val="1"/>
            <c:bubble3D val="0"/>
            <c:spPr>
              <a:gradFill flip="none" rotWithShape="1">
                <a:gsLst>
                  <a:gs pos="0">
                    <a:srgbClr val="F79646">
                      <a:lumMod val="75000"/>
                      <a:shade val="30000"/>
                      <a:satMod val="115000"/>
                    </a:srgbClr>
                  </a:gs>
                  <a:gs pos="50000">
                    <a:srgbClr val="F79646">
                      <a:lumMod val="75000"/>
                      <a:shade val="67500"/>
                      <a:satMod val="115000"/>
                    </a:srgbClr>
                  </a:gs>
                  <a:gs pos="100000">
                    <a:srgbClr val="F79646">
                      <a:lumMod val="75000"/>
                      <a:shade val="100000"/>
                      <a:satMod val="115000"/>
                    </a:srgbClr>
                  </a:gs>
                </a:gsLst>
                <a:lin ang="2700000" scaled="1"/>
                <a:tileRect/>
              </a:gradFill>
            </c:spPr>
            <c:extLst>
              <c:ext xmlns:c16="http://schemas.microsoft.com/office/drawing/2014/chart" uri="{C3380CC4-5D6E-409C-BE32-E72D297353CC}">
                <c16:uniqueId val="{00000003-7A8B-443E-9D55-83F36F1967CF}"/>
              </c:ext>
            </c:extLst>
          </c:dPt>
          <c:dPt>
            <c:idx val="2"/>
            <c:bubble3D val="0"/>
            <c:spPr>
              <a:gradFill flip="none" rotWithShape="1">
                <a:gsLst>
                  <a:gs pos="0">
                    <a:srgbClr val="64AB0D">
                      <a:shade val="30000"/>
                      <a:satMod val="115000"/>
                    </a:srgbClr>
                  </a:gs>
                  <a:gs pos="50000">
                    <a:srgbClr val="64AB0D">
                      <a:shade val="67500"/>
                      <a:satMod val="115000"/>
                    </a:srgbClr>
                  </a:gs>
                  <a:gs pos="100000">
                    <a:srgbClr val="64AB0D">
                      <a:shade val="100000"/>
                      <a:satMod val="115000"/>
                    </a:srgbClr>
                  </a:gs>
                </a:gsLst>
                <a:lin ang="2700000" scaled="1"/>
                <a:tileRect/>
              </a:gradFill>
            </c:spPr>
            <c:extLst>
              <c:ext xmlns:c16="http://schemas.microsoft.com/office/drawing/2014/chart" uri="{C3380CC4-5D6E-409C-BE32-E72D297353CC}">
                <c16:uniqueId val="{00000005-7A8B-443E-9D55-83F36F1967CF}"/>
              </c:ext>
            </c:extLst>
          </c:dPt>
          <c:dPt>
            <c:idx val="3"/>
            <c:bubble3D val="0"/>
            <c:spPr>
              <a:gradFill flip="none" rotWithShape="1">
                <a:gsLst>
                  <a:gs pos="0">
                    <a:srgbClr val="00B050">
                      <a:shade val="30000"/>
                      <a:satMod val="115000"/>
                    </a:srgbClr>
                  </a:gs>
                  <a:gs pos="50000">
                    <a:srgbClr val="00B050">
                      <a:shade val="67500"/>
                      <a:satMod val="115000"/>
                    </a:srgbClr>
                  </a:gs>
                  <a:gs pos="100000">
                    <a:srgbClr val="00B050">
                      <a:shade val="100000"/>
                      <a:satMod val="115000"/>
                    </a:srgbClr>
                  </a:gs>
                </a:gsLst>
                <a:lin ang="2700000" scaled="1"/>
                <a:tileRect/>
              </a:gradFill>
            </c:spPr>
            <c:extLst>
              <c:ext xmlns:c16="http://schemas.microsoft.com/office/drawing/2014/chart" uri="{C3380CC4-5D6E-409C-BE32-E72D297353CC}">
                <c16:uniqueId val="{00000007-7A8B-443E-9D55-83F36F1967CF}"/>
              </c:ext>
            </c:extLst>
          </c:dPt>
          <c:dPt>
            <c:idx val="4"/>
            <c:bubble3D val="0"/>
            <c:spPr>
              <a:noFill/>
            </c:spPr>
            <c:extLst>
              <c:ext xmlns:c16="http://schemas.microsoft.com/office/drawing/2014/chart" uri="{C3380CC4-5D6E-409C-BE32-E72D297353CC}">
                <c16:uniqueId val="{00000009-7A8B-443E-9D55-83F36F1967CF}"/>
              </c:ext>
            </c:extLst>
          </c:dPt>
          <c:val>
            <c:numRef>
              <c:f>'Leçon 2'!$N$43:$N$47</c:f>
              <c:numCache>
                <c:formatCode>General</c:formatCode>
                <c:ptCount val="5"/>
                <c:pt idx="0">
                  <c:v>10</c:v>
                </c:pt>
                <c:pt idx="1">
                  <c:v>10</c:v>
                </c:pt>
                <c:pt idx="2">
                  <c:v>10</c:v>
                </c:pt>
                <c:pt idx="3">
                  <c:v>10</c:v>
                </c:pt>
                <c:pt idx="4">
                  <c:v>40</c:v>
                </c:pt>
              </c:numCache>
            </c:numRef>
          </c:val>
          <c:extLst>
            <c:ext xmlns:c16="http://schemas.microsoft.com/office/drawing/2014/chart" uri="{C3380CC4-5D6E-409C-BE32-E72D297353CC}">
              <c16:uniqueId val="{0000000A-7A8B-443E-9D55-83F36F1967CF}"/>
            </c:ext>
          </c:extLst>
        </c:ser>
        <c:dLbls>
          <c:showLegendKey val="0"/>
          <c:showVal val="0"/>
          <c:showCatName val="0"/>
          <c:showSerName val="0"/>
          <c:showPercent val="0"/>
          <c:showBubbleSize val="0"/>
          <c:showLeaderLines val="1"/>
        </c:dLbls>
        <c:firstSliceAng val="270"/>
        <c:holeSize val="50"/>
      </c:doughnutChart>
      <c:pieChart>
        <c:varyColors val="1"/>
        <c:ser>
          <c:idx val="1"/>
          <c:order val="1"/>
          <c:spPr>
            <a:noFill/>
          </c:spPr>
          <c:dPt>
            <c:idx val="1"/>
            <c:bubble3D val="0"/>
            <c:spPr>
              <a:solidFill>
                <a:schemeClr val="tx1"/>
              </a:solidFill>
            </c:spPr>
            <c:extLst>
              <c:ext xmlns:c16="http://schemas.microsoft.com/office/drawing/2014/chart" uri="{C3380CC4-5D6E-409C-BE32-E72D297353CC}">
                <c16:uniqueId val="{0000000C-7A8B-443E-9D55-83F36F1967CF}"/>
              </c:ext>
            </c:extLst>
          </c:dPt>
          <c:val>
            <c:numRef>
              <c:f>'Leçon 2'!$O$43:$O$45</c:f>
              <c:numCache>
                <c:formatCode>General</c:formatCode>
                <c:ptCount val="3"/>
                <c:pt idx="0">
                  <c:v>0</c:v>
                </c:pt>
                <c:pt idx="1">
                  <c:v>2</c:v>
                </c:pt>
                <c:pt idx="2">
                  <c:v>78</c:v>
                </c:pt>
              </c:numCache>
            </c:numRef>
          </c:val>
          <c:extLst>
            <c:ext xmlns:c16="http://schemas.microsoft.com/office/drawing/2014/chart" uri="{C3380CC4-5D6E-409C-BE32-E72D297353CC}">
              <c16:uniqueId val="{0000000D-7A8B-443E-9D55-83F36F1967CF}"/>
            </c:ext>
          </c:extLst>
        </c:ser>
        <c:dLbls>
          <c:showLegendKey val="0"/>
          <c:showVal val="0"/>
          <c:showCatName val="0"/>
          <c:showSerName val="0"/>
          <c:showPercent val="0"/>
          <c:showBubbleSize val="0"/>
          <c:showLeaderLines val="1"/>
        </c:dLbls>
        <c:firstSliceAng val="270"/>
      </c:pieChart>
    </c:plotArea>
    <c:plotVisOnly val="0"/>
    <c:dispBlanksAs val="gap"/>
    <c:showDLblsOverMax val="0"/>
  </c:chart>
  <c:spPr>
    <a:noFill/>
    <a:ln>
      <a:noFill/>
    </a:ln>
  </c:spPr>
  <c:printSettings>
    <c:headerFooter/>
    <c:pageMargins b="0.750000000000003" l="0.70000000000000062" r="0.70000000000000062" t="0.750000000000003"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3187714043526789E-2"/>
          <c:y val="2.160694885387645E-3"/>
          <c:w val="0.97578810865280474"/>
          <c:h val="0.99783930511461238"/>
        </c:manualLayout>
      </c:layout>
      <c:doughnutChart>
        <c:varyColors val="1"/>
        <c:ser>
          <c:idx val="0"/>
          <c:order val="0"/>
          <c:tx>
            <c:v>Camembert</c:v>
          </c:tx>
          <c:dPt>
            <c:idx val="0"/>
            <c:bubble3D val="0"/>
            <c:spPr>
              <a:gradFill flip="none" rotWithShape="1">
                <a:gsLst>
                  <a:gs pos="0">
                    <a:srgbClr val="C00000">
                      <a:shade val="30000"/>
                      <a:satMod val="115000"/>
                    </a:srgbClr>
                  </a:gs>
                  <a:gs pos="50000">
                    <a:srgbClr val="C00000">
                      <a:shade val="67500"/>
                      <a:satMod val="115000"/>
                    </a:srgbClr>
                  </a:gs>
                  <a:gs pos="100000">
                    <a:srgbClr val="C00000">
                      <a:shade val="100000"/>
                      <a:satMod val="115000"/>
                    </a:srgbClr>
                  </a:gs>
                </a:gsLst>
                <a:lin ang="2700000" scaled="1"/>
                <a:tileRect/>
              </a:gradFill>
            </c:spPr>
            <c:extLst>
              <c:ext xmlns:c16="http://schemas.microsoft.com/office/drawing/2014/chart" uri="{C3380CC4-5D6E-409C-BE32-E72D297353CC}">
                <c16:uniqueId val="{00000001-2851-419E-9B2C-24EDA22A63CA}"/>
              </c:ext>
            </c:extLst>
          </c:dPt>
          <c:dPt>
            <c:idx val="1"/>
            <c:bubble3D val="0"/>
            <c:spPr>
              <a:gradFill flip="none" rotWithShape="1">
                <a:gsLst>
                  <a:gs pos="0">
                    <a:srgbClr val="F79646">
                      <a:lumMod val="75000"/>
                      <a:shade val="30000"/>
                      <a:satMod val="115000"/>
                    </a:srgbClr>
                  </a:gs>
                  <a:gs pos="50000">
                    <a:srgbClr val="F79646">
                      <a:lumMod val="75000"/>
                      <a:shade val="67500"/>
                      <a:satMod val="115000"/>
                    </a:srgbClr>
                  </a:gs>
                  <a:gs pos="100000">
                    <a:srgbClr val="F79646">
                      <a:lumMod val="75000"/>
                      <a:shade val="100000"/>
                      <a:satMod val="115000"/>
                    </a:srgbClr>
                  </a:gs>
                </a:gsLst>
                <a:lin ang="2700000" scaled="1"/>
                <a:tileRect/>
              </a:gradFill>
            </c:spPr>
            <c:extLst>
              <c:ext xmlns:c16="http://schemas.microsoft.com/office/drawing/2014/chart" uri="{C3380CC4-5D6E-409C-BE32-E72D297353CC}">
                <c16:uniqueId val="{00000003-2851-419E-9B2C-24EDA22A63CA}"/>
              </c:ext>
            </c:extLst>
          </c:dPt>
          <c:dPt>
            <c:idx val="2"/>
            <c:bubble3D val="0"/>
            <c:spPr>
              <a:gradFill flip="none" rotWithShape="1">
                <a:gsLst>
                  <a:gs pos="0">
                    <a:srgbClr val="64AB0D">
                      <a:shade val="30000"/>
                      <a:satMod val="115000"/>
                    </a:srgbClr>
                  </a:gs>
                  <a:gs pos="50000">
                    <a:srgbClr val="64AB0D">
                      <a:shade val="67500"/>
                      <a:satMod val="115000"/>
                    </a:srgbClr>
                  </a:gs>
                  <a:gs pos="100000">
                    <a:srgbClr val="64AB0D">
                      <a:shade val="100000"/>
                      <a:satMod val="115000"/>
                    </a:srgbClr>
                  </a:gs>
                </a:gsLst>
                <a:lin ang="2700000" scaled="1"/>
                <a:tileRect/>
              </a:gradFill>
            </c:spPr>
            <c:extLst>
              <c:ext xmlns:c16="http://schemas.microsoft.com/office/drawing/2014/chart" uri="{C3380CC4-5D6E-409C-BE32-E72D297353CC}">
                <c16:uniqueId val="{00000005-2851-419E-9B2C-24EDA22A63CA}"/>
              </c:ext>
            </c:extLst>
          </c:dPt>
          <c:dPt>
            <c:idx val="3"/>
            <c:bubble3D val="0"/>
            <c:spPr>
              <a:gradFill flip="none" rotWithShape="1">
                <a:gsLst>
                  <a:gs pos="0">
                    <a:srgbClr val="00B050">
                      <a:shade val="30000"/>
                      <a:satMod val="115000"/>
                    </a:srgbClr>
                  </a:gs>
                  <a:gs pos="50000">
                    <a:srgbClr val="00B050">
                      <a:shade val="67500"/>
                      <a:satMod val="115000"/>
                    </a:srgbClr>
                  </a:gs>
                  <a:gs pos="100000">
                    <a:srgbClr val="00B050">
                      <a:shade val="100000"/>
                      <a:satMod val="115000"/>
                    </a:srgbClr>
                  </a:gs>
                </a:gsLst>
                <a:lin ang="2700000" scaled="1"/>
                <a:tileRect/>
              </a:gradFill>
            </c:spPr>
            <c:extLst>
              <c:ext xmlns:c16="http://schemas.microsoft.com/office/drawing/2014/chart" uri="{C3380CC4-5D6E-409C-BE32-E72D297353CC}">
                <c16:uniqueId val="{00000007-2851-419E-9B2C-24EDA22A63CA}"/>
              </c:ext>
            </c:extLst>
          </c:dPt>
          <c:dPt>
            <c:idx val="4"/>
            <c:bubble3D val="0"/>
            <c:spPr>
              <a:noFill/>
            </c:spPr>
            <c:extLst>
              <c:ext xmlns:c16="http://schemas.microsoft.com/office/drawing/2014/chart" uri="{C3380CC4-5D6E-409C-BE32-E72D297353CC}">
                <c16:uniqueId val="{00000009-2851-419E-9B2C-24EDA22A63CA}"/>
              </c:ext>
            </c:extLst>
          </c:dPt>
          <c:val>
            <c:numRef>
              <c:f>'Leçon 1'!$N$3:$N$7</c:f>
              <c:numCache>
                <c:formatCode>General</c:formatCode>
                <c:ptCount val="5"/>
                <c:pt idx="0">
                  <c:v>10</c:v>
                </c:pt>
                <c:pt idx="1">
                  <c:v>10</c:v>
                </c:pt>
                <c:pt idx="2">
                  <c:v>10</c:v>
                </c:pt>
                <c:pt idx="3">
                  <c:v>10</c:v>
                </c:pt>
                <c:pt idx="4">
                  <c:v>40</c:v>
                </c:pt>
              </c:numCache>
            </c:numRef>
          </c:val>
          <c:extLst>
            <c:ext xmlns:c16="http://schemas.microsoft.com/office/drawing/2014/chart" uri="{C3380CC4-5D6E-409C-BE32-E72D297353CC}">
              <c16:uniqueId val="{0000000A-2851-419E-9B2C-24EDA22A63CA}"/>
            </c:ext>
          </c:extLst>
        </c:ser>
        <c:dLbls>
          <c:showLegendKey val="0"/>
          <c:showVal val="0"/>
          <c:showCatName val="0"/>
          <c:showSerName val="0"/>
          <c:showPercent val="0"/>
          <c:showBubbleSize val="0"/>
          <c:showLeaderLines val="1"/>
        </c:dLbls>
        <c:firstSliceAng val="270"/>
        <c:holeSize val="50"/>
      </c:doughnutChart>
      <c:pieChart>
        <c:varyColors val="1"/>
        <c:ser>
          <c:idx val="1"/>
          <c:order val="1"/>
          <c:tx>
            <c:v>Aiguille</c:v>
          </c:tx>
          <c:spPr>
            <a:noFill/>
          </c:spPr>
          <c:dPt>
            <c:idx val="1"/>
            <c:bubble3D val="0"/>
            <c:spPr>
              <a:solidFill>
                <a:schemeClr val="tx1"/>
              </a:solidFill>
            </c:spPr>
            <c:extLst>
              <c:ext xmlns:c16="http://schemas.microsoft.com/office/drawing/2014/chart" uri="{C3380CC4-5D6E-409C-BE32-E72D297353CC}">
                <c16:uniqueId val="{0000000C-2851-419E-9B2C-24EDA22A63CA}"/>
              </c:ext>
            </c:extLst>
          </c:dPt>
          <c:val>
            <c:numRef>
              <c:f>'Leçon 1'!$O$3:$O$5</c:f>
              <c:numCache>
                <c:formatCode>General</c:formatCode>
                <c:ptCount val="3"/>
                <c:pt idx="0">
                  <c:v>0</c:v>
                </c:pt>
                <c:pt idx="1">
                  <c:v>2</c:v>
                </c:pt>
                <c:pt idx="2">
                  <c:v>78</c:v>
                </c:pt>
              </c:numCache>
            </c:numRef>
          </c:val>
          <c:extLst>
            <c:ext xmlns:c16="http://schemas.microsoft.com/office/drawing/2014/chart" uri="{C3380CC4-5D6E-409C-BE32-E72D297353CC}">
              <c16:uniqueId val="{0000000D-2851-419E-9B2C-24EDA22A63CA}"/>
            </c:ext>
          </c:extLst>
        </c:ser>
        <c:dLbls>
          <c:showLegendKey val="0"/>
          <c:showVal val="0"/>
          <c:showCatName val="0"/>
          <c:showSerName val="0"/>
          <c:showPercent val="0"/>
          <c:showBubbleSize val="0"/>
          <c:showLeaderLines val="1"/>
        </c:dLbls>
        <c:firstSliceAng val="270"/>
      </c:pieChart>
    </c:plotArea>
    <c:plotVisOnly val="0"/>
    <c:dispBlanksAs val="gap"/>
    <c:showDLblsOverMax val="0"/>
  </c:chart>
  <c:spPr>
    <a:noFill/>
    <a:ln>
      <a:noFill/>
    </a:ln>
  </c:spPr>
  <c:printSettings>
    <c:headerFooter/>
    <c:pageMargins b="0.750000000000003" l="0.70000000000000062" r="0.70000000000000062" t="0.750000000000003" header="0.30000000000000032" footer="0.30000000000000032"/>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3187714043526789E-2"/>
          <c:y val="2.160694885387645E-3"/>
          <c:w val="0.97578810865280474"/>
          <c:h val="0.99783930511461238"/>
        </c:manualLayout>
      </c:layout>
      <c:doughnutChart>
        <c:varyColors val="1"/>
        <c:ser>
          <c:idx val="0"/>
          <c:order val="0"/>
          <c:tx>
            <c:v>Camembert</c:v>
          </c:tx>
          <c:dPt>
            <c:idx val="0"/>
            <c:bubble3D val="0"/>
            <c:spPr>
              <a:gradFill flip="none" rotWithShape="1">
                <a:gsLst>
                  <a:gs pos="0">
                    <a:srgbClr val="C00000">
                      <a:shade val="30000"/>
                      <a:satMod val="115000"/>
                    </a:srgbClr>
                  </a:gs>
                  <a:gs pos="50000">
                    <a:srgbClr val="C00000">
                      <a:shade val="67500"/>
                      <a:satMod val="115000"/>
                    </a:srgbClr>
                  </a:gs>
                  <a:gs pos="100000">
                    <a:srgbClr val="C00000">
                      <a:shade val="100000"/>
                      <a:satMod val="115000"/>
                    </a:srgbClr>
                  </a:gs>
                </a:gsLst>
                <a:lin ang="2700000" scaled="1"/>
                <a:tileRect/>
              </a:gradFill>
            </c:spPr>
            <c:extLst>
              <c:ext xmlns:c16="http://schemas.microsoft.com/office/drawing/2014/chart" uri="{C3380CC4-5D6E-409C-BE32-E72D297353CC}">
                <c16:uniqueId val="{00000001-560A-4B60-8CDE-807918C394A9}"/>
              </c:ext>
            </c:extLst>
          </c:dPt>
          <c:dPt>
            <c:idx val="1"/>
            <c:bubble3D val="0"/>
            <c:spPr>
              <a:gradFill flip="none" rotWithShape="1">
                <a:gsLst>
                  <a:gs pos="0">
                    <a:srgbClr val="F79646">
                      <a:lumMod val="75000"/>
                      <a:shade val="30000"/>
                      <a:satMod val="115000"/>
                    </a:srgbClr>
                  </a:gs>
                  <a:gs pos="50000">
                    <a:srgbClr val="F79646">
                      <a:lumMod val="75000"/>
                      <a:shade val="67500"/>
                      <a:satMod val="115000"/>
                    </a:srgbClr>
                  </a:gs>
                  <a:gs pos="100000">
                    <a:srgbClr val="F79646">
                      <a:lumMod val="75000"/>
                      <a:shade val="100000"/>
                      <a:satMod val="115000"/>
                    </a:srgbClr>
                  </a:gs>
                </a:gsLst>
                <a:lin ang="2700000" scaled="1"/>
                <a:tileRect/>
              </a:gradFill>
            </c:spPr>
            <c:extLst>
              <c:ext xmlns:c16="http://schemas.microsoft.com/office/drawing/2014/chart" uri="{C3380CC4-5D6E-409C-BE32-E72D297353CC}">
                <c16:uniqueId val="{00000003-560A-4B60-8CDE-807918C394A9}"/>
              </c:ext>
            </c:extLst>
          </c:dPt>
          <c:dPt>
            <c:idx val="2"/>
            <c:bubble3D val="0"/>
            <c:spPr>
              <a:gradFill flip="none" rotWithShape="1">
                <a:gsLst>
                  <a:gs pos="0">
                    <a:srgbClr val="64AB0D">
                      <a:shade val="30000"/>
                      <a:satMod val="115000"/>
                    </a:srgbClr>
                  </a:gs>
                  <a:gs pos="50000">
                    <a:srgbClr val="64AB0D">
                      <a:shade val="67500"/>
                      <a:satMod val="115000"/>
                    </a:srgbClr>
                  </a:gs>
                  <a:gs pos="100000">
                    <a:srgbClr val="64AB0D">
                      <a:shade val="100000"/>
                      <a:satMod val="115000"/>
                    </a:srgbClr>
                  </a:gs>
                </a:gsLst>
                <a:lin ang="2700000" scaled="1"/>
                <a:tileRect/>
              </a:gradFill>
            </c:spPr>
            <c:extLst>
              <c:ext xmlns:c16="http://schemas.microsoft.com/office/drawing/2014/chart" uri="{C3380CC4-5D6E-409C-BE32-E72D297353CC}">
                <c16:uniqueId val="{00000005-560A-4B60-8CDE-807918C394A9}"/>
              </c:ext>
            </c:extLst>
          </c:dPt>
          <c:dPt>
            <c:idx val="3"/>
            <c:bubble3D val="0"/>
            <c:spPr>
              <a:gradFill flip="none" rotWithShape="1">
                <a:gsLst>
                  <a:gs pos="0">
                    <a:srgbClr val="00B050">
                      <a:shade val="30000"/>
                      <a:satMod val="115000"/>
                    </a:srgbClr>
                  </a:gs>
                  <a:gs pos="50000">
                    <a:srgbClr val="00B050">
                      <a:shade val="67500"/>
                      <a:satMod val="115000"/>
                    </a:srgbClr>
                  </a:gs>
                  <a:gs pos="100000">
                    <a:srgbClr val="00B050">
                      <a:shade val="100000"/>
                      <a:satMod val="115000"/>
                    </a:srgbClr>
                  </a:gs>
                </a:gsLst>
                <a:lin ang="2700000" scaled="1"/>
                <a:tileRect/>
              </a:gradFill>
            </c:spPr>
            <c:extLst>
              <c:ext xmlns:c16="http://schemas.microsoft.com/office/drawing/2014/chart" uri="{C3380CC4-5D6E-409C-BE32-E72D297353CC}">
                <c16:uniqueId val="{00000007-560A-4B60-8CDE-807918C394A9}"/>
              </c:ext>
            </c:extLst>
          </c:dPt>
          <c:dPt>
            <c:idx val="4"/>
            <c:bubble3D val="0"/>
            <c:spPr>
              <a:noFill/>
            </c:spPr>
            <c:extLst>
              <c:ext xmlns:c16="http://schemas.microsoft.com/office/drawing/2014/chart" uri="{C3380CC4-5D6E-409C-BE32-E72D297353CC}">
                <c16:uniqueId val="{00000009-560A-4B60-8CDE-807918C394A9}"/>
              </c:ext>
            </c:extLst>
          </c:dPt>
          <c:val>
            <c:numRef>
              <c:f>'Leçon 2'!$N$48:$N$52</c:f>
              <c:numCache>
                <c:formatCode>General</c:formatCode>
                <c:ptCount val="5"/>
                <c:pt idx="0">
                  <c:v>10</c:v>
                </c:pt>
                <c:pt idx="1">
                  <c:v>10</c:v>
                </c:pt>
                <c:pt idx="2">
                  <c:v>10</c:v>
                </c:pt>
                <c:pt idx="3">
                  <c:v>10</c:v>
                </c:pt>
                <c:pt idx="4">
                  <c:v>40</c:v>
                </c:pt>
              </c:numCache>
            </c:numRef>
          </c:val>
          <c:extLst>
            <c:ext xmlns:c16="http://schemas.microsoft.com/office/drawing/2014/chart" uri="{C3380CC4-5D6E-409C-BE32-E72D297353CC}">
              <c16:uniqueId val="{0000000A-560A-4B60-8CDE-807918C394A9}"/>
            </c:ext>
          </c:extLst>
        </c:ser>
        <c:dLbls>
          <c:showLegendKey val="0"/>
          <c:showVal val="0"/>
          <c:showCatName val="0"/>
          <c:showSerName val="0"/>
          <c:showPercent val="0"/>
          <c:showBubbleSize val="0"/>
          <c:showLeaderLines val="1"/>
        </c:dLbls>
        <c:firstSliceAng val="270"/>
        <c:holeSize val="50"/>
      </c:doughnutChart>
      <c:pieChart>
        <c:varyColors val="1"/>
        <c:ser>
          <c:idx val="1"/>
          <c:order val="1"/>
          <c:spPr>
            <a:noFill/>
          </c:spPr>
          <c:dPt>
            <c:idx val="1"/>
            <c:bubble3D val="0"/>
            <c:spPr>
              <a:solidFill>
                <a:schemeClr val="tx1"/>
              </a:solidFill>
            </c:spPr>
            <c:extLst>
              <c:ext xmlns:c16="http://schemas.microsoft.com/office/drawing/2014/chart" uri="{C3380CC4-5D6E-409C-BE32-E72D297353CC}">
                <c16:uniqueId val="{0000000C-560A-4B60-8CDE-807918C394A9}"/>
              </c:ext>
            </c:extLst>
          </c:dPt>
          <c:val>
            <c:numRef>
              <c:f>'Leçon 2'!$O$48:$O$50</c:f>
              <c:numCache>
                <c:formatCode>General</c:formatCode>
                <c:ptCount val="3"/>
                <c:pt idx="0">
                  <c:v>0</c:v>
                </c:pt>
                <c:pt idx="1">
                  <c:v>2</c:v>
                </c:pt>
                <c:pt idx="2">
                  <c:v>78</c:v>
                </c:pt>
              </c:numCache>
            </c:numRef>
          </c:val>
          <c:extLst>
            <c:ext xmlns:c16="http://schemas.microsoft.com/office/drawing/2014/chart" uri="{C3380CC4-5D6E-409C-BE32-E72D297353CC}">
              <c16:uniqueId val="{0000000D-560A-4B60-8CDE-807918C394A9}"/>
            </c:ext>
          </c:extLst>
        </c:ser>
        <c:dLbls>
          <c:showLegendKey val="0"/>
          <c:showVal val="0"/>
          <c:showCatName val="0"/>
          <c:showSerName val="0"/>
          <c:showPercent val="0"/>
          <c:showBubbleSize val="0"/>
          <c:showLeaderLines val="1"/>
        </c:dLbls>
        <c:firstSliceAng val="270"/>
      </c:pieChart>
    </c:plotArea>
    <c:plotVisOnly val="0"/>
    <c:dispBlanksAs val="gap"/>
    <c:showDLblsOverMax val="0"/>
  </c:chart>
  <c:spPr>
    <a:noFill/>
    <a:ln>
      <a:noFill/>
    </a:ln>
  </c:spPr>
  <c:printSettings>
    <c:headerFooter/>
    <c:pageMargins b="0.750000000000003" l="0.70000000000000062" r="0.70000000000000062" t="0.750000000000003" header="0.30000000000000032" footer="0.30000000000000032"/>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3187714043526789E-2"/>
          <c:y val="2.160694885387645E-3"/>
          <c:w val="0.97578810865280474"/>
          <c:h val="0.99783930511461238"/>
        </c:manualLayout>
      </c:layout>
      <c:doughnutChart>
        <c:varyColors val="1"/>
        <c:ser>
          <c:idx val="0"/>
          <c:order val="0"/>
          <c:tx>
            <c:v>Camembert</c:v>
          </c:tx>
          <c:dPt>
            <c:idx val="0"/>
            <c:bubble3D val="0"/>
            <c:spPr>
              <a:gradFill flip="none" rotWithShape="1">
                <a:gsLst>
                  <a:gs pos="0">
                    <a:srgbClr val="C00000">
                      <a:shade val="30000"/>
                      <a:satMod val="115000"/>
                    </a:srgbClr>
                  </a:gs>
                  <a:gs pos="50000">
                    <a:srgbClr val="C00000">
                      <a:shade val="67500"/>
                      <a:satMod val="115000"/>
                    </a:srgbClr>
                  </a:gs>
                  <a:gs pos="100000">
                    <a:srgbClr val="C00000">
                      <a:shade val="100000"/>
                      <a:satMod val="115000"/>
                    </a:srgbClr>
                  </a:gs>
                </a:gsLst>
                <a:lin ang="2700000" scaled="1"/>
                <a:tileRect/>
              </a:gradFill>
            </c:spPr>
            <c:extLst>
              <c:ext xmlns:c16="http://schemas.microsoft.com/office/drawing/2014/chart" uri="{C3380CC4-5D6E-409C-BE32-E72D297353CC}">
                <c16:uniqueId val="{00000001-7BBA-40F7-9A07-6F5FE79F4D73}"/>
              </c:ext>
            </c:extLst>
          </c:dPt>
          <c:dPt>
            <c:idx val="1"/>
            <c:bubble3D val="0"/>
            <c:spPr>
              <a:gradFill flip="none" rotWithShape="1">
                <a:gsLst>
                  <a:gs pos="0">
                    <a:srgbClr val="F79646">
                      <a:lumMod val="75000"/>
                      <a:shade val="30000"/>
                      <a:satMod val="115000"/>
                    </a:srgbClr>
                  </a:gs>
                  <a:gs pos="50000">
                    <a:srgbClr val="F79646">
                      <a:lumMod val="75000"/>
                      <a:shade val="67500"/>
                      <a:satMod val="115000"/>
                    </a:srgbClr>
                  </a:gs>
                  <a:gs pos="100000">
                    <a:srgbClr val="F79646">
                      <a:lumMod val="75000"/>
                      <a:shade val="100000"/>
                      <a:satMod val="115000"/>
                    </a:srgbClr>
                  </a:gs>
                </a:gsLst>
                <a:lin ang="2700000" scaled="1"/>
                <a:tileRect/>
              </a:gradFill>
            </c:spPr>
            <c:extLst>
              <c:ext xmlns:c16="http://schemas.microsoft.com/office/drawing/2014/chart" uri="{C3380CC4-5D6E-409C-BE32-E72D297353CC}">
                <c16:uniqueId val="{00000003-7BBA-40F7-9A07-6F5FE79F4D73}"/>
              </c:ext>
            </c:extLst>
          </c:dPt>
          <c:dPt>
            <c:idx val="2"/>
            <c:bubble3D val="0"/>
            <c:spPr>
              <a:gradFill flip="none" rotWithShape="1">
                <a:gsLst>
                  <a:gs pos="0">
                    <a:srgbClr val="64AB0D">
                      <a:shade val="30000"/>
                      <a:satMod val="115000"/>
                    </a:srgbClr>
                  </a:gs>
                  <a:gs pos="50000">
                    <a:srgbClr val="64AB0D">
                      <a:shade val="67500"/>
                      <a:satMod val="115000"/>
                    </a:srgbClr>
                  </a:gs>
                  <a:gs pos="100000">
                    <a:srgbClr val="64AB0D">
                      <a:shade val="100000"/>
                      <a:satMod val="115000"/>
                    </a:srgbClr>
                  </a:gs>
                </a:gsLst>
                <a:lin ang="2700000" scaled="1"/>
                <a:tileRect/>
              </a:gradFill>
            </c:spPr>
            <c:extLst>
              <c:ext xmlns:c16="http://schemas.microsoft.com/office/drawing/2014/chart" uri="{C3380CC4-5D6E-409C-BE32-E72D297353CC}">
                <c16:uniqueId val="{00000005-7BBA-40F7-9A07-6F5FE79F4D73}"/>
              </c:ext>
            </c:extLst>
          </c:dPt>
          <c:dPt>
            <c:idx val="3"/>
            <c:bubble3D val="0"/>
            <c:spPr>
              <a:gradFill flip="none" rotWithShape="1">
                <a:gsLst>
                  <a:gs pos="0">
                    <a:srgbClr val="00B050">
                      <a:shade val="30000"/>
                      <a:satMod val="115000"/>
                    </a:srgbClr>
                  </a:gs>
                  <a:gs pos="50000">
                    <a:srgbClr val="00B050">
                      <a:shade val="67500"/>
                      <a:satMod val="115000"/>
                    </a:srgbClr>
                  </a:gs>
                  <a:gs pos="100000">
                    <a:srgbClr val="00B050">
                      <a:shade val="100000"/>
                      <a:satMod val="115000"/>
                    </a:srgbClr>
                  </a:gs>
                </a:gsLst>
                <a:lin ang="2700000" scaled="1"/>
                <a:tileRect/>
              </a:gradFill>
            </c:spPr>
            <c:extLst>
              <c:ext xmlns:c16="http://schemas.microsoft.com/office/drawing/2014/chart" uri="{C3380CC4-5D6E-409C-BE32-E72D297353CC}">
                <c16:uniqueId val="{00000007-7BBA-40F7-9A07-6F5FE79F4D73}"/>
              </c:ext>
            </c:extLst>
          </c:dPt>
          <c:dPt>
            <c:idx val="4"/>
            <c:bubble3D val="0"/>
            <c:spPr>
              <a:noFill/>
            </c:spPr>
            <c:extLst>
              <c:ext xmlns:c16="http://schemas.microsoft.com/office/drawing/2014/chart" uri="{C3380CC4-5D6E-409C-BE32-E72D297353CC}">
                <c16:uniqueId val="{00000009-7BBA-40F7-9A07-6F5FE79F4D73}"/>
              </c:ext>
            </c:extLst>
          </c:dPt>
          <c:val>
            <c:numRef>
              <c:f>'Leçon 2'!$N$53:$N$57</c:f>
              <c:numCache>
                <c:formatCode>General</c:formatCode>
                <c:ptCount val="5"/>
                <c:pt idx="0">
                  <c:v>10</c:v>
                </c:pt>
                <c:pt idx="1">
                  <c:v>10</c:v>
                </c:pt>
                <c:pt idx="2">
                  <c:v>10</c:v>
                </c:pt>
                <c:pt idx="3">
                  <c:v>10</c:v>
                </c:pt>
                <c:pt idx="4">
                  <c:v>40</c:v>
                </c:pt>
              </c:numCache>
            </c:numRef>
          </c:val>
          <c:extLst>
            <c:ext xmlns:c16="http://schemas.microsoft.com/office/drawing/2014/chart" uri="{C3380CC4-5D6E-409C-BE32-E72D297353CC}">
              <c16:uniqueId val="{0000000A-7BBA-40F7-9A07-6F5FE79F4D73}"/>
            </c:ext>
          </c:extLst>
        </c:ser>
        <c:dLbls>
          <c:showLegendKey val="0"/>
          <c:showVal val="0"/>
          <c:showCatName val="0"/>
          <c:showSerName val="0"/>
          <c:showPercent val="0"/>
          <c:showBubbleSize val="0"/>
          <c:showLeaderLines val="1"/>
        </c:dLbls>
        <c:firstSliceAng val="270"/>
        <c:holeSize val="50"/>
      </c:doughnutChart>
      <c:pieChart>
        <c:varyColors val="1"/>
        <c:ser>
          <c:idx val="1"/>
          <c:order val="1"/>
          <c:spPr>
            <a:noFill/>
          </c:spPr>
          <c:dPt>
            <c:idx val="1"/>
            <c:bubble3D val="0"/>
            <c:spPr>
              <a:solidFill>
                <a:schemeClr val="tx1"/>
              </a:solidFill>
            </c:spPr>
            <c:extLst>
              <c:ext xmlns:c16="http://schemas.microsoft.com/office/drawing/2014/chart" uri="{C3380CC4-5D6E-409C-BE32-E72D297353CC}">
                <c16:uniqueId val="{0000000C-7BBA-40F7-9A07-6F5FE79F4D73}"/>
              </c:ext>
            </c:extLst>
          </c:dPt>
          <c:val>
            <c:numRef>
              <c:f>'Leçon 2'!$O$53:$O$55</c:f>
              <c:numCache>
                <c:formatCode>General</c:formatCode>
                <c:ptCount val="3"/>
                <c:pt idx="0">
                  <c:v>0</c:v>
                </c:pt>
                <c:pt idx="1">
                  <c:v>2</c:v>
                </c:pt>
                <c:pt idx="2">
                  <c:v>78</c:v>
                </c:pt>
              </c:numCache>
            </c:numRef>
          </c:val>
          <c:extLst>
            <c:ext xmlns:c16="http://schemas.microsoft.com/office/drawing/2014/chart" uri="{C3380CC4-5D6E-409C-BE32-E72D297353CC}">
              <c16:uniqueId val="{0000000D-7BBA-40F7-9A07-6F5FE79F4D73}"/>
            </c:ext>
          </c:extLst>
        </c:ser>
        <c:dLbls>
          <c:showLegendKey val="0"/>
          <c:showVal val="0"/>
          <c:showCatName val="0"/>
          <c:showSerName val="0"/>
          <c:showPercent val="0"/>
          <c:showBubbleSize val="0"/>
          <c:showLeaderLines val="1"/>
        </c:dLbls>
        <c:firstSliceAng val="270"/>
      </c:pieChart>
    </c:plotArea>
    <c:plotVisOnly val="0"/>
    <c:dispBlanksAs val="gap"/>
    <c:showDLblsOverMax val="0"/>
  </c:chart>
  <c:spPr>
    <a:noFill/>
    <a:ln>
      <a:noFill/>
    </a:ln>
  </c:spPr>
  <c:printSettings>
    <c:headerFooter/>
    <c:pageMargins b="0.750000000000003" l="0.70000000000000062" r="0.70000000000000062" t="0.750000000000003" header="0.30000000000000032" footer="0.30000000000000032"/>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3187714043526789E-2"/>
          <c:y val="2.160694885387645E-3"/>
          <c:w val="0.97578810865280474"/>
          <c:h val="0.99783930511461238"/>
        </c:manualLayout>
      </c:layout>
      <c:doughnutChart>
        <c:varyColors val="1"/>
        <c:ser>
          <c:idx val="0"/>
          <c:order val="0"/>
          <c:tx>
            <c:v>Camembert</c:v>
          </c:tx>
          <c:dPt>
            <c:idx val="0"/>
            <c:bubble3D val="0"/>
            <c:spPr>
              <a:gradFill flip="none" rotWithShape="1">
                <a:gsLst>
                  <a:gs pos="0">
                    <a:srgbClr val="C00000">
                      <a:shade val="30000"/>
                      <a:satMod val="115000"/>
                    </a:srgbClr>
                  </a:gs>
                  <a:gs pos="50000">
                    <a:srgbClr val="C00000">
                      <a:shade val="67500"/>
                      <a:satMod val="115000"/>
                    </a:srgbClr>
                  </a:gs>
                  <a:gs pos="100000">
                    <a:srgbClr val="C00000">
                      <a:shade val="100000"/>
                      <a:satMod val="115000"/>
                    </a:srgbClr>
                  </a:gs>
                </a:gsLst>
                <a:lin ang="2700000" scaled="1"/>
                <a:tileRect/>
              </a:gradFill>
            </c:spPr>
            <c:extLst>
              <c:ext xmlns:c16="http://schemas.microsoft.com/office/drawing/2014/chart" uri="{C3380CC4-5D6E-409C-BE32-E72D297353CC}">
                <c16:uniqueId val="{00000001-626B-44C5-8A4B-0CBA6A84B4A8}"/>
              </c:ext>
            </c:extLst>
          </c:dPt>
          <c:dPt>
            <c:idx val="1"/>
            <c:bubble3D val="0"/>
            <c:spPr>
              <a:gradFill flip="none" rotWithShape="1">
                <a:gsLst>
                  <a:gs pos="0">
                    <a:srgbClr val="F79646">
                      <a:lumMod val="75000"/>
                      <a:shade val="30000"/>
                      <a:satMod val="115000"/>
                    </a:srgbClr>
                  </a:gs>
                  <a:gs pos="50000">
                    <a:srgbClr val="F79646">
                      <a:lumMod val="75000"/>
                      <a:shade val="67500"/>
                      <a:satMod val="115000"/>
                    </a:srgbClr>
                  </a:gs>
                  <a:gs pos="100000">
                    <a:srgbClr val="F79646">
                      <a:lumMod val="75000"/>
                      <a:shade val="100000"/>
                      <a:satMod val="115000"/>
                    </a:srgbClr>
                  </a:gs>
                </a:gsLst>
                <a:lin ang="2700000" scaled="1"/>
                <a:tileRect/>
              </a:gradFill>
            </c:spPr>
            <c:extLst>
              <c:ext xmlns:c16="http://schemas.microsoft.com/office/drawing/2014/chart" uri="{C3380CC4-5D6E-409C-BE32-E72D297353CC}">
                <c16:uniqueId val="{00000003-626B-44C5-8A4B-0CBA6A84B4A8}"/>
              </c:ext>
            </c:extLst>
          </c:dPt>
          <c:dPt>
            <c:idx val="2"/>
            <c:bubble3D val="0"/>
            <c:spPr>
              <a:gradFill flip="none" rotWithShape="1">
                <a:gsLst>
                  <a:gs pos="0">
                    <a:srgbClr val="64AB0D">
                      <a:shade val="30000"/>
                      <a:satMod val="115000"/>
                    </a:srgbClr>
                  </a:gs>
                  <a:gs pos="50000">
                    <a:srgbClr val="64AB0D">
                      <a:shade val="67500"/>
                      <a:satMod val="115000"/>
                    </a:srgbClr>
                  </a:gs>
                  <a:gs pos="100000">
                    <a:srgbClr val="64AB0D">
                      <a:shade val="100000"/>
                      <a:satMod val="115000"/>
                    </a:srgbClr>
                  </a:gs>
                </a:gsLst>
                <a:lin ang="2700000" scaled="1"/>
                <a:tileRect/>
              </a:gradFill>
            </c:spPr>
            <c:extLst>
              <c:ext xmlns:c16="http://schemas.microsoft.com/office/drawing/2014/chart" uri="{C3380CC4-5D6E-409C-BE32-E72D297353CC}">
                <c16:uniqueId val="{00000005-626B-44C5-8A4B-0CBA6A84B4A8}"/>
              </c:ext>
            </c:extLst>
          </c:dPt>
          <c:dPt>
            <c:idx val="3"/>
            <c:bubble3D val="0"/>
            <c:spPr>
              <a:gradFill flip="none" rotWithShape="1">
                <a:gsLst>
                  <a:gs pos="0">
                    <a:srgbClr val="00B050">
                      <a:shade val="30000"/>
                      <a:satMod val="115000"/>
                    </a:srgbClr>
                  </a:gs>
                  <a:gs pos="50000">
                    <a:srgbClr val="00B050">
                      <a:shade val="67500"/>
                      <a:satMod val="115000"/>
                    </a:srgbClr>
                  </a:gs>
                  <a:gs pos="100000">
                    <a:srgbClr val="00B050">
                      <a:shade val="100000"/>
                      <a:satMod val="115000"/>
                    </a:srgbClr>
                  </a:gs>
                </a:gsLst>
                <a:lin ang="2700000" scaled="1"/>
                <a:tileRect/>
              </a:gradFill>
            </c:spPr>
            <c:extLst>
              <c:ext xmlns:c16="http://schemas.microsoft.com/office/drawing/2014/chart" uri="{C3380CC4-5D6E-409C-BE32-E72D297353CC}">
                <c16:uniqueId val="{00000007-626B-44C5-8A4B-0CBA6A84B4A8}"/>
              </c:ext>
            </c:extLst>
          </c:dPt>
          <c:dPt>
            <c:idx val="4"/>
            <c:bubble3D val="0"/>
            <c:spPr>
              <a:noFill/>
            </c:spPr>
            <c:extLst>
              <c:ext xmlns:c16="http://schemas.microsoft.com/office/drawing/2014/chart" uri="{C3380CC4-5D6E-409C-BE32-E72D297353CC}">
                <c16:uniqueId val="{00000009-626B-44C5-8A4B-0CBA6A84B4A8}"/>
              </c:ext>
            </c:extLst>
          </c:dPt>
          <c:val>
            <c:numRef>
              <c:f>'Leçon 2'!$N$58:$N$62</c:f>
              <c:numCache>
                <c:formatCode>General</c:formatCode>
                <c:ptCount val="5"/>
                <c:pt idx="0">
                  <c:v>10</c:v>
                </c:pt>
                <c:pt idx="1">
                  <c:v>10</c:v>
                </c:pt>
                <c:pt idx="2">
                  <c:v>10</c:v>
                </c:pt>
                <c:pt idx="3">
                  <c:v>10</c:v>
                </c:pt>
                <c:pt idx="4">
                  <c:v>40</c:v>
                </c:pt>
              </c:numCache>
            </c:numRef>
          </c:val>
          <c:extLst>
            <c:ext xmlns:c16="http://schemas.microsoft.com/office/drawing/2014/chart" uri="{C3380CC4-5D6E-409C-BE32-E72D297353CC}">
              <c16:uniqueId val="{0000000A-626B-44C5-8A4B-0CBA6A84B4A8}"/>
            </c:ext>
          </c:extLst>
        </c:ser>
        <c:dLbls>
          <c:showLegendKey val="0"/>
          <c:showVal val="0"/>
          <c:showCatName val="0"/>
          <c:showSerName val="0"/>
          <c:showPercent val="0"/>
          <c:showBubbleSize val="0"/>
          <c:showLeaderLines val="1"/>
        </c:dLbls>
        <c:firstSliceAng val="270"/>
        <c:holeSize val="50"/>
      </c:doughnutChart>
      <c:pieChart>
        <c:varyColors val="1"/>
        <c:ser>
          <c:idx val="1"/>
          <c:order val="1"/>
          <c:spPr>
            <a:noFill/>
          </c:spPr>
          <c:dPt>
            <c:idx val="1"/>
            <c:bubble3D val="0"/>
            <c:spPr>
              <a:solidFill>
                <a:schemeClr val="tx1"/>
              </a:solidFill>
            </c:spPr>
            <c:extLst>
              <c:ext xmlns:c16="http://schemas.microsoft.com/office/drawing/2014/chart" uri="{C3380CC4-5D6E-409C-BE32-E72D297353CC}">
                <c16:uniqueId val="{0000000C-626B-44C5-8A4B-0CBA6A84B4A8}"/>
              </c:ext>
            </c:extLst>
          </c:dPt>
          <c:val>
            <c:numRef>
              <c:f>'Leçon 2'!$O$58:$O$60</c:f>
              <c:numCache>
                <c:formatCode>General</c:formatCode>
                <c:ptCount val="3"/>
                <c:pt idx="0">
                  <c:v>0</c:v>
                </c:pt>
                <c:pt idx="1">
                  <c:v>2</c:v>
                </c:pt>
                <c:pt idx="2">
                  <c:v>78</c:v>
                </c:pt>
              </c:numCache>
            </c:numRef>
          </c:val>
          <c:extLst>
            <c:ext xmlns:c16="http://schemas.microsoft.com/office/drawing/2014/chart" uri="{C3380CC4-5D6E-409C-BE32-E72D297353CC}">
              <c16:uniqueId val="{0000000D-626B-44C5-8A4B-0CBA6A84B4A8}"/>
            </c:ext>
          </c:extLst>
        </c:ser>
        <c:dLbls>
          <c:showLegendKey val="0"/>
          <c:showVal val="0"/>
          <c:showCatName val="0"/>
          <c:showSerName val="0"/>
          <c:showPercent val="0"/>
          <c:showBubbleSize val="0"/>
          <c:showLeaderLines val="1"/>
        </c:dLbls>
        <c:firstSliceAng val="270"/>
      </c:pieChart>
    </c:plotArea>
    <c:plotVisOnly val="0"/>
    <c:dispBlanksAs val="gap"/>
    <c:showDLblsOverMax val="0"/>
  </c:chart>
  <c:spPr>
    <a:noFill/>
    <a:ln>
      <a:noFill/>
    </a:ln>
  </c:spPr>
  <c:printSettings>
    <c:headerFooter/>
    <c:pageMargins b="0.750000000000003" l="0.70000000000000062" r="0.70000000000000062" t="0.750000000000003" header="0.30000000000000032" footer="0.30000000000000032"/>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3187714043526789E-2"/>
          <c:y val="2.160694885387645E-3"/>
          <c:w val="0.97578810865280474"/>
          <c:h val="0.99783930511461238"/>
        </c:manualLayout>
      </c:layout>
      <c:doughnutChart>
        <c:varyColors val="1"/>
        <c:ser>
          <c:idx val="0"/>
          <c:order val="0"/>
          <c:tx>
            <c:v>Camembert</c:v>
          </c:tx>
          <c:dPt>
            <c:idx val="0"/>
            <c:bubble3D val="0"/>
            <c:spPr>
              <a:gradFill flip="none" rotWithShape="1">
                <a:gsLst>
                  <a:gs pos="0">
                    <a:srgbClr val="C00000">
                      <a:shade val="30000"/>
                      <a:satMod val="115000"/>
                    </a:srgbClr>
                  </a:gs>
                  <a:gs pos="50000">
                    <a:srgbClr val="C00000">
                      <a:shade val="67500"/>
                      <a:satMod val="115000"/>
                    </a:srgbClr>
                  </a:gs>
                  <a:gs pos="100000">
                    <a:srgbClr val="C00000">
                      <a:shade val="100000"/>
                      <a:satMod val="115000"/>
                    </a:srgbClr>
                  </a:gs>
                </a:gsLst>
                <a:lin ang="2700000" scaled="1"/>
                <a:tileRect/>
              </a:gradFill>
            </c:spPr>
            <c:extLst>
              <c:ext xmlns:c16="http://schemas.microsoft.com/office/drawing/2014/chart" uri="{C3380CC4-5D6E-409C-BE32-E72D297353CC}">
                <c16:uniqueId val="{00000001-CCD3-47B0-B75D-C65376084DD3}"/>
              </c:ext>
            </c:extLst>
          </c:dPt>
          <c:dPt>
            <c:idx val="1"/>
            <c:bubble3D val="0"/>
            <c:spPr>
              <a:gradFill flip="none" rotWithShape="1">
                <a:gsLst>
                  <a:gs pos="0">
                    <a:srgbClr val="F79646">
                      <a:lumMod val="75000"/>
                      <a:shade val="30000"/>
                      <a:satMod val="115000"/>
                    </a:srgbClr>
                  </a:gs>
                  <a:gs pos="50000">
                    <a:srgbClr val="F79646">
                      <a:lumMod val="75000"/>
                      <a:shade val="67500"/>
                      <a:satMod val="115000"/>
                    </a:srgbClr>
                  </a:gs>
                  <a:gs pos="100000">
                    <a:srgbClr val="F79646">
                      <a:lumMod val="75000"/>
                      <a:shade val="100000"/>
                      <a:satMod val="115000"/>
                    </a:srgbClr>
                  </a:gs>
                </a:gsLst>
                <a:lin ang="2700000" scaled="1"/>
                <a:tileRect/>
              </a:gradFill>
            </c:spPr>
            <c:extLst>
              <c:ext xmlns:c16="http://schemas.microsoft.com/office/drawing/2014/chart" uri="{C3380CC4-5D6E-409C-BE32-E72D297353CC}">
                <c16:uniqueId val="{00000003-CCD3-47B0-B75D-C65376084DD3}"/>
              </c:ext>
            </c:extLst>
          </c:dPt>
          <c:dPt>
            <c:idx val="2"/>
            <c:bubble3D val="0"/>
            <c:spPr>
              <a:gradFill flip="none" rotWithShape="1">
                <a:gsLst>
                  <a:gs pos="0">
                    <a:srgbClr val="64AB0D">
                      <a:shade val="30000"/>
                      <a:satMod val="115000"/>
                    </a:srgbClr>
                  </a:gs>
                  <a:gs pos="50000">
                    <a:srgbClr val="64AB0D">
                      <a:shade val="67500"/>
                      <a:satMod val="115000"/>
                    </a:srgbClr>
                  </a:gs>
                  <a:gs pos="100000">
                    <a:srgbClr val="64AB0D">
                      <a:shade val="100000"/>
                      <a:satMod val="115000"/>
                    </a:srgbClr>
                  </a:gs>
                </a:gsLst>
                <a:lin ang="2700000" scaled="1"/>
                <a:tileRect/>
              </a:gradFill>
            </c:spPr>
            <c:extLst>
              <c:ext xmlns:c16="http://schemas.microsoft.com/office/drawing/2014/chart" uri="{C3380CC4-5D6E-409C-BE32-E72D297353CC}">
                <c16:uniqueId val="{00000005-CCD3-47B0-B75D-C65376084DD3}"/>
              </c:ext>
            </c:extLst>
          </c:dPt>
          <c:dPt>
            <c:idx val="3"/>
            <c:bubble3D val="0"/>
            <c:spPr>
              <a:gradFill flip="none" rotWithShape="1">
                <a:gsLst>
                  <a:gs pos="0">
                    <a:srgbClr val="00B050">
                      <a:shade val="30000"/>
                      <a:satMod val="115000"/>
                    </a:srgbClr>
                  </a:gs>
                  <a:gs pos="50000">
                    <a:srgbClr val="00B050">
                      <a:shade val="67500"/>
                      <a:satMod val="115000"/>
                    </a:srgbClr>
                  </a:gs>
                  <a:gs pos="100000">
                    <a:srgbClr val="00B050">
                      <a:shade val="100000"/>
                      <a:satMod val="115000"/>
                    </a:srgbClr>
                  </a:gs>
                </a:gsLst>
                <a:lin ang="2700000" scaled="1"/>
                <a:tileRect/>
              </a:gradFill>
            </c:spPr>
            <c:extLst>
              <c:ext xmlns:c16="http://schemas.microsoft.com/office/drawing/2014/chart" uri="{C3380CC4-5D6E-409C-BE32-E72D297353CC}">
                <c16:uniqueId val="{00000007-CCD3-47B0-B75D-C65376084DD3}"/>
              </c:ext>
            </c:extLst>
          </c:dPt>
          <c:dPt>
            <c:idx val="4"/>
            <c:bubble3D val="0"/>
            <c:spPr>
              <a:noFill/>
            </c:spPr>
            <c:extLst>
              <c:ext xmlns:c16="http://schemas.microsoft.com/office/drawing/2014/chart" uri="{C3380CC4-5D6E-409C-BE32-E72D297353CC}">
                <c16:uniqueId val="{00000009-CCD3-47B0-B75D-C65376084DD3}"/>
              </c:ext>
            </c:extLst>
          </c:dPt>
          <c:val>
            <c:numRef>
              <c:f>'Leçon 2'!$N$63:$N$67</c:f>
              <c:numCache>
                <c:formatCode>General</c:formatCode>
                <c:ptCount val="5"/>
                <c:pt idx="0">
                  <c:v>10</c:v>
                </c:pt>
                <c:pt idx="1">
                  <c:v>10</c:v>
                </c:pt>
                <c:pt idx="2">
                  <c:v>10</c:v>
                </c:pt>
                <c:pt idx="3">
                  <c:v>10</c:v>
                </c:pt>
                <c:pt idx="4">
                  <c:v>40</c:v>
                </c:pt>
              </c:numCache>
            </c:numRef>
          </c:val>
          <c:extLst>
            <c:ext xmlns:c16="http://schemas.microsoft.com/office/drawing/2014/chart" uri="{C3380CC4-5D6E-409C-BE32-E72D297353CC}">
              <c16:uniqueId val="{0000000A-CCD3-47B0-B75D-C65376084DD3}"/>
            </c:ext>
          </c:extLst>
        </c:ser>
        <c:dLbls>
          <c:showLegendKey val="0"/>
          <c:showVal val="0"/>
          <c:showCatName val="0"/>
          <c:showSerName val="0"/>
          <c:showPercent val="0"/>
          <c:showBubbleSize val="0"/>
          <c:showLeaderLines val="1"/>
        </c:dLbls>
        <c:firstSliceAng val="270"/>
        <c:holeSize val="50"/>
      </c:doughnutChart>
      <c:pieChart>
        <c:varyColors val="1"/>
        <c:ser>
          <c:idx val="1"/>
          <c:order val="1"/>
          <c:spPr>
            <a:noFill/>
          </c:spPr>
          <c:dPt>
            <c:idx val="1"/>
            <c:bubble3D val="0"/>
            <c:spPr>
              <a:solidFill>
                <a:schemeClr val="tx1"/>
              </a:solidFill>
            </c:spPr>
            <c:extLst>
              <c:ext xmlns:c16="http://schemas.microsoft.com/office/drawing/2014/chart" uri="{C3380CC4-5D6E-409C-BE32-E72D297353CC}">
                <c16:uniqueId val="{0000000C-CCD3-47B0-B75D-C65376084DD3}"/>
              </c:ext>
            </c:extLst>
          </c:dPt>
          <c:val>
            <c:numRef>
              <c:f>'Leçon 2'!$O$63:$O$65</c:f>
              <c:numCache>
                <c:formatCode>General</c:formatCode>
                <c:ptCount val="3"/>
                <c:pt idx="0">
                  <c:v>0</c:v>
                </c:pt>
                <c:pt idx="1">
                  <c:v>2</c:v>
                </c:pt>
                <c:pt idx="2">
                  <c:v>78</c:v>
                </c:pt>
              </c:numCache>
            </c:numRef>
          </c:val>
          <c:extLst>
            <c:ext xmlns:c16="http://schemas.microsoft.com/office/drawing/2014/chart" uri="{C3380CC4-5D6E-409C-BE32-E72D297353CC}">
              <c16:uniqueId val="{0000000D-CCD3-47B0-B75D-C65376084DD3}"/>
            </c:ext>
          </c:extLst>
        </c:ser>
        <c:dLbls>
          <c:showLegendKey val="0"/>
          <c:showVal val="0"/>
          <c:showCatName val="0"/>
          <c:showSerName val="0"/>
          <c:showPercent val="0"/>
          <c:showBubbleSize val="0"/>
          <c:showLeaderLines val="1"/>
        </c:dLbls>
        <c:firstSliceAng val="270"/>
      </c:pieChart>
    </c:plotArea>
    <c:plotVisOnly val="0"/>
    <c:dispBlanksAs val="gap"/>
    <c:showDLblsOverMax val="0"/>
  </c:chart>
  <c:spPr>
    <a:noFill/>
    <a:ln>
      <a:noFill/>
    </a:ln>
  </c:spPr>
  <c:printSettings>
    <c:headerFooter/>
    <c:pageMargins b="0.750000000000003" l="0.70000000000000062" r="0.70000000000000062" t="0.750000000000003" header="0.30000000000000032" footer="0.30000000000000032"/>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3187714043526789E-2"/>
          <c:y val="2.160694885387645E-3"/>
          <c:w val="0.97578810865280474"/>
          <c:h val="0.99783930511461238"/>
        </c:manualLayout>
      </c:layout>
      <c:doughnutChart>
        <c:varyColors val="1"/>
        <c:ser>
          <c:idx val="0"/>
          <c:order val="0"/>
          <c:tx>
            <c:v>Camembert</c:v>
          </c:tx>
          <c:dPt>
            <c:idx val="0"/>
            <c:bubble3D val="0"/>
            <c:spPr>
              <a:gradFill flip="none" rotWithShape="1">
                <a:gsLst>
                  <a:gs pos="0">
                    <a:srgbClr val="C00000">
                      <a:shade val="30000"/>
                      <a:satMod val="115000"/>
                    </a:srgbClr>
                  </a:gs>
                  <a:gs pos="50000">
                    <a:srgbClr val="C00000">
                      <a:shade val="67500"/>
                      <a:satMod val="115000"/>
                    </a:srgbClr>
                  </a:gs>
                  <a:gs pos="100000">
                    <a:srgbClr val="C00000">
                      <a:shade val="100000"/>
                      <a:satMod val="115000"/>
                    </a:srgbClr>
                  </a:gs>
                </a:gsLst>
                <a:lin ang="2700000" scaled="1"/>
                <a:tileRect/>
              </a:gradFill>
            </c:spPr>
            <c:extLst>
              <c:ext xmlns:c16="http://schemas.microsoft.com/office/drawing/2014/chart" uri="{C3380CC4-5D6E-409C-BE32-E72D297353CC}">
                <c16:uniqueId val="{00000001-8871-483C-895B-5166E72EB48B}"/>
              </c:ext>
            </c:extLst>
          </c:dPt>
          <c:dPt>
            <c:idx val="1"/>
            <c:bubble3D val="0"/>
            <c:spPr>
              <a:gradFill flip="none" rotWithShape="1">
                <a:gsLst>
                  <a:gs pos="0">
                    <a:srgbClr val="F79646">
                      <a:lumMod val="75000"/>
                      <a:shade val="30000"/>
                      <a:satMod val="115000"/>
                    </a:srgbClr>
                  </a:gs>
                  <a:gs pos="50000">
                    <a:srgbClr val="F79646">
                      <a:lumMod val="75000"/>
                      <a:shade val="67500"/>
                      <a:satMod val="115000"/>
                    </a:srgbClr>
                  </a:gs>
                  <a:gs pos="100000">
                    <a:srgbClr val="F79646">
                      <a:lumMod val="75000"/>
                      <a:shade val="100000"/>
                      <a:satMod val="115000"/>
                    </a:srgbClr>
                  </a:gs>
                </a:gsLst>
                <a:lin ang="2700000" scaled="1"/>
                <a:tileRect/>
              </a:gradFill>
            </c:spPr>
            <c:extLst>
              <c:ext xmlns:c16="http://schemas.microsoft.com/office/drawing/2014/chart" uri="{C3380CC4-5D6E-409C-BE32-E72D297353CC}">
                <c16:uniqueId val="{00000003-8871-483C-895B-5166E72EB48B}"/>
              </c:ext>
            </c:extLst>
          </c:dPt>
          <c:dPt>
            <c:idx val="2"/>
            <c:bubble3D val="0"/>
            <c:spPr>
              <a:gradFill flip="none" rotWithShape="1">
                <a:gsLst>
                  <a:gs pos="0">
                    <a:srgbClr val="64AB0D">
                      <a:shade val="30000"/>
                      <a:satMod val="115000"/>
                    </a:srgbClr>
                  </a:gs>
                  <a:gs pos="50000">
                    <a:srgbClr val="64AB0D">
                      <a:shade val="67500"/>
                      <a:satMod val="115000"/>
                    </a:srgbClr>
                  </a:gs>
                  <a:gs pos="100000">
                    <a:srgbClr val="64AB0D">
                      <a:shade val="100000"/>
                      <a:satMod val="115000"/>
                    </a:srgbClr>
                  </a:gs>
                </a:gsLst>
                <a:lin ang="2700000" scaled="1"/>
                <a:tileRect/>
              </a:gradFill>
            </c:spPr>
            <c:extLst>
              <c:ext xmlns:c16="http://schemas.microsoft.com/office/drawing/2014/chart" uri="{C3380CC4-5D6E-409C-BE32-E72D297353CC}">
                <c16:uniqueId val="{00000005-8871-483C-895B-5166E72EB48B}"/>
              </c:ext>
            </c:extLst>
          </c:dPt>
          <c:dPt>
            <c:idx val="3"/>
            <c:bubble3D val="0"/>
            <c:spPr>
              <a:gradFill flip="none" rotWithShape="1">
                <a:gsLst>
                  <a:gs pos="0">
                    <a:srgbClr val="00B050">
                      <a:shade val="30000"/>
                      <a:satMod val="115000"/>
                    </a:srgbClr>
                  </a:gs>
                  <a:gs pos="50000">
                    <a:srgbClr val="00B050">
                      <a:shade val="67500"/>
                      <a:satMod val="115000"/>
                    </a:srgbClr>
                  </a:gs>
                  <a:gs pos="100000">
                    <a:srgbClr val="00B050">
                      <a:shade val="100000"/>
                      <a:satMod val="115000"/>
                    </a:srgbClr>
                  </a:gs>
                </a:gsLst>
                <a:lin ang="2700000" scaled="1"/>
                <a:tileRect/>
              </a:gradFill>
            </c:spPr>
            <c:extLst>
              <c:ext xmlns:c16="http://schemas.microsoft.com/office/drawing/2014/chart" uri="{C3380CC4-5D6E-409C-BE32-E72D297353CC}">
                <c16:uniqueId val="{00000007-8871-483C-895B-5166E72EB48B}"/>
              </c:ext>
            </c:extLst>
          </c:dPt>
          <c:dPt>
            <c:idx val="4"/>
            <c:bubble3D val="0"/>
            <c:spPr>
              <a:noFill/>
            </c:spPr>
            <c:extLst>
              <c:ext xmlns:c16="http://schemas.microsoft.com/office/drawing/2014/chart" uri="{C3380CC4-5D6E-409C-BE32-E72D297353CC}">
                <c16:uniqueId val="{00000009-8871-483C-895B-5166E72EB48B}"/>
              </c:ext>
            </c:extLst>
          </c:dPt>
          <c:val>
            <c:numRef>
              <c:f>'Leçon 2'!$N$68:$N$72</c:f>
              <c:numCache>
                <c:formatCode>General</c:formatCode>
                <c:ptCount val="5"/>
                <c:pt idx="0">
                  <c:v>10</c:v>
                </c:pt>
                <c:pt idx="1">
                  <c:v>10</c:v>
                </c:pt>
                <c:pt idx="2">
                  <c:v>10</c:v>
                </c:pt>
                <c:pt idx="3">
                  <c:v>10</c:v>
                </c:pt>
                <c:pt idx="4">
                  <c:v>40</c:v>
                </c:pt>
              </c:numCache>
            </c:numRef>
          </c:val>
          <c:extLst>
            <c:ext xmlns:c16="http://schemas.microsoft.com/office/drawing/2014/chart" uri="{C3380CC4-5D6E-409C-BE32-E72D297353CC}">
              <c16:uniqueId val="{0000000A-8871-483C-895B-5166E72EB48B}"/>
            </c:ext>
          </c:extLst>
        </c:ser>
        <c:dLbls>
          <c:showLegendKey val="0"/>
          <c:showVal val="0"/>
          <c:showCatName val="0"/>
          <c:showSerName val="0"/>
          <c:showPercent val="0"/>
          <c:showBubbleSize val="0"/>
          <c:showLeaderLines val="1"/>
        </c:dLbls>
        <c:firstSliceAng val="270"/>
        <c:holeSize val="50"/>
      </c:doughnutChart>
      <c:pieChart>
        <c:varyColors val="1"/>
        <c:ser>
          <c:idx val="1"/>
          <c:order val="1"/>
          <c:spPr>
            <a:noFill/>
          </c:spPr>
          <c:dPt>
            <c:idx val="1"/>
            <c:bubble3D val="0"/>
            <c:spPr>
              <a:solidFill>
                <a:schemeClr val="tx1"/>
              </a:solidFill>
            </c:spPr>
            <c:extLst>
              <c:ext xmlns:c16="http://schemas.microsoft.com/office/drawing/2014/chart" uri="{C3380CC4-5D6E-409C-BE32-E72D297353CC}">
                <c16:uniqueId val="{0000000C-8871-483C-895B-5166E72EB48B}"/>
              </c:ext>
            </c:extLst>
          </c:dPt>
          <c:val>
            <c:numRef>
              <c:f>'Leçon 2'!$O$68:$O$70</c:f>
              <c:numCache>
                <c:formatCode>General</c:formatCode>
                <c:ptCount val="3"/>
                <c:pt idx="0">
                  <c:v>0</c:v>
                </c:pt>
                <c:pt idx="1">
                  <c:v>2</c:v>
                </c:pt>
                <c:pt idx="2">
                  <c:v>78</c:v>
                </c:pt>
              </c:numCache>
            </c:numRef>
          </c:val>
          <c:extLst>
            <c:ext xmlns:c16="http://schemas.microsoft.com/office/drawing/2014/chart" uri="{C3380CC4-5D6E-409C-BE32-E72D297353CC}">
              <c16:uniqueId val="{0000000D-8871-483C-895B-5166E72EB48B}"/>
            </c:ext>
          </c:extLst>
        </c:ser>
        <c:dLbls>
          <c:showLegendKey val="0"/>
          <c:showVal val="0"/>
          <c:showCatName val="0"/>
          <c:showSerName val="0"/>
          <c:showPercent val="0"/>
          <c:showBubbleSize val="0"/>
          <c:showLeaderLines val="1"/>
        </c:dLbls>
        <c:firstSliceAng val="270"/>
      </c:pieChart>
    </c:plotArea>
    <c:plotVisOnly val="0"/>
    <c:dispBlanksAs val="gap"/>
    <c:showDLblsOverMax val="0"/>
  </c:chart>
  <c:spPr>
    <a:noFill/>
    <a:ln>
      <a:noFill/>
    </a:ln>
  </c:spPr>
  <c:printSettings>
    <c:headerFooter/>
    <c:pageMargins b="0.750000000000003" l="0.70000000000000062" r="0.70000000000000062" t="0.750000000000003" header="0.30000000000000032" footer="0.30000000000000032"/>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3187714043526789E-2"/>
          <c:y val="2.160694885387645E-3"/>
          <c:w val="0.97578810865280474"/>
          <c:h val="0.99783930511461238"/>
        </c:manualLayout>
      </c:layout>
      <c:doughnutChart>
        <c:varyColors val="1"/>
        <c:ser>
          <c:idx val="0"/>
          <c:order val="0"/>
          <c:tx>
            <c:v>Camembert</c:v>
          </c:tx>
          <c:dPt>
            <c:idx val="0"/>
            <c:bubble3D val="0"/>
            <c:spPr>
              <a:gradFill flip="none" rotWithShape="1">
                <a:gsLst>
                  <a:gs pos="0">
                    <a:srgbClr val="C00000">
                      <a:shade val="30000"/>
                      <a:satMod val="115000"/>
                    </a:srgbClr>
                  </a:gs>
                  <a:gs pos="50000">
                    <a:srgbClr val="C00000">
                      <a:shade val="67500"/>
                      <a:satMod val="115000"/>
                    </a:srgbClr>
                  </a:gs>
                  <a:gs pos="100000">
                    <a:srgbClr val="C00000">
                      <a:shade val="100000"/>
                      <a:satMod val="115000"/>
                    </a:srgbClr>
                  </a:gs>
                </a:gsLst>
                <a:lin ang="2700000" scaled="1"/>
                <a:tileRect/>
              </a:gradFill>
            </c:spPr>
            <c:extLst>
              <c:ext xmlns:c16="http://schemas.microsoft.com/office/drawing/2014/chart" uri="{C3380CC4-5D6E-409C-BE32-E72D297353CC}">
                <c16:uniqueId val="{00000001-88CA-42F6-A783-5FECD420D393}"/>
              </c:ext>
            </c:extLst>
          </c:dPt>
          <c:dPt>
            <c:idx val="1"/>
            <c:bubble3D val="0"/>
            <c:spPr>
              <a:gradFill flip="none" rotWithShape="1">
                <a:gsLst>
                  <a:gs pos="0">
                    <a:srgbClr val="F79646">
                      <a:lumMod val="75000"/>
                      <a:shade val="30000"/>
                      <a:satMod val="115000"/>
                    </a:srgbClr>
                  </a:gs>
                  <a:gs pos="50000">
                    <a:srgbClr val="F79646">
                      <a:lumMod val="75000"/>
                      <a:shade val="67500"/>
                      <a:satMod val="115000"/>
                    </a:srgbClr>
                  </a:gs>
                  <a:gs pos="100000">
                    <a:srgbClr val="F79646">
                      <a:lumMod val="75000"/>
                      <a:shade val="100000"/>
                      <a:satMod val="115000"/>
                    </a:srgbClr>
                  </a:gs>
                </a:gsLst>
                <a:lin ang="2700000" scaled="1"/>
                <a:tileRect/>
              </a:gradFill>
            </c:spPr>
            <c:extLst>
              <c:ext xmlns:c16="http://schemas.microsoft.com/office/drawing/2014/chart" uri="{C3380CC4-5D6E-409C-BE32-E72D297353CC}">
                <c16:uniqueId val="{00000003-88CA-42F6-A783-5FECD420D393}"/>
              </c:ext>
            </c:extLst>
          </c:dPt>
          <c:dPt>
            <c:idx val="2"/>
            <c:bubble3D val="0"/>
            <c:spPr>
              <a:gradFill flip="none" rotWithShape="1">
                <a:gsLst>
                  <a:gs pos="0">
                    <a:srgbClr val="64AB0D">
                      <a:shade val="30000"/>
                      <a:satMod val="115000"/>
                    </a:srgbClr>
                  </a:gs>
                  <a:gs pos="50000">
                    <a:srgbClr val="64AB0D">
                      <a:shade val="67500"/>
                      <a:satMod val="115000"/>
                    </a:srgbClr>
                  </a:gs>
                  <a:gs pos="100000">
                    <a:srgbClr val="64AB0D">
                      <a:shade val="100000"/>
                      <a:satMod val="115000"/>
                    </a:srgbClr>
                  </a:gs>
                </a:gsLst>
                <a:lin ang="2700000" scaled="1"/>
                <a:tileRect/>
              </a:gradFill>
            </c:spPr>
            <c:extLst>
              <c:ext xmlns:c16="http://schemas.microsoft.com/office/drawing/2014/chart" uri="{C3380CC4-5D6E-409C-BE32-E72D297353CC}">
                <c16:uniqueId val="{00000005-88CA-42F6-A783-5FECD420D393}"/>
              </c:ext>
            </c:extLst>
          </c:dPt>
          <c:dPt>
            <c:idx val="3"/>
            <c:bubble3D val="0"/>
            <c:spPr>
              <a:gradFill flip="none" rotWithShape="1">
                <a:gsLst>
                  <a:gs pos="0">
                    <a:srgbClr val="00B050">
                      <a:shade val="30000"/>
                      <a:satMod val="115000"/>
                    </a:srgbClr>
                  </a:gs>
                  <a:gs pos="50000">
                    <a:srgbClr val="00B050">
                      <a:shade val="67500"/>
                      <a:satMod val="115000"/>
                    </a:srgbClr>
                  </a:gs>
                  <a:gs pos="100000">
                    <a:srgbClr val="00B050">
                      <a:shade val="100000"/>
                      <a:satMod val="115000"/>
                    </a:srgbClr>
                  </a:gs>
                </a:gsLst>
                <a:lin ang="2700000" scaled="1"/>
                <a:tileRect/>
              </a:gradFill>
            </c:spPr>
            <c:extLst>
              <c:ext xmlns:c16="http://schemas.microsoft.com/office/drawing/2014/chart" uri="{C3380CC4-5D6E-409C-BE32-E72D297353CC}">
                <c16:uniqueId val="{00000007-88CA-42F6-A783-5FECD420D393}"/>
              </c:ext>
            </c:extLst>
          </c:dPt>
          <c:dPt>
            <c:idx val="4"/>
            <c:bubble3D val="0"/>
            <c:spPr>
              <a:noFill/>
            </c:spPr>
            <c:extLst>
              <c:ext xmlns:c16="http://schemas.microsoft.com/office/drawing/2014/chart" uri="{C3380CC4-5D6E-409C-BE32-E72D297353CC}">
                <c16:uniqueId val="{00000009-88CA-42F6-A783-5FECD420D393}"/>
              </c:ext>
            </c:extLst>
          </c:dPt>
          <c:val>
            <c:numRef>
              <c:f>'Leçon 2'!$N$73:$N$77</c:f>
              <c:numCache>
                <c:formatCode>General</c:formatCode>
                <c:ptCount val="5"/>
                <c:pt idx="0">
                  <c:v>10</c:v>
                </c:pt>
                <c:pt idx="1">
                  <c:v>10</c:v>
                </c:pt>
                <c:pt idx="2">
                  <c:v>10</c:v>
                </c:pt>
                <c:pt idx="3">
                  <c:v>10</c:v>
                </c:pt>
                <c:pt idx="4">
                  <c:v>40</c:v>
                </c:pt>
              </c:numCache>
            </c:numRef>
          </c:val>
          <c:extLst>
            <c:ext xmlns:c16="http://schemas.microsoft.com/office/drawing/2014/chart" uri="{C3380CC4-5D6E-409C-BE32-E72D297353CC}">
              <c16:uniqueId val="{0000000A-88CA-42F6-A783-5FECD420D393}"/>
            </c:ext>
          </c:extLst>
        </c:ser>
        <c:dLbls>
          <c:showLegendKey val="0"/>
          <c:showVal val="0"/>
          <c:showCatName val="0"/>
          <c:showSerName val="0"/>
          <c:showPercent val="0"/>
          <c:showBubbleSize val="0"/>
          <c:showLeaderLines val="1"/>
        </c:dLbls>
        <c:firstSliceAng val="270"/>
        <c:holeSize val="50"/>
      </c:doughnutChart>
      <c:pieChart>
        <c:varyColors val="1"/>
        <c:ser>
          <c:idx val="1"/>
          <c:order val="1"/>
          <c:spPr>
            <a:noFill/>
          </c:spPr>
          <c:dPt>
            <c:idx val="1"/>
            <c:bubble3D val="0"/>
            <c:spPr>
              <a:solidFill>
                <a:schemeClr val="tx1"/>
              </a:solidFill>
            </c:spPr>
            <c:extLst>
              <c:ext xmlns:c16="http://schemas.microsoft.com/office/drawing/2014/chart" uri="{C3380CC4-5D6E-409C-BE32-E72D297353CC}">
                <c16:uniqueId val="{0000000C-88CA-42F6-A783-5FECD420D393}"/>
              </c:ext>
            </c:extLst>
          </c:dPt>
          <c:val>
            <c:numRef>
              <c:f>'Leçon 2'!$O$73:$O$75</c:f>
              <c:numCache>
                <c:formatCode>General</c:formatCode>
                <c:ptCount val="3"/>
                <c:pt idx="0">
                  <c:v>0</c:v>
                </c:pt>
                <c:pt idx="1">
                  <c:v>2</c:v>
                </c:pt>
                <c:pt idx="2">
                  <c:v>78</c:v>
                </c:pt>
              </c:numCache>
            </c:numRef>
          </c:val>
          <c:extLst>
            <c:ext xmlns:c16="http://schemas.microsoft.com/office/drawing/2014/chart" uri="{C3380CC4-5D6E-409C-BE32-E72D297353CC}">
              <c16:uniqueId val="{0000000D-88CA-42F6-A783-5FECD420D393}"/>
            </c:ext>
          </c:extLst>
        </c:ser>
        <c:dLbls>
          <c:showLegendKey val="0"/>
          <c:showVal val="0"/>
          <c:showCatName val="0"/>
          <c:showSerName val="0"/>
          <c:showPercent val="0"/>
          <c:showBubbleSize val="0"/>
          <c:showLeaderLines val="1"/>
        </c:dLbls>
        <c:firstSliceAng val="270"/>
      </c:pieChart>
    </c:plotArea>
    <c:plotVisOnly val="0"/>
    <c:dispBlanksAs val="gap"/>
    <c:showDLblsOverMax val="0"/>
  </c:chart>
  <c:spPr>
    <a:noFill/>
    <a:ln>
      <a:noFill/>
    </a:ln>
  </c:spPr>
  <c:printSettings>
    <c:headerFooter/>
    <c:pageMargins b="0.750000000000003" l="0.70000000000000062" r="0.70000000000000062" t="0.750000000000003" header="0.30000000000000032" footer="0.30000000000000032"/>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3187714043526789E-2"/>
          <c:y val="2.160694885387645E-3"/>
          <c:w val="0.97578810865280474"/>
          <c:h val="0.99783930511461238"/>
        </c:manualLayout>
      </c:layout>
      <c:doughnutChart>
        <c:varyColors val="1"/>
        <c:ser>
          <c:idx val="0"/>
          <c:order val="0"/>
          <c:tx>
            <c:v>Camembert</c:v>
          </c:tx>
          <c:dPt>
            <c:idx val="0"/>
            <c:bubble3D val="0"/>
            <c:spPr>
              <a:gradFill flip="none" rotWithShape="1">
                <a:gsLst>
                  <a:gs pos="0">
                    <a:srgbClr val="C00000">
                      <a:shade val="30000"/>
                      <a:satMod val="115000"/>
                    </a:srgbClr>
                  </a:gs>
                  <a:gs pos="50000">
                    <a:srgbClr val="C00000">
                      <a:shade val="67500"/>
                      <a:satMod val="115000"/>
                    </a:srgbClr>
                  </a:gs>
                  <a:gs pos="100000">
                    <a:srgbClr val="C00000">
                      <a:shade val="100000"/>
                      <a:satMod val="115000"/>
                    </a:srgbClr>
                  </a:gs>
                </a:gsLst>
                <a:lin ang="2700000" scaled="1"/>
                <a:tileRect/>
              </a:gradFill>
            </c:spPr>
            <c:extLst>
              <c:ext xmlns:c16="http://schemas.microsoft.com/office/drawing/2014/chart" uri="{C3380CC4-5D6E-409C-BE32-E72D297353CC}">
                <c16:uniqueId val="{00000001-B19F-459A-8C0A-629F02A61B71}"/>
              </c:ext>
            </c:extLst>
          </c:dPt>
          <c:dPt>
            <c:idx val="1"/>
            <c:bubble3D val="0"/>
            <c:spPr>
              <a:gradFill flip="none" rotWithShape="1">
                <a:gsLst>
                  <a:gs pos="0">
                    <a:srgbClr val="F79646">
                      <a:lumMod val="75000"/>
                      <a:shade val="30000"/>
                      <a:satMod val="115000"/>
                    </a:srgbClr>
                  </a:gs>
                  <a:gs pos="50000">
                    <a:srgbClr val="F79646">
                      <a:lumMod val="75000"/>
                      <a:shade val="67500"/>
                      <a:satMod val="115000"/>
                    </a:srgbClr>
                  </a:gs>
                  <a:gs pos="100000">
                    <a:srgbClr val="F79646">
                      <a:lumMod val="75000"/>
                      <a:shade val="100000"/>
                      <a:satMod val="115000"/>
                    </a:srgbClr>
                  </a:gs>
                </a:gsLst>
                <a:lin ang="2700000" scaled="1"/>
                <a:tileRect/>
              </a:gradFill>
            </c:spPr>
            <c:extLst>
              <c:ext xmlns:c16="http://schemas.microsoft.com/office/drawing/2014/chart" uri="{C3380CC4-5D6E-409C-BE32-E72D297353CC}">
                <c16:uniqueId val="{00000003-B19F-459A-8C0A-629F02A61B71}"/>
              </c:ext>
            </c:extLst>
          </c:dPt>
          <c:dPt>
            <c:idx val="2"/>
            <c:bubble3D val="0"/>
            <c:spPr>
              <a:gradFill flip="none" rotWithShape="1">
                <a:gsLst>
                  <a:gs pos="0">
                    <a:srgbClr val="64AB0D">
                      <a:shade val="30000"/>
                      <a:satMod val="115000"/>
                    </a:srgbClr>
                  </a:gs>
                  <a:gs pos="50000">
                    <a:srgbClr val="64AB0D">
                      <a:shade val="67500"/>
                      <a:satMod val="115000"/>
                    </a:srgbClr>
                  </a:gs>
                  <a:gs pos="100000">
                    <a:srgbClr val="64AB0D">
                      <a:shade val="100000"/>
                      <a:satMod val="115000"/>
                    </a:srgbClr>
                  </a:gs>
                </a:gsLst>
                <a:lin ang="2700000" scaled="1"/>
                <a:tileRect/>
              </a:gradFill>
            </c:spPr>
            <c:extLst>
              <c:ext xmlns:c16="http://schemas.microsoft.com/office/drawing/2014/chart" uri="{C3380CC4-5D6E-409C-BE32-E72D297353CC}">
                <c16:uniqueId val="{00000005-B19F-459A-8C0A-629F02A61B71}"/>
              </c:ext>
            </c:extLst>
          </c:dPt>
          <c:dPt>
            <c:idx val="3"/>
            <c:bubble3D val="0"/>
            <c:spPr>
              <a:gradFill flip="none" rotWithShape="1">
                <a:gsLst>
                  <a:gs pos="0">
                    <a:srgbClr val="00B050">
                      <a:shade val="30000"/>
                      <a:satMod val="115000"/>
                    </a:srgbClr>
                  </a:gs>
                  <a:gs pos="50000">
                    <a:srgbClr val="00B050">
                      <a:shade val="67500"/>
                      <a:satMod val="115000"/>
                    </a:srgbClr>
                  </a:gs>
                  <a:gs pos="100000">
                    <a:srgbClr val="00B050">
                      <a:shade val="100000"/>
                      <a:satMod val="115000"/>
                    </a:srgbClr>
                  </a:gs>
                </a:gsLst>
                <a:lin ang="2700000" scaled="1"/>
                <a:tileRect/>
              </a:gradFill>
            </c:spPr>
            <c:extLst>
              <c:ext xmlns:c16="http://schemas.microsoft.com/office/drawing/2014/chart" uri="{C3380CC4-5D6E-409C-BE32-E72D297353CC}">
                <c16:uniqueId val="{00000007-B19F-459A-8C0A-629F02A61B71}"/>
              </c:ext>
            </c:extLst>
          </c:dPt>
          <c:dPt>
            <c:idx val="4"/>
            <c:bubble3D val="0"/>
            <c:spPr>
              <a:noFill/>
            </c:spPr>
            <c:extLst>
              <c:ext xmlns:c16="http://schemas.microsoft.com/office/drawing/2014/chart" uri="{C3380CC4-5D6E-409C-BE32-E72D297353CC}">
                <c16:uniqueId val="{00000009-B19F-459A-8C0A-629F02A61B71}"/>
              </c:ext>
            </c:extLst>
          </c:dPt>
          <c:val>
            <c:numRef>
              <c:f>'Leçon 2'!$N$78:$N$82</c:f>
              <c:numCache>
                <c:formatCode>General</c:formatCode>
                <c:ptCount val="5"/>
                <c:pt idx="0">
                  <c:v>10</c:v>
                </c:pt>
                <c:pt idx="1">
                  <c:v>10</c:v>
                </c:pt>
                <c:pt idx="2">
                  <c:v>10</c:v>
                </c:pt>
                <c:pt idx="3">
                  <c:v>10</c:v>
                </c:pt>
                <c:pt idx="4">
                  <c:v>40</c:v>
                </c:pt>
              </c:numCache>
            </c:numRef>
          </c:val>
          <c:extLst>
            <c:ext xmlns:c16="http://schemas.microsoft.com/office/drawing/2014/chart" uri="{C3380CC4-5D6E-409C-BE32-E72D297353CC}">
              <c16:uniqueId val="{0000000A-B19F-459A-8C0A-629F02A61B71}"/>
            </c:ext>
          </c:extLst>
        </c:ser>
        <c:dLbls>
          <c:showLegendKey val="0"/>
          <c:showVal val="0"/>
          <c:showCatName val="0"/>
          <c:showSerName val="0"/>
          <c:showPercent val="0"/>
          <c:showBubbleSize val="0"/>
          <c:showLeaderLines val="1"/>
        </c:dLbls>
        <c:firstSliceAng val="270"/>
        <c:holeSize val="50"/>
      </c:doughnutChart>
      <c:pieChart>
        <c:varyColors val="1"/>
        <c:ser>
          <c:idx val="1"/>
          <c:order val="1"/>
          <c:spPr>
            <a:noFill/>
          </c:spPr>
          <c:dPt>
            <c:idx val="1"/>
            <c:bubble3D val="0"/>
            <c:spPr>
              <a:solidFill>
                <a:schemeClr val="tx1"/>
              </a:solidFill>
            </c:spPr>
            <c:extLst>
              <c:ext xmlns:c16="http://schemas.microsoft.com/office/drawing/2014/chart" uri="{C3380CC4-5D6E-409C-BE32-E72D297353CC}">
                <c16:uniqueId val="{0000000C-B19F-459A-8C0A-629F02A61B71}"/>
              </c:ext>
            </c:extLst>
          </c:dPt>
          <c:val>
            <c:numRef>
              <c:f>'Leçon 2'!$O$78:$O$80</c:f>
              <c:numCache>
                <c:formatCode>General</c:formatCode>
                <c:ptCount val="3"/>
                <c:pt idx="0">
                  <c:v>0</c:v>
                </c:pt>
                <c:pt idx="1">
                  <c:v>2</c:v>
                </c:pt>
                <c:pt idx="2">
                  <c:v>78</c:v>
                </c:pt>
              </c:numCache>
            </c:numRef>
          </c:val>
          <c:extLst>
            <c:ext xmlns:c16="http://schemas.microsoft.com/office/drawing/2014/chart" uri="{C3380CC4-5D6E-409C-BE32-E72D297353CC}">
              <c16:uniqueId val="{0000000D-B19F-459A-8C0A-629F02A61B71}"/>
            </c:ext>
          </c:extLst>
        </c:ser>
        <c:dLbls>
          <c:showLegendKey val="0"/>
          <c:showVal val="0"/>
          <c:showCatName val="0"/>
          <c:showSerName val="0"/>
          <c:showPercent val="0"/>
          <c:showBubbleSize val="0"/>
          <c:showLeaderLines val="1"/>
        </c:dLbls>
        <c:firstSliceAng val="270"/>
      </c:pieChart>
    </c:plotArea>
    <c:plotVisOnly val="0"/>
    <c:dispBlanksAs val="gap"/>
    <c:showDLblsOverMax val="0"/>
  </c:chart>
  <c:spPr>
    <a:noFill/>
    <a:ln>
      <a:noFill/>
    </a:ln>
  </c:spPr>
  <c:printSettings>
    <c:headerFooter/>
    <c:pageMargins b="0.750000000000003" l="0.70000000000000062" r="0.70000000000000062" t="0.750000000000003" header="0.30000000000000032" footer="0.30000000000000032"/>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3187714043526789E-2"/>
          <c:y val="2.160694885387645E-3"/>
          <c:w val="0.97578810865280474"/>
          <c:h val="0.99783930511461238"/>
        </c:manualLayout>
      </c:layout>
      <c:doughnutChart>
        <c:varyColors val="1"/>
        <c:ser>
          <c:idx val="0"/>
          <c:order val="0"/>
          <c:tx>
            <c:v>Camembert</c:v>
          </c:tx>
          <c:dPt>
            <c:idx val="0"/>
            <c:bubble3D val="0"/>
            <c:spPr>
              <a:gradFill flip="none" rotWithShape="1">
                <a:gsLst>
                  <a:gs pos="0">
                    <a:srgbClr val="C00000">
                      <a:shade val="30000"/>
                      <a:satMod val="115000"/>
                    </a:srgbClr>
                  </a:gs>
                  <a:gs pos="50000">
                    <a:srgbClr val="C00000">
                      <a:shade val="67500"/>
                      <a:satMod val="115000"/>
                    </a:srgbClr>
                  </a:gs>
                  <a:gs pos="100000">
                    <a:srgbClr val="C00000">
                      <a:shade val="100000"/>
                      <a:satMod val="115000"/>
                    </a:srgbClr>
                  </a:gs>
                </a:gsLst>
                <a:lin ang="2700000" scaled="1"/>
                <a:tileRect/>
              </a:gradFill>
            </c:spPr>
            <c:extLst>
              <c:ext xmlns:c16="http://schemas.microsoft.com/office/drawing/2014/chart" uri="{C3380CC4-5D6E-409C-BE32-E72D297353CC}">
                <c16:uniqueId val="{00000001-76E8-455D-A1DA-1C9ECA057426}"/>
              </c:ext>
            </c:extLst>
          </c:dPt>
          <c:dPt>
            <c:idx val="1"/>
            <c:bubble3D val="0"/>
            <c:spPr>
              <a:gradFill flip="none" rotWithShape="1">
                <a:gsLst>
                  <a:gs pos="0">
                    <a:srgbClr val="F79646">
                      <a:lumMod val="75000"/>
                      <a:shade val="30000"/>
                      <a:satMod val="115000"/>
                    </a:srgbClr>
                  </a:gs>
                  <a:gs pos="50000">
                    <a:srgbClr val="F79646">
                      <a:lumMod val="75000"/>
                      <a:shade val="67500"/>
                      <a:satMod val="115000"/>
                    </a:srgbClr>
                  </a:gs>
                  <a:gs pos="100000">
                    <a:srgbClr val="F79646">
                      <a:lumMod val="75000"/>
                      <a:shade val="100000"/>
                      <a:satMod val="115000"/>
                    </a:srgbClr>
                  </a:gs>
                </a:gsLst>
                <a:lin ang="2700000" scaled="1"/>
                <a:tileRect/>
              </a:gradFill>
            </c:spPr>
            <c:extLst>
              <c:ext xmlns:c16="http://schemas.microsoft.com/office/drawing/2014/chart" uri="{C3380CC4-5D6E-409C-BE32-E72D297353CC}">
                <c16:uniqueId val="{00000003-76E8-455D-A1DA-1C9ECA057426}"/>
              </c:ext>
            </c:extLst>
          </c:dPt>
          <c:dPt>
            <c:idx val="2"/>
            <c:bubble3D val="0"/>
            <c:spPr>
              <a:gradFill flip="none" rotWithShape="1">
                <a:gsLst>
                  <a:gs pos="0">
                    <a:srgbClr val="64AB0D">
                      <a:shade val="30000"/>
                      <a:satMod val="115000"/>
                    </a:srgbClr>
                  </a:gs>
                  <a:gs pos="50000">
                    <a:srgbClr val="64AB0D">
                      <a:shade val="67500"/>
                      <a:satMod val="115000"/>
                    </a:srgbClr>
                  </a:gs>
                  <a:gs pos="100000">
                    <a:srgbClr val="64AB0D">
                      <a:shade val="100000"/>
                      <a:satMod val="115000"/>
                    </a:srgbClr>
                  </a:gs>
                </a:gsLst>
                <a:lin ang="2700000" scaled="1"/>
                <a:tileRect/>
              </a:gradFill>
            </c:spPr>
            <c:extLst>
              <c:ext xmlns:c16="http://schemas.microsoft.com/office/drawing/2014/chart" uri="{C3380CC4-5D6E-409C-BE32-E72D297353CC}">
                <c16:uniqueId val="{00000005-76E8-455D-A1DA-1C9ECA057426}"/>
              </c:ext>
            </c:extLst>
          </c:dPt>
          <c:dPt>
            <c:idx val="3"/>
            <c:bubble3D val="0"/>
            <c:spPr>
              <a:gradFill flip="none" rotWithShape="1">
                <a:gsLst>
                  <a:gs pos="0">
                    <a:srgbClr val="00B050">
                      <a:shade val="30000"/>
                      <a:satMod val="115000"/>
                    </a:srgbClr>
                  </a:gs>
                  <a:gs pos="50000">
                    <a:srgbClr val="00B050">
                      <a:shade val="67500"/>
                      <a:satMod val="115000"/>
                    </a:srgbClr>
                  </a:gs>
                  <a:gs pos="100000">
                    <a:srgbClr val="00B050">
                      <a:shade val="100000"/>
                      <a:satMod val="115000"/>
                    </a:srgbClr>
                  </a:gs>
                </a:gsLst>
                <a:lin ang="2700000" scaled="1"/>
                <a:tileRect/>
              </a:gradFill>
            </c:spPr>
            <c:extLst>
              <c:ext xmlns:c16="http://schemas.microsoft.com/office/drawing/2014/chart" uri="{C3380CC4-5D6E-409C-BE32-E72D297353CC}">
                <c16:uniqueId val="{00000007-76E8-455D-A1DA-1C9ECA057426}"/>
              </c:ext>
            </c:extLst>
          </c:dPt>
          <c:dPt>
            <c:idx val="4"/>
            <c:bubble3D val="0"/>
            <c:spPr>
              <a:noFill/>
            </c:spPr>
            <c:extLst>
              <c:ext xmlns:c16="http://schemas.microsoft.com/office/drawing/2014/chart" uri="{C3380CC4-5D6E-409C-BE32-E72D297353CC}">
                <c16:uniqueId val="{00000009-76E8-455D-A1DA-1C9ECA057426}"/>
              </c:ext>
            </c:extLst>
          </c:dPt>
          <c:val>
            <c:numRef>
              <c:f>'Leçon 2'!$N$83:$N$87</c:f>
              <c:numCache>
                <c:formatCode>General</c:formatCode>
                <c:ptCount val="5"/>
                <c:pt idx="0">
                  <c:v>10</c:v>
                </c:pt>
                <c:pt idx="1">
                  <c:v>10</c:v>
                </c:pt>
                <c:pt idx="2">
                  <c:v>10</c:v>
                </c:pt>
                <c:pt idx="3">
                  <c:v>10</c:v>
                </c:pt>
                <c:pt idx="4">
                  <c:v>40</c:v>
                </c:pt>
              </c:numCache>
            </c:numRef>
          </c:val>
          <c:extLst>
            <c:ext xmlns:c16="http://schemas.microsoft.com/office/drawing/2014/chart" uri="{C3380CC4-5D6E-409C-BE32-E72D297353CC}">
              <c16:uniqueId val="{0000000A-76E8-455D-A1DA-1C9ECA057426}"/>
            </c:ext>
          </c:extLst>
        </c:ser>
        <c:dLbls>
          <c:showLegendKey val="0"/>
          <c:showVal val="0"/>
          <c:showCatName val="0"/>
          <c:showSerName val="0"/>
          <c:showPercent val="0"/>
          <c:showBubbleSize val="0"/>
          <c:showLeaderLines val="1"/>
        </c:dLbls>
        <c:firstSliceAng val="270"/>
        <c:holeSize val="50"/>
      </c:doughnutChart>
      <c:pieChart>
        <c:varyColors val="1"/>
        <c:ser>
          <c:idx val="1"/>
          <c:order val="1"/>
          <c:spPr>
            <a:noFill/>
          </c:spPr>
          <c:dPt>
            <c:idx val="1"/>
            <c:bubble3D val="0"/>
            <c:spPr>
              <a:solidFill>
                <a:schemeClr val="tx1"/>
              </a:solidFill>
            </c:spPr>
            <c:extLst>
              <c:ext xmlns:c16="http://schemas.microsoft.com/office/drawing/2014/chart" uri="{C3380CC4-5D6E-409C-BE32-E72D297353CC}">
                <c16:uniqueId val="{0000000C-76E8-455D-A1DA-1C9ECA057426}"/>
              </c:ext>
            </c:extLst>
          </c:dPt>
          <c:val>
            <c:numRef>
              <c:f>'Leçon 2'!$O$83:$O$85</c:f>
              <c:numCache>
                <c:formatCode>General</c:formatCode>
                <c:ptCount val="3"/>
                <c:pt idx="0">
                  <c:v>0</c:v>
                </c:pt>
                <c:pt idx="1">
                  <c:v>2</c:v>
                </c:pt>
                <c:pt idx="2">
                  <c:v>78</c:v>
                </c:pt>
              </c:numCache>
            </c:numRef>
          </c:val>
          <c:extLst>
            <c:ext xmlns:c16="http://schemas.microsoft.com/office/drawing/2014/chart" uri="{C3380CC4-5D6E-409C-BE32-E72D297353CC}">
              <c16:uniqueId val="{0000000D-76E8-455D-A1DA-1C9ECA057426}"/>
            </c:ext>
          </c:extLst>
        </c:ser>
        <c:dLbls>
          <c:showLegendKey val="0"/>
          <c:showVal val="0"/>
          <c:showCatName val="0"/>
          <c:showSerName val="0"/>
          <c:showPercent val="0"/>
          <c:showBubbleSize val="0"/>
          <c:showLeaderLines val="1"/>
        </c:dLbls>
        <c:firstSliceAng val="270"/>
      </c:pieChart>
    </c:plotArea>
    <c:plotVisOnly val="0"/>
    <c:dispBlanksAs val="gap"/>
    <c:showDLblsOverMax val="0"/>
  </c:chart>
  <c:spPr>
    <a:noFill/>
    <a:ln>
      <a:noFill/>
    </a:ln>
  </c:spPr>
  <c:printSettings>
    <c:headerFooter/>
    <c:pageMargins b="0.750000000000003" l="0.70000000000000062" r="0.70000000000000062" t="0.750000000000003" header="0.30000000000000032" footer="0.30000000000000032"/>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3187714043526789E-2"/>
          <c:y val="2.160694885387645E-3"/>
          <c:w val="0.97578810865280474"/>
          <c:h val="0.99783930511461238"/>
        </c:manualLayout>
      </c:layout>
      <c:doughnutChart>
        <c:varyColors val="1"/>
        <c:ser>
          <c:idx val="0"/>
          <c:order val="0"/>
          <c:tx>
            <c:v>Camembert</c:v>
          </c:tx>
          <c:dPt>
            <c:idx val="0"/>
            <c:bubble3D val="0"/>
            <c:spPr>
              <a:gradFill flip="none" rotWithShape="1">
                <a:gsLst>
                  <a:gs pos="0">
                    <a:srgbClr val="C00000">
                      <a:shade val="30000"/>
                      <a:satMod val="115000"/>
                    </a:srgbClr>
                  </a:gs>
                  <a:gs pos="50000">
                    <a:srgbClr val="C00000">
                      <a:shade val="67500"/>
                      <a:satMod val="115000"/>
                    </a:srgbClr>
                  </a:gs>
                  <a:gs pos="100000">
                    <a:srgbClr val="C00000">
                      <a:shade val="100000"/>
                      <a:satMod val="115000"/>
                    </a:srgbClr>
                  </a:gs>
                </a:gsLst>
                <a:lin ang="2700000" scaled="1"/>
                <a:tileRect/>
              </a:gradFill>
            </c:spPr>
            <c:extLst>
              <c:ext xmlns:c16="http://schemas.microsoft.com/office/drawing/2014/chart" uri="{C3380CC4-5D6E-409C-BE32-E72D297353CC}">
                <c16:uniqueId val="{00000001-A8F4-41C5-B9B4-89074F548D0F}"/>
              </c:ext>
            </c:extLst>
          </c:dPt>
          <c:dPt>
            <c:idx val="1"/>
            <c:bubble3D val="0"/>
            <c:spPr>
              <a:gradFill flip="none" rotWithShape="1">
                <a:gsLst>
                  <a:gs pos="0">
                    <a:srgbClr val="F79646">
                      <a:lumMod val="75000"/>
                      <a:shade val="30000"/>
                      <a:satMod val="115000"/>
                    </a:srgbClr>
                  </a:gs>
                  <a:gs pos="50000">
                    <a:srgbClr val="F79646">
                      <a:lumMod val="75000"/>
                      <a:shade val="67500"/>
                      <a:satMod val="115000"/>
                    </a:srgbClr>
                  </a:gs>
                  <a:gs pos="100000">
                    <a:srgbClr val="F79646">
                      <a:lumMod val="75000"/>
                      <a:shade val="100000"/>
                      <a:satMod val="115000"/>
                    </a:srgbClr>
                  </a:gs>
                </a:gsLst>
                <a:lin ang="2700000" scaled="1"/>
                <a:tileRect/>
              </a:gradFill>
            </c:spPr>
            <c:extLst>
              <c:ext xmlns:c16="http://schemas.microsoft.com/office/drawing/2014/chart" uri="{C3380CC4-5D6E-409C-BE32-E72D297353CC}">
                <c16:uniqueId val="{00000003-A8F4-41C5-B9B4-89074F548D0F}"/>
              </c:ext>
            </c:extLst>
          </c:dPt>
          <c:dPt>
            <c:idx val="2"/>
            <c:bubble3D val="0"/>
            <c:spPr>
              <a:gradFill flip="none" rotWithShape="1">
                <a:gsLst>
                  <a:gs pos="0">
                    <a:srgbClr val="64AB0D">
                      <a:shade val="30000"/>
                      <a:satMod val="115000"/>
                    </a:srgbClr>
                  </a:gs>
                  <a:gs pos="50000">
                    <a:srgbClr val="64AB0D">
                      <a:shade val="67500"/>
                      <a:satMod val="115000"/>
                    </a:srgbClr>
                  </a:gs>
                  <a:gs pos="100000">
                    <a:srgbClr val="64AB0D">
                      <a:shade val="100000"/>
                      <a:satMod val="115000"/>
                    </a:srgbClr>
                  </a:gs>
                </a:gsLst>
                <a:lin ang="2700000" scaled="1"/>
                <a:tileRect/>
              </a:gradFill>
            </c:spPr>
            <c:extLst>
              <c:ext xmlns:c16="http://schemas.microsoft.com/office/drawing/2014/chart" uri="{C3380CC4-5D6E-409C-BE32-E72D297353CC}">
                <c16:uniqueId val="{00000005-A8F4-41C5-B9B4-89074F548D0F}"/>
              </c:ext>
            </c:extLst>
          </c:dPt>
          <c:dPt>
            <c:idx val="3"/>
            <c:bubble3D val="0"/>
            <c:spPr>
              <a:gradFill flip="none" rotWithShape="1">
                <a:gsLst>
                  <a:gs pos="0">
                    <a:srgbClr val="00B050">
                      <a:shade val="30000"/>
                      <a:satMod val="115000"/>
                    </a:srgbClr>
                  </a:gs>
                  <a:gs pos="50000">
                    <a:srgbClr val="00B050">
                      <a:shade val="67500"/>
                      <a:satMod val="115000"/>
                    </a:srgbClr>
                  </a:gs>
                  <a:gs pos="100000">
                    <a:srgbClr val="00B050">
                      <a:shade val="100000"/>
                      <a:satMod val="115000"/>
                    </a:srgbClr>
                  </a:gs>
                </a:gsLst>
                <a:lin ang="2700000" scaled="1"/>
                <a:tileRect/>
              </a:gradFill>
            </c:spPr>
            <c:extLst>
              <c:ext xmlns:c16="http://schemas.microsoft.com/office/drawing/2014/chart" uri="{C3380CC4-5D6E-409C-BE32-E72D297353CC}">
                <c16:uniqueId val="{00000007-A8F4-41C5-B9B4-89074F548D0F}"/>
              </c:ext>
            </c:extLst>
          </c:dPt>
          <c:dPt>
            <c:idx val="4"/>
            <c:bubble3D val="0"/>
            <c:spPr>
              <a:noFill/>
            </c:spPr>
            <c:extLst>
              <c:ext xmlns:c16="http://schemas.microsoft.com/office/drawing/2014/chart" uri="{C3380CC4-5D6E-409C-BE32-E72D297353CC}">
                <c16:uniqueId val="{00000009-A8F4-41C5-B9B4-89074F548D0F}"/>
              </c:ext>
            </c:extLst>
          </c:dPt>
          <c:val>
            <c:numRef>
              <c:f>'Leçon 2'!$N$88:$N$92</c:f>
              <c:numCache>
                <c:formatCode>General</c:formatCode>
                <c:ptCount val="5"/>
                <c:pt idx="0">
                  <c:v>10</c:v>
                </c:pt>
                <c:pt idx="1">
                  <c:v>10</c:v>
                </c:pt>
                <c:pt idx="2">
                  <c:v>10</c:v>
                </c:pt>
                <c:pt idx="3">
                  <c:v>10</c:v>
                </c:pt>
                <c:pt idx="4">
                  <c:v>40</c:v>
                </c:pt>
              </c:numCache>
            </c:numRef>
          </c:val>
          <c:extLst>
            <c:ext xmlns:c16="http://schemas.microsoft.com/office/drawing/2014/chart" uri="{C3380CC4-5D6E-409C-BE32-E72D297353CC}">
              <c16:uniqueId val="{0000000A-A8F4-41C5-B9B4-89074F548D0F}"/>
            </c:ext>
          </c:extLst>
        </c:ser>
        <c:dLbls>
          <c:showLegendKey val="0"/>
          <c:showVal val="0"/>
          <c:showCatName val="0"/>
          <c:showSerName val="0"/>
          <c:showPercent val="0"/>
          <c:showBubbleSize val="0"/>
          <c:showLeaderLines val="1"/>
        </c:dLbls>
        <c:firstSliceAng val="270"/>
        <c:holeSize val="50"/>
      </c:doughnutChart>
      <c:pieChart>
        <c:varyColors val="1"/>
        <c:ser>
          <c:idx val="1"/>
          <c:order val="1"/>
          <c:spPr>
            <a:noFill/>
          </c:spPr>
          <c:dPt>
            <c:idx val="1"/>
            <c:bubble3D val="0"/>
            <c:spPr>
              <a:solidFill>
                <a:schemeClr val="tx1"/>
              </a:solidFill>
            </c:spPr>
            <c:extLst>
              <c:ext xmlns:c16="http://schemas.microsoft.com/office/drawing/2014/chart" uri="{C3380CC4-5D6E-409C-BE32-E72D297353CC}">
                <c16:uniqueId val="{0000000C-A8F4-41C5-B9B4-89074F548D0F}"/>
              </c:ext>
            </c:extLst>
          </c:dPt>
          <c:val>
            <c:numRef>
              <c:f>'Leçon 2'!$O$88:$O$90</c:f>
              <c:numCache>
                <c:formatCode>General</c:formatCode>
                <c:ptCount val="3"/>
                <c:pt idx="0">
                  <c:v>0</c:v>
                </c:pt>
                <c:pt idx="1">
                  <c:v>2</c:v>
                </c:pt>
                <c:pt idx="2">
                  <c:v>78</c:v>
                </c:pt>
              </c:numCache>
            </c:numRef>
          </c:val>
          <c:extLst>
            <c:ext xmlns:c16="http://schemas.microsoft.com/office/drawing/2014/chart" uri="{C3380CC4-5D6E-409C-BE32-E72D297353CC}">
              <c16:uniqueId val="{0000000D-A8F4-41C5-B9B4-89074F548D0F}"/>
            </c:ext>
          </c:extLst>
        </c:ser>
        <c:dLbls>
          <c:showLegendKey val="0"/>
          <c:showVal val="0"/>
          <c:showCatName val="0"/>
          <c:showSerName val="0"/>
          <c:showPercent val="0"/>
          <c:showBubbleSize val="0"/>
          <c:showLeaderLines val="1"/>
        </c:dLbls>
        <c:firstSliceAng val="270"/>
      </c:pieChart>
    </c:plotArea>
    <c:plotVisOnly val="0"/>
    <c:dispBlanksAs val="gap"/>
    <c:showDLblsOverMax val="0"/>
  </c:chart>
  <c:spPr>
    <a:noFill/>
    <a:ln>
      <a:noFill/>
    </a:ln>
  </c:spPr>
  <c:printSettings>
    <c:headerFooter/>
    <c:pageMargins b="0.750000000000003" l="0.70000000000000062" r="0.70000000000000062" t="0.750000000000003" header="0.30000000000000032" footer="0.30000000000000032"/>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3187714043526789E-2"/>
          <c:y val="2.160694885387645E-3"/>
          <c:w val="0.97578810865280474"/>
          <c:h val="0.99783930511461238"/>
        </c:manualLayout>
      </c:layout>
      <c:doughnutChart>
        <c:varyColors val="1"/>
        <c:ser>
          <c:idx val="0"/>
          <c:order val="0"/>
          <c:tx>
            <c:v>Camembert</c:v>
          </c:tx>
          <c:dPt>
            <c:idx val="0"/>
            <c:bubble3D val="0"/>
            <c:spPr>
              <a:gradFill flip="none" rotWithShape="1">
                <a:gsLst>
                  <a:gs pos="0">
                    <a:srgbClr val="C00000">
                      <a:shade val="30000"/>
                      <a:satMod val="115000"/>
                    </a:srgbClr>
                  </a:gs>
                  <a:gs pos="50000">
                    <a:srgbClr val="C00000">
                      <a:shade val="67500"/>
                      <a:satMod val="115000"/>
                    </a:srgbClr>
                  </a:gs>
                  <a:gs pos="100000">
                    <a:srgbClr val="C00000">
                      <a:shade val="100000"/>
                      <a:satMod val="115000"/>
                    </a:srgbClr>
                  </a:gs>
                </a:gsLst>
                <a:lin ang="2700000" scaled="1"/>
                <a:tileRect/>
              </a:gradFill>
            </c:spPr>
            <c:extLst>
              <c:ext xmlns:c16="http://schemas.microsoft.com/office/drawing/2014/chart" uri="{C3380CC4-5D6E-409C-BE32-E72D297353CC}">
                <c16:uniqueId val="{00000001-9899-4A8F-BF54-F8F1CEF2B6AE}"/>
              </c:ext>
            </c:extLst>
          </c:dPt>
          <c:dPt>
            <c:idx val="1"/>
            <c:bubble3D val="0"/>
            <c:spPr>
              <a:gradFill flip="none" rotWithShape="1">
                <a:gsLst>
                  <a:gs pos="0">
                    <a:srgbClr val="F79646">
                      <a:lumMod val="75000"/>
                      <a:shade val="30000"/>
                      <a:satMod val="115000"/>
                    </a:srgbClr>
                  </a:gs>
                  <a:gs pos="50000">
                    <a:srgbClr val="F79646">
                      <a:lumMod val="75000"/>
                      <a:shade val="67500"/>
                      <a:satMod val="115000"/>
                    </a:srgbClr>
                  </a:gs>
                  <a:gs pos="100000">
                    <a:srgbClr val="F79646">
                      <a:lumMod val="75000"/>
                      <a:shade val="100000"/>
                      <a:satMod val="115000"/>
                    </a:srgbClr>
                  </a:gs>
                </a:gsLst>
                <a:lin ang="2700000" scaled="1"/>
                <a:tileRect/>
              </a:gradFill>
            </c:spPr>
            <c:extLst>
              <c:ext xmlns:c16="http://schemas.microsoft.com/office/drawing/2014/chart" uri="{C3380CC4-5D6E-409C-BE32-E72D297353CC}">
                <c16:uniqueId val="{00000003-9899-4A8F-BF54-F8F1CEF2B6AE}"/>
              </c:ext>
            </c:extLst>
          </c:dPt>
          <c:dPt>
            <c:idx val="2"/>
            <c:bubble3D val="0"/>
            <c:spPr>
              <a:gradFill flip="none" rotWithShape="1">
                <a:gsLst>
                  <a:gs pos="0">
                    <a:srgbClr val="64AB0D">
                      <a:shade val="30000"/>
                      <a:satMod val="115000"/>
                    </a:srgbClr>
                  </a:gs>
                  <a:gs pos="50000">
                    <a:srgbClr val="64AB0D">
                      <a:shade val="67500"/>
                      <a:satMod val="115000"/>
                    </a:srgbClr>
                  </a:gs>
                  <a:gs pos="100000">
                    <a:srgbClr val="64AB0D">
                      <a:shade val="100000"/>
                      <a:satMod val="115000"/>
                    </a:srgbClr>
                  </a:gs>
                </a:gsLst>
                <a:lin ang="2700000" scaled="1"/>
                <a:tileRect/>
              </a:gradFill>
            </c:spPr>
            <c:extLst>
              <c:ext xmlns:c16="http://schemas.microsoft.com/office/drawing/2014/chart" uri="{C3380CC4-5D6E-409C-BE32-E72D297353CC}">
                <c16:uniqueId val="{00000005-9899-4A8F-BF54-F8F1CEF2B6AE}"/>
              </c:ext>
            </c:extLst>
          </c:dPt>
          <c:dPt>
            <c:idx val="3"/>
            <c:bubble3D val="0"/>
            <c:spPr>
              <a:gradFill flip="none" rotWithShape="1">
                <a:gsLst>
                  <a:gs pos="0">
                    <a:srgbClr val="00B050">
                      <a:shade val="30000"/>
                      <a:satMod val="115000"/>
                    </a:srgbClr>
                  </a:gs>
                  <a:gs pos="50000">
                    <a:srgbClr val="00B050">
                      <a:shade val="67500"/>
                      <a:satMod val="115000"/>
                    </a:srgbClr>
                  </a:gs>
                  <a:gs pos="100000">
                    <a:srgbClr val="00B050">
                      <a:shade val="100000"/>
                      <a:satMod val="115000"/>
                    </a:srgbClr>
                  </a:gs>
                </a:gsLst>
                <a:lin ang="2700000" scaled="1"/>
                <a:tileRect/>
              </a:gradFill>
            </c:spPr>
            <c:extLst>
              <c:ext xmlns:c16="http://schemas.microsoft.com/office/drawing/2014/chart" uri="{C3380CC4-5D6E-409C-BE32-E72D297353CC}">
                <c16:uniqueId val="{00000007-9899-4A8F-BF54-F8F1CEF2B6AE}"/>
              </c:ext>
            </c:extLst>
          </c:dPt>
          <c:dPt>
            <c:idx val="4"/>
            <c:bubble3D val="0"/>
            <c:spPr>
              <a:noFill/>
            </c:spPr>
            <c:extLst>
              <c:ext xmlns:c16="http://schemas.microsoft.com/office/drawing/2014/chart" uri="{C3380CC4-5D6E-409C-BE32-E72D297353CC}">
                <c16:uniqueId val="{00000009-9899-4A8F-BF54-F8F1CEF2B6AE}"/>
              </c:ext>
            </c:extLst>
          </c:dPt>
          <c:val>
            <c:numRef>
              <c:f>'Leçon 2'!$N$93:$N$97</c:f>
              <c:numCache>
                <c:formatCode>General</c:formatCode>
                <c:ptCount val="5"/>
                <c:pt idx="0">
                  <c:v>10</c:v>
                </c:pt>
                <c:pt idx="1">
                  <c:v>10</c:v>
                </c:pt>
                <c:pt idx="2">
                  <c:v>10</c:v>
                </c:pt>
                <c:pt idx="3">
                  <c:v>10</c:v>
                </c:pt>
                <c:pt idx="4">
                  <c:v>40</c:v>
                </c:pt>
              </c:numCache>
            </c:numRef>
          </c:val>
          <c:extLst>
            <c:ext xmlns:c16="http://schemas.microsoft.com/office/drawing/2014/chart" uri="{C3380CC4-5D6E-409C-BE32-E72D297353CC}">
              <c16:uniqueId val="{0000000A-9899-4A8F-BF54-F8F1CEF2B6AE}"/>
            </c:ext>
          </c:extLst>
        </c:ser>
        <c:dLbls>
          <c:showLegendKey val="0"/>
          <c:showVal val="0"/>
          <c:showCatName val="0"/>
          <c:showSerName val="0"/>
          <c:showPercent val="0"/>
          <c:showBubbleSize val="0"/>
          <c:showLeaderLines val="1"/>
        </c:dLbls>
        <c:firstSliceAng val="270"/>
        <c:holeSize val="50"/>
      </c:doughnutChart>
      <c:pieChart>
        <c:varyColors val="1"/>
        <c:ser>
          <c:idx val="1"/>
          <c:order val="1"/>
          <c:spPr>
            <a:noFill/>
          </c:spPr>
          <c:dPt>
            <c:idx val="1"/>
            <c:bubble3D val="0"/>
            <c:spPr>
              <a:solidFill>
                <a:schemeClr val="tx1"/>
              </a:solidFill>
            </c:spPr>
            <c:extLst>
              <c:ext xmlns:c16="http://schemas.microsoft.com/office/drawing/2014/chart" uri="{C3380CC4-5D6E-409C-BE32-E72D297353CC}">
                <c16:uniqueId val="{0000000C-9899-4A8F-BF54-F8F1CEF2B6AE}"/>
              </c:ext>
            </c:extLst>
          </c:dPt>
          <c:val>
            <c:numRef>
              <c:f>'Leçon 2'!$O$93:$O$95</c:f>
              <c:numCache>
                <c:formatCode>General</c:formatCode>
                <c:ptCount val="3"/>
                <c:pt idx="0">
                  <c:v>0</c:v>
                </c:pt>
                <c:pt idx="1">
                  <c:v>2</c:v>
                </c:pt>
                <c:pt idx="2">
                  <c:v>78</c:v>
                </c:pt>
              </c:numCache>
            </c:numRef>
          </c:val>
          <c:extLst>
            <c:ext xmlns:c16="http://schemas.microsoft.com/office/drawing/2014/chart" uri="{C3380CC4-5D6E-409C-BE32-E72D297353CC}">
              <c16:uniqueId val="{0000000D-9899-4A8F-BF54-F8F1CEF2B6AE}"/>
            </c:ext>
          </c:extLst>
        </c:ser>
        <c:dLbls>
          <c:showLegendKey val="0"/>
          <c:showVal val="0"/>
          <c:showCatName val="0"/>
          <c:showSerName val="0"/>
          <c:showPercent val="0"/>
          <c:showBubbleSize val="0"/>
          <c:showLeaderLines val="1"/>
        </c:dLbls>
        <c:firstSliceAng val="270"/>
      </c:pieChart>
    </c:plotArea>
    <c:plotVisOnly val="0"/>
    <c:dispBlanksAs val="gap"/>
    <c:showDLblsOverMax val="0"/>
  </c:chart>
  <c:spPr>
    <a:noFill/>
    <a:ln>
      <a:noFill/>
    </a:ln>
  </c:spPr>
  <c:printSettings>
    <c:headerFooter/>
    <c:pageMargins b="0.750000000000003" l="0.70000000000000062" r="0.70000000000000062" t="0.750000000000003"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3187714043526789E-2"/>
          <c:y val="2.160694885387645E-3"/>
          <c:w val="0.97578810865280474"/>
          <c:h val="0.99783930511461238"/>
        </c:manualLayout>
      </c:layout>
      <c:doughnutChart>
        <c:varyColors val="1"/>
        <c:ser>
          <c:idx val="0"/>
          <c:order val="0"/>
          <c:tx>
            <c:v>Camembert</c:v>
          </c:tx>
          <c:dPt>
            <c:idx val="0"/>
            <c:bubble3D val="0"/>
            <c:spPr>
              <a:gradFill flip="none" rotWithShape="1">
                <a:gsLst>
                  <a:gs pos="0">
                    <a:srgbClr val="C00000">
                      <a:shade val="30000"/>
                      <a:satMod val="115000"/>
                    </a:srgbClr>
                  </a:gs>
                  <a:gs pos="50000">
                    <a:srgbClr val="C00000">
                      <a:shade val="67500"/>
                      <a:satMod val="115000"/>
                    </a:srgbClr>
                  </a:gs>
                  <a:gs pos="100000">
                    <a:srgbClr val="C00000">
                      <a:shade val="100000"/>
                      <a:satMod val="115000"/>
                    </a:srgbClr>
                  </a:gs>
                </a:gsLst>
                <a:lin ang="2700000" scaled="1"/>
                <a:tileRect/>
              </a:gradFill>
            </c:spPr>
            <c:extLst>
              <c:ext xmlns:c16="http://schemas.microsoft.com/office/drawing/2014/chart" uri="{C3380CC4-5D6E-409C-BE32-E72D297353CC}">
                <c16:uniqueId val="{00000001-D50C-4C37-A546-D4E0B89FF543}"/>
              </c:ext>
            </c:extLst>
          </c:dPt>
          <c:dPt>
            <c:idx val="1"/>
            <c:bubble3D val="0"/>
            <c:spPr>
              <a:gradFill flip="none" rotWithShape="1">
                <a:gsLst>
                  <a:gs pos="0">
                    <a:srgbClr val="F79646">
                      <a:lumMod val="75000"/>
                      <a:shade val="30000"/>
                      <a:satMod val="115000"/>
                    </a:srgbClr>
                  </a:gs>
                  <a:gs pos="50000">
                    <a:srgbClr val="F79646">
                      <a:lumMod val="75000"/>
                      <a:shade val="67500"/>
                      <a:satMod val="115000"/>
                    </a:srgbClr>
                  </a:gs>
                  <a:gs pos="100000">
                    <a:srgbClr val="F79646">
                      <a:lumMod val="75000"/>
                      <a:shade val="100000"/>
                      <a:satMod val="115000"/>
                    </a:srgbClr>
                  </a:gs>
                </a:gsLst>
                <a:lin ang="2700000" scaled="1"/>
                <a:tileRect/>
              </a:gradFill>
            </c:spPr>
            <c:extLst>
              <c:ext xmlns:c16="http://schemas.microsoft.com/office/drawing/2014/chart" uri="{C3380CC4-5D6E-409C-BE32-E72D297353CC}">
                <c16:uniqueId val="{00000003-D50C-4C37-A546-D4E0B89FF543}"/>
              </c:ext>
            </c:extLst>
          </c:dPt>
          <c:dPt>
            <c:idx val="2"/>
            <c:bubble3D val="0"/>
            <c:spPr>
              <a:gradFill flip="none" rotWithShape="1">
                <a:gsLst>
                  <a:gs pos="0">
                    <a:srgbClr val="64AB0D">
                      <a:shade val="30000"/>
                      <a:satMod val="115000"/>
                    </a:srgbClr>
                  </a:gs>
                  <a:gs pos="50000">
                    <a:srgbClr val="64AB0D">
                      <a:shade val="67500"/>
                      <a:satMod val="115000"/>
                    </a:srgbClr>
                  </a:gs>
                  <a:gs pos="100000">
                    <a:srgbClr val="64AB0D">
                      <a:shade val="100000"/>
                      <a:satMod val="115000"/>
                    </a:srgbClr>
                  </a:gs>
                </a:gsLst>
                <a:lin ang="2700000" scaled="1"/>
                <a:tileRect/>
              </a:gradFill>
            </c:spPr>
            <c:extLst>
              <c:ext xmlns:c16="http://schemas.microsoft.com/office/drawing/2014/chart" uri="{C3380CC4-5D6E-409C-BE32-E72D297353CC}">
                <c16:uniqueId val="{00000005-D50C-4C37-A546-D4E0B89FF543}"/>
              </c:ext>
            </c:extLst>
          </c:dPt>
          <c:dPt>
            <c:idx val="3"/>
            <c:bubble3D val="0"/>
            <c:spPr>
              <a:gradFill flip="none" rotWithShape="1">
                <a:gsLst>
                  <a:gs pos="0">
                    <a:srgbClr val="00B050">
                      <a:shade val="30000"/>
                      <a:satMod val="115000"/>
                    </a:srgbClr>
                  </a:gs>
                  <a:gs pos="50000">
                    <a:srgbClr val="00B050">
                      <a:shade val="67500"/>
                      <a:satMod val="115000"/>
                    </a:srgbClr>
                  </a:gs>
                  <a:gs pos="100000">
                    <a:srgbClr val="00B050">
                      <a:shade val="100000"/>
                      <a:satMod val="115000"/>
                    </a:srgbClr>
                  </a:gs>
                </a:gsLst>
                <a:lin ang="2700000" scaled="1"/>
                <a:tileRect/>
              </a:gradFill>
            </c:spPr>
            <c:extLst>
              <c:ext xmlns:c16="http://schemas.microsoft.com/office/drawing/2014/chart" uri="{C3380CC4-5D6E-409C-BE32-E72D297353CC}">
                <c16:uniqueId val="{00000007-D50C-4C37-A546-D4E0B89FF543}"/>
              </c:ext>
            </c:extLst>
          </c:dPt>
          <c:dPt>
            <c:idx val="4"/>
            <c:bubble3D val="0"/>
            <c:spPr>
              <a:noFill/>
            </c:spPr>
            <c:extLst>
              <c:ext xmlns:c16="http://schemas.microsoft.com/office/drawing/2014/chart" uri="{C3380CC4-5D6E-409C-BE32-E72D297353CC}">
                <c16:uniqueId val="{00000009-D50C-4C37-A546-D4E0B89FF543}"/>
              </c:ext>
            </c:extLst>
          </c:dPt>
          <c:val>
            <c:numRef>
              <c:f>'Leçon 1'!$N$13:$N$17</c:f>
              <c:numCache>
                <c:formatCode>General</c:formatCode>
                <c:ptCount val="5"/>
                <c:pt idx="0">
                  <c:v>10</c:v>
                </c:pt>
                <c:pt idx="1">
                  <c:v>10</c:v>
                </c:pt>
                <c:pt idx="2">
                  <c:v>10</c:v>
                </c:pt>
                <c:pt idx="3">
                  <c:v>10</c:v>
                </c:pt>
                <c:pt idx="4">
                  <c:v>40</c:v>
                </c:pt>
              </c:numCache>
            </c:numRef>
          </c:val>
          <c:extLst>
            <c:ext xmlns:c16="http://schemas.microsoft.com/office/drawing/2014/chart" uri="{C3380CC4-5D6E-409C-BE32-E72D297353CC}">
              <c16:uniqueId val="{0000000A-D50C-4C37-A546-D4E0B89FF543}"/>
            </c:ext>
          </c:extLst>
        </c:ser>
        <c:dLbls>
          <c:showLegendKey val="0"/>
          <c:showVal val="0"/>
          <c:showCatName val="0"/>
          <c:showSerName val="0"/>
          <c:showPercent val="0"/>
          <c:showBubbleSize val="0"/>
          <c:showLeaderLines val="1"/>
        </c:dLbls>
        <c:firstSliceAng val="270"/>
        <c:holeSize val="50"/>
      </c:doughnutChart>
      <c:pieChart>
        <c:varyColors val="1"/>
        <c:ser>
          <c:idx val="1"/>
          <c:order val="1"/>
          <c:spPr>
            <a:noFill/>
          </c:spPr>
          <c:dPt>
            <c:idx val="1"/>
            <c:bubble3D val="0"/>
            <c:spPr>
              <a:solidFill>
                <a:schemeClr val="tx1"/>
              </a:solidFill>
            </c:spPr>
            <c:extLst>
              <c:ext xmlns:c16="http://schemas.microsoft.com/office/drawing/2014/chart" uri="{C3380CC4-5D6E-409C-BE32-E72D297353CC}">
                <c16:uniqueId val="{0000000C-D50C-4C37-A546-D4E0B89FF543}"/>
              </c:ext>
            </c:extLst>
          </c:dPt>
          <c:val>
            <c:numRef>
              <c:f>'Leçon 1'!$O$13:$O$15</c:f>
              <c:numCache>
                <c:formatCode>General</c:formatCode>
                <c:ptCount val="3"/>
                <c:pt idx="0">
                  <c:v>0</c:v>
                </c:pt>
                <c:pt idx="1">
                  <c:v>2</c:v>
                </c:pt>
                <c:pt idx="2">
                  <c:v>78</c:v>
                </c:pt>
              </c:numCache>
            </c:numRef>
          </c:val>
          <c:extLst>
            <c:ext xmlns:c16="http://schemas.microsoft.com/office/drawing/2014/chart" uri="{C3380CC4-5D6E-409C-BE32-E72D297353CC}">
              <c16:uniqueId val="{0000000D-D50C-4C37-A546-D4E0B89FF543}"/>
            </c:ext>
          </c:extLst>
        </c:ser>
        <c:dLbls>
          <c:showLegendKey val="0"/>
          <c:showVal val="0"/>
          <c:showCatName val="0"/>
          <c:showSerName val="0"/>
          <c:showPercent val="0"/>
          <c:showBubbleSize val="0"/>
          <c:showLeaderLines val="1"/>
        </c:dLbls>
        <c:firstSliceAng val="270"/>
      </c:pieChart>
    </c:plotArea>
    <c:plotVisOnly val="0"/>
    <c:dispBlanksAs val="gap"/>
    <c:showDLblsOverMax val="0"/>
  </c:chart>
  <c:spPr>
    <a:noFill/>
    <a:ln>
      <a:noFill/>
    </a:ln>
  </c:spPr>
  <c:printSettings>
    <c:headerFooter/>
    <c:pageMargins b="0.750000000000003" l="0.70000000000000062" r="0.70000000000000062" t="0.750000000000003" header="0.30000000000000032" footer="0.30000000000000032"/>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3187714043526789E-2"/>
          <c:y val="2.160694885387645E-3"/>
          <c:w val="0.97578810865280474"/>
          <c:h val="0.99783930511461238"/>
        </c:manualLayout>
      </c:layout>
      <c:doughnutChart>
        <c:varyColors val="1"/>
        <c:ser>
          <c:idx val="0"/>
          <c:order val="0"/>
          <c:tx>
            <c:v>Camembert</c:v>
          </c:tx>
          <c:dPt>
            <c:idx val="0"/>
            <c:bubble3D val="0"/>
            <c:spPr>
              <a:gradFill flip="none" rotWithShape="1">
                <a:gsLst>
                  <a:gs pos="0">
                    <a:srgbClr val="C00000">
                      <a:shade val="30000"/>
                      <a:satMod val="115000"/>
                    </a:srgbClr>
                  </a:gs>
                  <a:gs pos="50000">
                    <a:srgbClr val="C00000">
                      <a:shade val="67500"/>
                      <a:satMod val="115000"/>
                    </a:srgbClr>
                  </a:gs>
                  <a:gs pos="100000">
                    <a:srgbClr val="C00000">
                      <a:shade val="100000"/>
                      <a:satMod val="115000"/>
                    </a:srgbClr>
                  </a:gs>
                </a:gsLst>
                <a:lin ang="2700000" scaled="1"/>
                <a:tileRect/>
              </a:gradFill>
            </c:spPr>
            <c:extLst>
              <c:ext xmlns:c16="http://schemas.microsoft.com/office/drawing/2014/chart" uri="{C3380CC4-5D6E-409C-BE32-E72D297353CC}">
                <c16:uniqueId val="{00000001-9C0E-4380-A1B7-BAC276DF4DF2}"/>
              </c:ext>
            </c:extLst>
          </c:dPt>
          <c:dPt>
            <c:idx val="1"/>
            <c:bubble3D val="0"/>
            <c:spPr>
              <a:gradFill flip="none" rotWithShape="1">
                <a:gsLst>
                  <a:gs pos="0">
                    <a:srgbClr val="F79646">
                      <a:lumMod val="75000"/>
                      <a:shade val="30000"/>
                      <a:satMod val="115000"/>
                    </a:srgbClr>
                  </a:gs>
                  <a:gs pos="50000">
                    <a:srgbClr val="F79646">
                      <a:lumMod val="75000"/>
                      <a:shade val="67500"/>
                      <a:satMod val="115000"/>
                    </a:srgbClr>
                  </a:gs>
                  <a:gs pos="100000">
                    <a:srgbClr val="F79646">
                      <a:lumMod val="75000"/>
                      <a:shade val="100000"/>
                      <a:satMod val="115000"/>
                    </a:srgbClr>
                  </a:gs>
                </a:gsLst>
                <a:lin ang="2700000" scaled="1"/>
                <a:tileRect/>
              </a:gradFill>
            </c:spPr>
            <c:extLst>
              <c:ext xmlns:c16="http://schemas.microsoft.com/office/drawing/2014/chart" uri="{C3380CC4-5D6E-409C-BE32-E72D297353CC}">
                <c16:uniqueId val="{00000003-9C0E-4380-A1B7-BAC276DF4DF2}"/>
              </c:ext>
            </c:extLst>
          </c:dPt>
          <c:dPt>
            <c:idx val="2"/>
            <c:bubble3D val="0"/>
            <c:spPr>
              <a:gradFill flip="none" rotWithShape="1">
                <a:gsLst>
                  <a:gs pos="0">
                    <a:srgbClr val="64AB0D">
                      <a:shade val="30000"/>
                      <a:satMod val="115000"/>
                    </a:srgbClr>
                  </a:gs>
                  <a:gs pos="50000">
                    <a:srgbClr val="64AB0D">
                      <a:shade val="67500"/>
                      <a:satMod val="115000"/>
                    </a:srgbClr>
                  </a:gs>
                  <a:gs pos="100000">
                    <a:srgbClr val="64AB0D">
                      <a:shade val="100000"/>
                      <a:satMod val="115000"/>
                    </a:srgbClr>
                  </a:gs>
                </a:gsLst>
                <a:lin ang="2700000" scaled="1"/>
                <a:tileRect/>
              </a:gradFill>
            </c:spPr>
            <c:extLst>
              <c:ext xmlns:c16="http://schemas.microsoft.com/office/drawing/2014/chart" uri="{C3380CC4-5D6E-409C-BE32-E72D297353CC}">
                <c16:uniqueId val="{00000005-9C0E-4380-A1B7-BAC276DF4DF2}"/>
              </c:ext>
            </c:extLst>
          </c:dPt>
          <c:dPt>
            <c:idx val="3"/>
            <c:bubble3D val="0"/>
            <c:spPr>
              <a:gradFill flip="none" rotWithShape="1">
                <a:gsLst>
                  <a:gs pos="0">
                    <a:srgbClr val="00B050">
                      <a:shade val="30000"/>
                      <a:satMod val="115000"/>
                    </a:srgbClr>
                  </a:gs>
                  <a:gs pos="50000">
                    <a:srgbClr val="00B050">
                      <a:shade val="67500"/>
                      <a:satMod val="115000"/>
                    </a:srgbClr>
                  </a:gs>
                  <a:gs pos="100000">
                    <a:srgbClr val="00B050">
                      <a:shade val="100000"/>
                      <a:satMod val="115000"/>
                    </a:srgbClr>
                  </a:gs>
                </a:gsLst>
                <a:lin ang="2700000" scaled="1"/>
                <a:tileRect/>
              </a:gradFill>
            </c:spPr>
            <c:extLst>
              <c:ext xmlns:c16="http://schemas.microsoft.com/office/drawing/2014/chart" uri="{C3380CC4-5D6E-409C-BE32-E72D297353CC}">
                <c16:uniqueId val="{00000007-9C0E-4380-A1B7-BAC276DF4DF2}"/>
              </c:ext>
            </c:extLst>
          </c:dPt>
          <c:dPt>
            <c:idx val="4"/>
            <c:bubble3D val="0"/>
            <c:spPr>
              <a:noFill/>
            </c:spPr>
            <c:extLst>
              <c:ext xmlns:c16="http://schemas.microsoft.com/office/drawing/2014/chart" uri="{C3380CC4-5D6E-409C-BE32-E72D297353CC}">
                <c16:uniqueId val="{00000009-9C0E-4380-A1B7-BAC276DF4DF2}"/>
              </c:ext>
            </c:extLst>
          </c:dPt>
          <c:val>
            <c:numRef>
              <c:f>'Leçon 2'!$N$98:$N$102</c:f>
              <c:numCache>
                <c:formatCode>General</c:formatCode>
                <c:ptCount val="5"/>
                <c:pt idx="0">
                  <c:v>10</c:v>
                </c:pt>
                <c:pt idx="1">
                  <c:v>10</c:v>
                </c:pt>
                <c:pt idx="2">
                  <c:v>10</c:v>
                </c:pt>
                <c:pt idx="3">
                  <c:v>10</c:v>
                </c:pt>
                <c:pt idx="4">
                  <c:v>40</c:v>
                </c:pt>
              </c:numCache>
            </c:numRef>
          </c:val>
          <c:extLst>
            <c:ext xmlns:c16="http://schemas.microsoft.com/office/drawing/2014/chart" uri="{C3380CC4-5D6E-409C-BE32-E72D297353CC}">
              <c16:uniqueId val="{0000000A-9C0E-4380-A1B7-BAC276DF4DF2}"/>
            </c:ext>
          </c:extLst>
        </c:ser>
        <c:dLbls>
          <c:showLegendKey val="0"/>
          <c:showVal val="0"/>
          <c:showCatName val="0"/>
          <c:showSerName val="0"/>
          <c:showPercent val="0"/>
          <c:showBubbleSize val="0"/>
          <c:showLeaderLines val="1"/>
        </c:dLbls>
        <c:firstSliceAng val="270"/>
        <c:holeSize val="50"/>
      </c:doughnutChart>
      <c:pieChart>
        <c:varyColors val="1"/>
        <c:ser>
          <c:idx val="1"/>
          <c:order val="1"/>
          <c:spPr>
            <a:noFill/>
          </c:spPr>
          <c:dPt>
            <c:idx val="1"/>
            <c:bubble3D val="0"/>
            <c:spPr>
              <a:solidFill>
                <a:schemeClr val="tx1"/>
              </a:solidFill>
            </c:spPr>
            <c:extLst>
              <c:ext xmlns:c16="http://schemas.microsoft.com/office/drawing/2014/chart" uri="{C3380CC4-5D6E-409C-BE32-E72D297353CC}">
                <c16:uniqueId val="{0000000C-9C0E-4380-A1B7-BAC276DF4DF2}"/>
              </c:ext>
            </c:extLst>
          </c:dPt>
          <c:val>
            <c:numRef>
              <c:f>'Leçon 2'!$O$98:$O$100</c:f>
              <c:numCache>
                <c:formatCode>General</c:formatCode>
                <c:ptCount val="3"/>
                <c:pt idx="0">
                  <c:v>0</c:v>
                </c:pt>
                <c:pt idx="1">
                  <c:v>2</c:v>
                </c:pt>
                <c:pt idx="2">
                  <c:v>78</c:v>
                </c:pt>
              </c:numCache>
            </c:numRef>
          </c:val>
          <c:extLst>
            <c:ext xmlns:c16="http://schemas.microsoft.com/office/drawing/2014/chart" uri="{C3380CC4-5D6E-409C-BE32-E72D297353CC}">
              <c16:uniqueId val="{0000000D-9C0E-4380-A1B7-BAC276DF4DF2}"/>
            </c:ext>
          </c:extLst>
        </c:ser>
        <c:dLbls>
          <c:showLegendKey val="0"/>
          <c:showVal val="0"/>
          <c:showCatName val="0"/>
          <c:showSerName val="0"/>
          <c:showPercent val="0"/>
          <c:showBubbleSize val="0"/>
          <c:showLeaderLines val="1"/>
        </c:dLbls>
        <c:firstSliceAng val="270"/>
      </c:pieChart>
    </c:plotArea>
    <c:plotVisOnly val="0"/>
    <c:dispBlanksAs val="gap"/>
    <c:showDLblsOverMax val="0"/>
  </c:chart>
  <c:spPr>
    <a:noFill/>
    <a:ln>
      <a:noFill/>
    </a:ln>
  </c:spPr>
  <c:printSettings>
    <c:headerFooter/>
    <c:pageMargins b="0.750000000000003" l="0.70000000000000062" r="0.70000000000000062" t="0.750000000000003" header="0.30000000000000032" footer="0.30000000000000032"/>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3187714043526789E-2"/>
          <c:y val="2.160694885387645E-3"/>
          <c:w val="0.97578810865280474"/>
          <c:h val="0.99783930511461238"/>
        </c:manualLayout>
      </c:layout>
      <c:doughnutChart>
        <c:varyColors val="1"/>
        <c:ser>
          <c:idx val="0"/>
          <c:order val="0"/>
          <c:tx>
            <c:v>Camembert</c:v>
          </c:tx>
          <c:dPt>
            <c:idx val="0"/>
            <c:bubble3D val="0"/>
            <c:spPr>
              <a:gradFill flip="none" rotWithShape="1">
                <a:gsLst>
                  <a:gs pos="0">
                    <a:srgbClr val="C00000">
                      <a:shade val="30000"/>
                      <a:satMod val="115000"/>
                    </a:srgbClr>
                  </a:gs>
                  <a:gs pos="50000">
                    <a:srgbClr val="C00000">
                      <a:shade val="67500"/>
                      <a:satMod val="115000"/>
                    </a:srgbClr>
                  </a:gs>
                  <a:gs pos="100000">
                    <a:srgbClr val="C00000">
                      <a:shade val="100000"/>
                      <a:satMod val="115000"/>
                    </a:srgbClr>
                  </a:gs>
                </a:gsLst>
                <a:lin ang="2700000" scaled="1"/>
                <a:tileRect/>
              </a:gradFill>
            </c:spPr>
            <c:extLst>
              <c:ext xmlns:c16="http://schemas.microsoft.com/office/drawing/2014/chart" uri="{C3380CC4-5D6E-409C-BE32-E72D297353CC}">
                <c16:uniqueId val="{00000001-73E8-4ED5-B54B-022E4FA736E7}"/>
              </c:ext>
            </c:extLst>
          </c:dPt>
          <c:dPt>
            <c:idx val="1"/>
            <c:bubble3D val="0"/>
            <c:spPr>
              <a:gradFill flip="none" rotWithShape="1">
                <a:gsLst>
                  <a:gs pos="0">
                    <a:srgbClr val="F79646">
                      <a:lumMod val="75000"/>
                      <a:shade val="30000"/>
                      <a:satMod val="115000"/>
                    </a:srgbClr>
                  </a:gs>
                  <a:gs pos="50000">
                    <a:srgbClr val="F79646">
                      <a:lumMod val="75000"/>
                      <a:shade val="67500"/>
                      <a:satMod val="115000"/>
                    </a:srgbClr>
                  </a:gs>
                  <a:gs pos="100000">
                    <a:srgbClr val="F79646">
                      <a:lumMod val="75000"/>
                      <a:shade val="100000"/>
                      <a:satMod val="115000"/>
                    </a:srgbClr>
                  </a:gs>
                </a:gsLst>
                <a:lin ang="2700000" scaled="1"/>
                <a:tileRect/>
              </a:gradFill>
            </c:spPr>
            <c:extLst>
              <c:ext xmlns:c16="http://schemas.microsoft.com/office/drawing/2014/chart" uri="{C3380CC4-5D6E-409C-BE32-E72D297353CC}">
                <c16:uniqueId val="{00000003-73E8-4ED5-B54B-022E4FA736E7}"/>
              </c:ext>
            </c:extLst>
          </c:dPt>
          <c:dPt>
            <c:idx val="2"/>
            <c:bubble3D val="0"/>
            <c:spPr>
              <a:gradFill flip="none" rotWithShape="1">
                <a:gsLst>
                  <a:gs pos="0">
                    <a:srgbClr val="64AB0D">
                      <a:shade val="30000"/>
                      <a:satMod val="115000"/>
                    </a:srgbClr>
                  </a:gs>
                  <a:gs pos="50000">
                    <a:srgbClr val="64AB0D">
                      <a:shade val="67500"/>
                      <a:satMod val="115000"/>
                    </a:srgbClr>
                  </a:gs>
                  <a:gs pos="100000">
                    <a:srgbClr val="64AB0D">
                      <a:shade val="100000"/>
                      <a:satMod val="115000"/>
                    </a:srgbClr>
                  </a:gs>
                </a:gsLst>
                <a:lin ang="2700000" scaled="1"/>
                <a:tileRect/>
              </a:gradFill>
            </c:spPr>
            <c:extLst>
              <c:ext xmlns:c16="http://schemas.microsoft.com/office/drawing/2014/chart" uri="{C3380CC4-5D6E-409C-BE32-E72D297353CC}">
                <c16:uniqueId val="{00000005-73E8-4ED5-B54B-022E4FA736E7}"/>
              </c:ext>
            </c:extLst>
          </c:dPt>
          <c:dPt>
            <c:idx val="3"/>
            <c:bubble3D val="0"/>
            <c:spPr>
              <a:gradFill flip="none" rotWithShape="1">
                <a:gsLst>
                  <a:gs pos="0">
                    <a:srgbClr val="00B050">
                      <a:shade val="30000"/>
                      <a:satMod val="115000"/>
                    </a:srgbClr>
                  </a:gs>
                  <a:gs pos="50000">
                    <a:srgbClr val="00B050">
                      <a:shade val="67500"/>
                      <a:satMod val="115000"/>
                    </a:srgbClr>
                  </a:gs>
                  <a:gs pos="100000">
                    <a:srgbClr val="00B050">
                      <a:shade val="100000"/>
                      <a:satMod val="115000"/>
                    </a:srgbClr>
                  </a:gs>
                </a:gsLst>
                <a:lin ang="2700000" scaled="1"/>
                <a:tileRect/>
              </a:gradFill>
            </c:spPr>
            <c:extLst>
              <c:ext xmlns:c16="http://schemas.microsoft.com/office/drawing/2014/chart" uri="{C3380CC4-5D6E-409C-BE32-E72D297353CC}">
                <c16:uniqueId val="{00000007-73E8-4ED5-B54B-022E4FA736E7}"/>
              </c:ext>
            </c:extLst>
          </c:dPt>
          <c:dPt>
            <c:idx val="4"/>
            <c:bubble3D val="0"/>
            <c:spPr>
              <a:noFill/>
            </c:spPr>
            <c:extLst>
              <c:ext xmlns:c16="http://schemas.microsoft.com/office/drawing/2014/chart" uri="{C3380CC4-5D6E-409C-BE32-E72D297353CC}">
                <c16:uniqueId val="{00000009-73E8-4ED5-B54B-022E4FA736E7}"/>
              </c:ext>
            </c:extLst>
          </c:dPt>
          <c:val>
            <c:numRef>
              <c:f>'Leçon 2'!$N$103:$N$107</c:f>
              <c:numCache>
                <c:formatCode>General</c:formatCode>
                <c:ptCount val="5"/>
                <c:pt idx="0">
                  <c:v>10</c:v>
                </c:pt>
                <c:pt idx="1">
                  <c:v>10</c:v>
                </c:pt>
                <c:pt idx="2">
                  <c:v>10</c:v>
                </c:pt>
                <c:pt idx="3">
                  <c:v>10</c:v>
                </c:pt>
                <c:pt idx="4">
                  <c:v>40</c:v>
                </c:pt>
              </c:numCache>
            </c:numRef>
          </c:val>
          <c:extLst>
            <c:ext xmlns:c16="http://schemas.microsoft.com/office/drawing/2014/chart" uri="{C3380CC4-5D6E-409C-BE32-E72D297353CC}">
              <c16:uniqueId val="{0000000A-73E8-4ED5-B54B-022E4FA736E7}"/>
            </c:ext>
          </c:extLst>
        </c:ser>
        <c:dLbls>
          <c:showLegendKey val="0"/>
          <c:showVal val="0"/>
          <c:showCatName val="0"/>
          <c:showSerName val="0"/>
          <c:showPercent val="0"/>
          <c:showBubbleSize val="0"/>
          <c:showLeaderLines val="1"/>
        </c:dLbls>
        <c:firstSliceAng val="270"/>
        <c:holeSize val="50"/>
      </c:doughnutChart>
      <c:pieChart>
        <c:varyColors val="1"/>
        <c:ser>
          <c:idx val="1"/>
          <c:order val="1"/>
          <c:spPr>
            <a:noFill/>
          </c:spPr>
          <c:dPt>
            <c:idx val="1"/>
            <c:bubble3D val="0"/>
            <c:spPr>
              <a:solidFill>
                <a:schemeClr val="tx1"/>
              </a:solidFill>
            </c:spPr>
            <c:extLst>
              <c:ext xmlns:c16="http://schemas.microsoft.com/office/drawing/2014/chart" uri="{C3380CC4-5D6E-409C-BE32-E72D297353CC}">
                <c16:uniqueId val="{0000000C-73E8-4ED5-B54B-022E4FA736E7}"/>
              </c:ext>
            </c:extLst>
          </c:dPt>
          <c:val>
            <c:numRef>
              <c:f>'Leçon 2'!$O$103:$O$105</c:f>
              <c:numCache>
                <c:formatCode>General</c:formatCode>
                <c:ptCount val="3"/>
                <c:pt idx="0">
                  <c:v>0</c:v>
                </c:pt>
                <c:pt idx="1">
                  <c:v>2</c:v>
                </c:pt>
                <c:pt idx="2">
                  <c:v>78</c:v>
                </c:pt>
              </c:numCache>
            </c:numRef>
          </c:val>
          <c:extLst>
            <c:ext xmlns:c16="http://schemas.microsoft.com/office/drawing/2014/chart" uri="{C3380CC4-5D6E-409C-BE32-E72D297353CC}">
              <c16:uniqueId val="{0000000D-73E8-4ED5-B54B-022E4FA736E7}"/>
            </c:ext>
          </c:extLst>
        </c:ser>
        <c:dLbls>
          <c:showLegendKey val="0"/>
          <c:showVal val="0"/>
          <c:showCatName val="0"/>
          <c:showSerName val="0"/>
          <c:showPercent val="0"/>
          <c:showBubbleSize val="0"/>
          <c:showLeaderLines val="1"/>
        </c:dLbls>
        <c:firstSliceAng val="270"/>
      </c:pieChart>
    </c:plotArea>
    <c:plotVisOnly val="0"/>
    <c:dispBlanksAs val="gap"/>
    <c:showDLblsOverMax val="0"/>
  </c:chart>
  <c:spPr>
    <a:noFill/>
    <a:ln>
      <a:noFill/>
    </a:ln>
  </c:spPr>
  <c:printSettings>
    <c:headerFooter/>
    <c:pageMargins b="0.750000000000003" l="0.70000000000000062" r="0.70000000000000062" t="0.750000000000003" header="0.30000000000000032" footer="0.30000000000000032"/>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3187714043526789E-2"/>
          <c:y val="2.160694885387645E-3"/>
          <c:w val="0.97578810865280474"/>
          <c:h val="0.99783930511461238"/>
        </c:manualLayout>
      </c:layout>
      <c:doughnutChart>
        <c:varyColors val="1"/>
        <c:ser>
          <c:idx val="0"/>
          <c:order val="0"/>
          <c:tx>
            <c:v>Camembert</c:v>
          </c:tx>
          <c:dPt>
            <c:idx val="0"/>
            <c:bubble3D val="0"/>
            <c:spPr>
              <a:gradFill flip="none" rotWithShape="1">
                <a:gsLst>
                  <a:gs pos="0">
                    <a:srgbClr val="C00000">
                      <a:shade val="30000"/>
                      <a:satMod val="115000"/>
                    </a:srgbClr>
                  </a:gs>
                  <a:gs pos="50000">
                    <a:srgbClr val="C00000">
                      <a:shade val="67500"/>
                      <a:satMod val="115000"/>
                    </a:srgbClr>
                  </a:gs>
                  <a:gs pos="100000">
                    <a:srgbClr val="C00000">
                      <a:shade val="100000"/>
                      <a:satMod val="115000"/>
                    </a:srgbClr>
                  </a:gs>
                </a:gsLst>
                <a:lin ang="2700000" scaled="1"/>
                <a:tileRect/>
              </a:gradFill>
            </c:spPr>
            <c:extLst>
              <c:ext xmlns:c16="http://schemas.microsoft.com/office/drawing/2014/chart" uri="{C3380CC4-5D6E-409C-BE32-E72D297353CC}">
                <c16:uniqueId val="{00000001-DB87-4331-BAE5-62511CE368E2}"/>
              </c:ext>
            </c:extLst>
          </c:dPt>
          <c:dPt>
            <c:idx val="1"/>
            <c:bubble3D val="0"/>
            <c:spPr>
              <a:gradFill flip="none" rotWithShape="1">
                <a:gsLst>
                  <a:gs pos="0">
                    <a:srgbClr val="F79646">
                      <a:lumMod val="75000"/>
                      <a:shade val="30000"/>
                      <a:satMod val="115000"/>
                    </a:srgbClr>
                  </a:gs>
                  <a:gs pos="50000">
                    <a:srgbClr val="F79646">
                      <a:lumMod val="75000"/>
                      <a:shade val="67500"/>
                      <a:satMod val="115000"/>
                    </a:srgbClr>
                  </a:gs>
                  <a:gs pos="100000">
                    <a:srgbClr val="F79646">
                      <a:lumMod val="75000"/>
                      <a:shade val="100000"/>
                      <a:satMod val="115000"/>
                    </a:srgbClr>
                  </a:gs>
                </a:gsLst>
                <a:lin ang="2700000" scaled="1"/>
                <a:tileRect/>
              </a:gradFill>
            </c:spPr>
            <c:extLst>
              <c:ext xmlns:c16="http://schemas.microsoft.com/office/drawing/2014/chart" uri="{C3380CC4-5D6E-409C-BE32-E72D297353CC}">
                <c16:uniqueId val="{00000003-DB87-4331-BAE5-62511CE368E2}"/>
              </c:ext>
            </c:extLst>
          </c:dPt>
          <c:dPt>
            <c:idx val="2"/>
            <c:bubble3D val="0"/>
            <c:spPr>
              <a:gradFill flip="none" rotWithShape="1">
                <a:gsLst>
                  <a:gs pos="0">
                    <a:srgbClr val="64AB0D">
                      <a:shade val="30000"/>
                      <a:satMod val="115000"/>
                    </a:srgbClr>
                  </a:gs>
                  <a:gs pos="50000">
                    <a:srgbClr val="64AB0D">
                      <a:shade val="67500"/>
                      <a:satMod val="115000"/>
                    </a:srgbClr>
                  </a:gs>
                  <a:gs pos="100000">
                    <a:srgbClr val="64AB0D">
                      <a:shade val="100000"/>
                      <a:satMod val="115000"/>
                    </a:srgbClr>
                  </a:gs>
                </a:gsLst>
                <a:lin ang="2700000" scaled="1"/>
                <a:tileRect/>
              </a:gradFill>
            </c:spPr>
            <c:extLst>
              <c:ext xmlns:c16="http://schemas.microsoft.com/office/drawing/2014/chart" uri="{C3380CC4-5D6E-409C-BE32-E72D297353CC}">
                <c16:uniqueId val="{00000005-DB87-4331-BAE5-62511CE368E2}"/>
              </c:ext>
            </c:extLst>
          </c:dPt>
          <c:dPt>
            <c:idx val="3"/>
            <c:bubble3D val="0"/>
            <c:spPr>
              <a:gradFill flip="none" rotWithShape="1">
                <a:gsLst>
                  <a:gs pos="0">
                    <a:srgbClr val="00B050">
                      <a:shade val="30000"/>
                      <a:satMod val="115000"/>
                    </a:srgbClr>
                  </a:gs>
                  <a:gs pos="50000">
                    <a:srgbClr val="00B050">
                      <a:shade val="67500"/>
                      <a:satMod val="115000"/>
                    </a:srgbClr>
                  </a:gs>
                  <a:gs pos="100000">
                    <a:srgbClr val="00B050">
                      <a:shade val="100000"/>
                      <a:satMod val="115000"/>
                    </a:srgbClr>
                  </a:gs>
                </a:gsLst>
                <a:lin ang="2700000" scaled="1"/>
                <a:tileRect/>
              </a:gradFill>
            </c:spPr>
            <c:extLst>
              <c:ext xmlns:c16="http://schemas.microsoft.com/office/drawing/2014/chart" uri="{C3380CC4-5D6E-409C-BE32-E72D297353CC}">
                <c16:uniqueId val="{00000007-DB87-4331-BAE5-62511CE368E2}"/>
              </c:ext>
            </c:extLst>
          </c:dPt>
          <c:dPt>
            <c:idx val="4"/>
            <c:bubble3D val="0"/>
            <c:spPr>
              <a:noFill/>
            </c:spPr>
            <c:extLst>
              <c:ext xmlns:c16="http://schemas.microsoft.com/office/drawing/2014/chart" uri="{C3380CC4-5D6E-409C-BE32-E72D297353CC}">
                <c16:uniqueId val="{00000009-DB87-4331-BAE5-62511CE368E2}"/>
              </c:ext>
            </c:extLst>
          </c:dPt>
          <c:val>
            <c:numRef>
              <c:f>'Leçon 2'!$N$108:$N$112</c:f>
              <c:numCache>
                <c:formatCode>General</c:formatCode>
                <c:ptCount val="5"/>
                <c:pt idx="0">
                  <c:v>10</c:v>
                </c:pt>
                <c:pt idx="1">
                  <c:v>10</c:v>
                </c:pt>
                <c:pt idx="2">
                  <c:v>10</c:v>
                </c:pt>
                <c:pt idx="3">
                  <c:v>10</c:v>
                </c:pt>
                <c:pt idx="4">
                  <c:v>40</c:v>
                </c:pt>
              </c:numCache>
            </c:numRef>
          </c:val>
          <c:extLst>
            <c:ext xmlns:c16="http://schemas.microsoft.com/office/drawing/2014/chart" uri="{C3380CC4-5D6E-409C-BE32-E72D297353CC}">
              <c16:uniqueId val="{0000000A-DB87-4331-BAE5-62511CE368E2}"/>
            </c:ext>
          </c:extLst>
        </c:ser>
        <c:dLbls>
          <c:showLegendKey val="0"/>
          <c:showVal val="0"/>
          <c:showCatName val="0"/>
          <c:showSerName val="0"/>
          <c:showPercent val="0"/>
          <c:showBubbleSize val="0"/>
          <c:showLeaderLines val="1"/>
        </c:dLbls>
        <c:firstSliceAng val="270"/>
        <c:holeSize val="50"/>
      </c:doughnutChart>
      <c:pieChart>
        <c:varyColors val="1"/>
        <c:ser>
          <c:idx val="1"/>
          <c:order val="1"/>
          <c:spPr>
            <a:noFill/>
          </c:spPr>
          <c:dPt>
            <c:idx val="1"/>
            <c:bubble3D val="0"/>
            <c:spPr>
              <a:solidFill>
                <a:schemeClr val="tx1"/>
              </a:solidFill>
            </c:spPr>
            <c:extLst>
              <c:ext xmlns:c16="http://schemas.microsoft.com/office/drawing/2014/chart" uri="{C3380CC4-5D6E-409C-BE32-E72D297353CC}">
                <c16:uniqueId val="{0000000C-DB87-4331-BAE5-62511CE368E2}"/>
              </c:ext>
            </c:extLst>
          </c:dPt>
          <c:val>
            <c:numRef>
              <c:f>'Leçon 2'!$O$108:$O$110</c:f>
              <c:numCache>
                <c:formatCode>General</c:formatCode>
                <c:ptCount val="3"/>
                <c:pt idx="0">
                  <c:v>0</c:v>
                </c:pt>
                <c:pt idx="1">
                  <c:v>2</c:v>
                </c:pt>
                <c:pt idx="2">
                  <c:v>78</c:v>
                </c:pt>
              </c:numCache>
            </c:numRef>
          </c:val>
          <c:extLst>
            <c:ext xmlns:c16="http://schemas.microsoft.com/office/drawing/2014/chart" uri="{C3380CC4-5D6E-409C-BE32-E72D297353CC}">
              <c16:uniqueId val="{0000000D-DB87-4331-BAE5-62511CE368E2}"/>
            </c:ext>
          </c:extLst>
        </c:ser>
        <c:dLbls>
          <c:showLegendKey val="0"/>
          <c:showVal val="0"/>
          <c:showCatName val="0"/>
          <c:showSerName val="0"/>
          <c:showPercent val="0"/>
          <c:showBubbleSize val="0"/>
          <c:showLeaderLines val="1"/>
        </c:dLbls>
        <c:firstSliceAng val="270"/>
      </c:pieChart>
    </c:plotArea>
    <c:plotVisOnly val="0"/>
    <c:dispBlanksAs val="gap"/>
    <c:showDLblsOverMax val="0"/>
  </c:chart>
  <c:spPr>
    <a:noFill/>
    <a:ln>
      <a:noFill/>
    </a:ln>
  </c:spPr>
  <c:printSettings>
    <c:headerFooter/>
    <c:pageMargins b="0.750000000000003" l="0.70000000000000062" r="0.70000000000000062" t="0.750000000000003" header="0.30000000000000032" footer="0.30000000000000032"/>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3187714043526789E-2"/>
          <c:y val="2.160694885387645E-3"/>
          <c:w val="0.97578810865280474"/>
          <c:h val="0.99783930511461238"/>
        </c:manualLayout>
      </c:layout>
      <c:doughnutChart>
        <c:varyColors val="1"/>
        <c:ser>
          <c:idx val="0"/>
          <c:order val="0"/>
          <c:tx>
            <c:v>Camembert</c:v>
          </c:tx>
          <c:dPt>
            <c:idx val="0"/>
            <c:bubble3D val="0"/>
            <c:spPr>
              <a:gradFill flip="none" rotWithShape="1">
                <a:gsLst>
                  <a:gs pos="0">
                    <a:srgbClr val="C00000">
                      <a:shade val="30000"/>
                      <a:satMod val="115000"/>
                    </a:srgbClr>
                  </a:gs>
                  <a:gs pos="50000">
                    <a:srgbClr val="C00000">
                      <a:shade val="67500"/>
                      <a:satMod val="115000"/>
                    </a:srgbClr>
                  </a:gs>
                  <a:gs pos="100000">
                    <a:srgbClr val="C00000">
                      <a:shade val="100000"/>
                      <a:satMod val="115000"/>
                    </a:srgbClr>
                  </a:gs>
                </a:gsLst>
                <a:lin ang="2700000" scaled="1"/>
                <a:tileRect/>
              </a:gradFill>
            </c:spPr>
            <c:extLst>
              <c:ext xmlns:c16="http://schemas.microsoft.com/office/drawing/2014/chart" uri="{C3380CC4-5D6E-409C-BE32-E72D297353CC}">
                <c16:uniqueId val="{00000001-6CBA-40B1-994E-5FC6320C4416}"/>
              </c:ext>
            </c:extLst>
          </c:dPt>
          <c:dPt>
            <c:idx val="1"/>
            <c:bubble3D val="0"/>
            <c:spPr>
              <a:gradFill flip="none" rotWithShape="1">
                <a:gsLst>
                  <a:gs pos="0">
                    <a:srgbClr val="F79646">
                      <a:lumMod val="75000"/>
                      <a:shade val="30000"/>
                      <a:satMod val="115000"/>
                    </a:srgbClr>
                  </a:gs>
                  <a:gs pos="50000">
                    <a:srgbClr val="F79646">
                      <a:lumMod val="75000"/>
                      <a:shade val="67500"/>
                      <a:satMod val="115000"/>
                    </a:srgbClr>
                  </a:gs>
                  <a:gs pos="100000">
                    <a:srgbClr val="F79646">
                      <a:lumMod val="75000"/>
                      <a:shade val="100000"/>
                      <a:satMod val="115000"/>
                    </a:srgbClr>
                  </a:gs>
                </a:gsLst>
                <a:lin ang="2700000" scaled="1"/>
                <a:tileRect/>
              </a:gradFill>
            </c:spPr>
            <c:extLst>
              <c:ext xmlns:c16="http://schemas.microsoft.com/office/drawing/2014/chart" uri="{C3380CC4-5D6E-409C-BE32-E72D297353CC}">
                <c16:uniqueId val="{00000003-6CBA-40B1-994E-5FC6320C4416}"/>
              </c:ext>
            </c:extLst>
          </c:dPt>
          <c:dPt>
            <c:idx val="2"/>
            <c:bubble3D val="0"/>
            <c:spPr>
              <a:gradFill flip="none" rotWithShape="1">
                <a:gsLst>
                  <a:gs pos="0">
                    <a:srgbClr val="64AB0D">
                      <a:shade val="30000"/>
                      <a:satMod val="115000"/>
                    </a:srgbClr>
                  </a:gs>
                  <a:gs pos="50000">
                    <a:srgbClr val="64AB0D">
                      <a:shade val="67500"/>
                      <a:satMod val="115000"/>
                    </a:srgbClr>
                  </a:gs>
                  <a:gs pos="100000">
                    <a:srgbClr val="64AB0D">
                      <a:shade val="100000"/>
                      <a:satMod val="115000"/>
                    </a:srgbClr>
                  </a:gs>
                </a:gsLst>
                <a:lin ang="2700000" scaled="1"/>
                <a:tileRect/>
              </a:gradFill>
            </c:spPr>
            <c:extLst>
              <c:ext xmlns:c16="http://schemas.microsoft.com/office/drawing/2014/chart" uri="{C3380CC4-5D6E-409C-BE32-E72D297353CC}">
                <c16:uniqueId val="{00000005-6CBA-40B1-994E-5FC6320C4416}"/>
              </c:ext>
            </c:extLst>
          </c:dPt>
          <c:dPt>
            <c:idx val="3"/>
            <c:bubble3D val="0"/>
            <c:spPr>
              <a:gradFill flip="none" rotWithShape="1">
                <a:gsLst>
                  <a:gs pos="0">
                    <a:srgbClr val="00B050">
                      <a:shade val="30000"/>
                      <a:satMod val="115000"/>
                    </a:srgbClr>
                  </a:gs>
                  <a:gs pos="50000">
                    <a:srgbClr val="00B050">
                      <a:shade val="67500"/>
                      <a:satMod val="115000"/>
                    </a:srgbClr>
                  </a:gs>
                  <a:gs pos="100000">
                    <a:srgbClr val="00B050">
                      <a:shade val="100000"/>
                      <a:satMod val="115000"/>
                    </a:srgbClr>
                  </a:gs>
                </a:gsLst>
                <a:lin ang="2700000" scaled="1"/>
                <a:tileRect/>
              </a:gradFill>
            </c:spPr>
            <c:extLst>
              <c:ext xmlns:c16="http://schemas.microsoft.com/office/drawing/2014/chart" uri="{C3380CC4-5D6E-409C-BE32-E72D297353CC}">
                <c16:uniqueId val="{00000007-6CBA-40B1-994E-5FC6320C4416}"/>
              </c:ext>
            </c:extLst>
          </c:dPt>
          <c:dPt>
            <c:idx val="4"/>
            <c:bubble3D val="0"/>
            <c:spPr>
              <a:noFill/>
            </c:spPr>
            <c:extLst>
              <c:ext xmlns:c16="http://schemas.microsoft.com/office/drawing/2014/chart" uri="{C3380CC4-5D6E-409C-BE32-E72D297353CC}">
                <c16:uniqueId val="{00000009-6CBA-40B1-994E-5FC6320C4416}"/>
              </c:ext>
            </c:extLst>
          </c:dPt>
          <c:val>
            <c:numRef>
              <c:f>'Leçon 2'!$N$113:$N$117</c:f>
              <c:numCache>
                <c:formatCode>General</c:formatCode>
                <c:ptCount val="5"/>
                <c:pt idx="0">
                  <c:v>10</c:v>
                </c:pt>
                <c:pt idx="1">
                  <c:v>10</c:v>
                </c:pt>
                <c:pt idx="2">
                  <c:v>10</c:v>
                </c:pt>
                <c:pt idx="3">
                  <c:v>10</c:v>
                </c:pt>
                <c:pt idx="4">
                  <c:v>40</c:v>
                </c:pt>
              </c:numCache>
            </c:numRef>
          </c:val>
          <c:extLst>
            <c:ext xmlns:c16="http://schemas.microsoft.com/office/drawing/2014/chart" uri="{C3380CC4-5D6E-409C-BE32-E72D297353CC}">
              <c16:uniqueId val="{0000000A-6CBA-40B1-994E-5FC6320C4416}"/>
            </c:ext>
          </c:extLst>
        </c:ser>
        <c:dLbls>
          <c:showLegendKey val="0"/>
          <c:showVal val="0"/>
          <c:showCatName val="0"/>
          <c:showSerName val="0"/>
          <c:showPercent val="0"/>
          <c:showBubbleSize val="0"/>
          <c:showLeaderLines val="1"/>
        </c:dLbls>
        <c:firstSliceAng val="270"/>
        <c:holeSize val="50"/>
      </c:doughnutChart>
      <c:pieChart>
        <c:varyColors val="1"/>
        <c:ser>
          <c:idx val="1"/>
          <c:order val="1"/>
          <c:spPr>
            <a:noFill/>
          </c:spPr>
          <c:dPt>
            <c:idx val="1"/>
            <c:bubble3D val="0"/>
            <c:spPr>
              <a:solidFill>
                <a:schemeClr val="tx1"/>
              </a:solidFill>
            </c:spPr>
            <c:extLst>
              <c:ext xmlns:c16="http://schemas.microsoft.com/office/drawing/2014/chart" uri="{C3380CC4-5D6E-409C-BE32-E72D297353CC}">
                <c16:uniqueId val="{0000000C-6CBA-40B1-994E-5FC6320C4416}"/>
              </c:ext>
            </c:extLst>
          </c:dPt>
          <c:val>
            <c:numRef>
              <c:f>'Leçon 2'!$O$113:$O$115</c:f>
              <c:numCache>
                <c:formatCode>General</c:formatCode>
                <c:ptCount val="3"/>
                <c:pt idx="0">
                  <c:v>0</c:v>
                </c:pt>
                <c:pt idx="1">
                  <c:v>2</c:v>
                </c:pt>
                <c:pt idx="2">
                  <c:v>78</c:v>
                </c:pt>
              </c:numCache>
            </c:numRef>
          </c:val>
          <c:extLst>
            <c:ext xmlns:c16="http://schemas.microsoft.com/office/drawing/2014/chart" uri="{C3380CC4-5D6E-409C-BE32-E72D297353CC}">
              <c16:uniqueId val="{0000000D-6CBA-40B1-994E-5FC6320C4416}"/>
            </c:ext>
          </c:extLst>
        </c:ser>
        <c:dLbls>
          <c:showLegendKey val="0"/>
          <c:showVal val="0"/>
          <c:showCatName val="0"/>
          <c:showSerName val="0"/>
          <c:showPercent val="0"/>
          <c:showBubbleSize val="0"/>
          <c:showLeaderLines val="1"/>
        </c:dLbls>
        <c:firstSliceAng val="270"/>
      </c:pieChart>
    </c:plotArea>
    <c:plotVisOnly val="0"/>
    <c:dispBlanksAs val="gap"/>
    <c:showDLblsOverMax val="0"/>
  </c:chart>
  <c:spPr>
    <a:noFill/>
    <a:ln>
      <a:noFill/>
    </a:ln>
  </c:spPr>
  <c:printSettings>
    <c:headerFooter/>
    <c:pageMargins b="0.750000000000003" l="0.70000000000000062" r="0.70000000000000062" t="0.750000000000003" header="0.30000000000000032" footer="0.30000000000000032"/>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3187714043526789E-2"/>
          <c:y val="2.160694885387645E-3"/>
          <c:w val="0.97578810865280474"/>
          <c:h val="0.99783930511461238"/>
        </c:manualLayout>
      </c:layout>
      <c:doughnutChart>
        <c:varyColors val="1"/>
        <c:ser>
          <c:idx val="0"/>
          <c:order val="0"/>
          <c:tx>
            <c:v>Camembert</c:v>
          </c:tx>
          <c:dPt>
            <c:idx val="0"/>
            <c:bubble3D val="0"/>
            <c:spPr>
              <a:gradFill flip="none" rotWithShape="1">
                <a:gsLst>
                  <a:gs pos="0">
                    <a:srgbClr val="C00000">
                      <a:shade val="30000"/>
                      <a:satMod val="115000"/>
                    </a:srgbClr>
                  </a:gs>
                  <a:gs pos="50000">
                    <a:srgbClr val="C00000">
                      <a:shade val="67500"/>
                      <a:satMod val="115000"/>
                    </a:srgbClr>
                  </a:gs>
                  <a:gs pos="100000">
                    <a:srgbClr val="C00000">
                      <a:shade val="100000"/>
                      <a:satMod val="115000"/>
                    </a:srgbClr>
                  </a:gs>
                </a:gsLst>
                <a:lin ang="2700000" scaled="1"/>
                <a:tileRect/>
              </a:gradFill>
            </c:spPr>
            <c:extLst>
              <c:ext xmlns:c16="http://schemas.microsoft.com/office/drawing/2014/chart" uri="{C3380CC4-5D6E-409C-BE32-E72D297353CC}">
                <c16:uniqueId val="{00000001-55ED-4987-AB2E-3E203FBEDDCC}"/>
              </c:ext>
            </c:extLst>
          </c:dPt>
          <c:dPt>
            <c:idx val="1"/>
            <c:bubble3D val="0"/>
            <c:spPr>
              <a:gradFill flip="none" rotWithShape="1">
                <a:gsLst>
                  <a:gs pos="0">
                    <a:srgbClr val="F79646">
                      <a:lumMod val="75000"/>
                      <a:shade val="30000"/>
                      <a:satMod val="115000"/>
                    </a:srgbClr>
                  </a:gs>
                  <a:gs pos="50000">
                    <a:srgbClr val="F79646">
                      <a:lumMod val="75000"/>
                      <a:shade val="67500"/>
                      <a:satMod val="115000"/>
                    </a:srgbClr>
                  </a:gs>
                  <a:gs pos="100000">
                    <a:srgbClr val="F79646">
                      <a:lumMod val="75000"/>
                      <a:shade val="100000"/>
                      <a:satMod val="115000"/>
                    </a:srgbClr>
                  </a:gs>
                </a:gsLst>
                <a:lin ang="2700000" scaled="1"/>
                <a:tileRect/>
              </a:gradFill>
            </c:spPr>
            <c:extLst>
              <c:ext xmlns:c16="http://schemas.microsoft.com/office/drawing/2014/chart" uri="{C3380CC4-5D6E-409C-BE32-E72D297353CC}">
                <c16:uniqueId val="{00000003-55ED-4987-AB2E-3E203FBEDDCC}"/>
              </c:ext>
            </c:extLst>
          </c:dPt>
          <c:dPt>
            <c:idx val="2"/>
            <c:bubble3D val="0"/>
            <c:spPr>
              <a:gradFill flip="none" rotWithShape="1">
                <a:gsLst>
                  <a:gs pos="0">
                    <a:srgbClr val="64AB0D">
                      <a:shade val="30000"/>
                      <a:satMod val="115000"/>
                    </a:srgbClr>
                  </a:gs>
                  <a:gs pos="50000">
                    <a:srgbClr val="64AB0D">
                      <a:shade val="67500"/>
                      <a:satMod val="115000"/>
                    </a:srgbClr>
                  </a:gs>
                  <a:gs pos="100000">
                    <a:srgbClr val="64AB0D">
                      <a:shade val="100000"/>
                      <a:satMod val="115000"/>
                    </a:srgbClr>
                  </a:gs>
                </a:gsLst>
                <a:lin ang="2700000" scaled="1"/>
                <a:tileRect/>
              </a:gradFill>
            </c:spPr>
            <c:extLst>
              <c:ext xmlns:c16="http://schemas.microsoft.com/office/drawing/2014/chart" uri="{C3380CC4-5D6E-409C-BE32-E72D297353CC}">
                <c16:uniqueId val="{00000005-55ED-4987-AB2E-3E203FBEDDCC}"/>
              </c:ext>
            </c:extLst>
          </c:dPt>
          <c:dPt>
            <c:idx val="3"/>
            <c:bubble3D val="0"/>
            <c:spPr>
              <a:gradFill flip="none" rotWithShape="1">
                <a:gsLst>
                  <a:gs pos="0">
                    <a:srgbClr val="00B050">
                      <a:shade val="30000"/>
                      <a:satMod val="115000"/>
                    </a:srgbClr>
                  </a:gs>
                  <a:gs pos="50000">
                    <a:srgbClr val="00B050">
                      <a:shade val="67500"/>
                      <a:satMod val="115000"/>
                    </a:srgbClr>
                  </a:gs>
                  <a:gs pos="100000">
                    <a:srgbClr val="00B050">
                      <a:shade val="100000"/>
                      <a:satMod val="115000"/>
                    </a:srgbClr>
                  </a:gs>
                </a:gsLst>
                <a:lin ang="2700000" scaled="1"/>
                <a:tileRect/>
              </a:gradFill>
            </c:spPr>
            <c:extLst>
              <c:ext xmlns:c16="http://schemas.microsoft.com/office/drawing/2014/chart" uri="{C3380CC4-5D6E-409C-BE32-E72D297353CC}">
                <c16:uniqueId val="{00000007-55ED-4987-AB2E-3E203FBEDDCC}"/>
              </c:ext>
            </c:extLst>
          </c:dPt>
          <c:dPt>
            <c:idx val="4"/>
            <c:bubble3D val="0"/>
            <c:spPr>
              <a:noFill/>
            </c:spPr>
            <c:extLst>
              <c:ext xmlns:c16="http://schemas.microsoft.com/office/drawing/2014/chart" uri="{C3380CC4-5D6E-409C-BE32-E72D297353CC}">
                <c16:uniqueId val="{00000009-55ED-4987-AB2E-3E203FBEDDCC}"/>
              </c:ext>
            </c:extLst>
          </c:dPt>
          <c:val>
            <c:numRef>
              <c:f>'Leçon 2'!$N$118:$N$122</c:f>
              <c:numCache>
                <c:formatCode>General</c:formatCode>
                <c:ptCount val="5"/>
                <c:pt idx="0">
                  <c:v>10</c:v>
                </c:pt>
                <c:pt idx="1">
                  <c:v>10</c:v>
                </c:pt>
                <c:pt idx="2">
                  <c:v>10</c:v>
                </c:pt>
                <c:pt idx="3">
                  <c:v>10</c:v>
                </c:pt>
                <c:pt idx="4">
                  <c:v>40</c:v>
                </c:pt>
              </c:numCache>
            </c:numRef>
          </c:val>
          <c:extLst>
            <c:ext xmlns:c16="http://schemas.microsoft.com/office/drawing/2014/chart" uri="{C3380CC4-5D6E-409C-BE32-E72D297353CC}">
              <c16:uniqueId val="{0000000A-55ED-4987-AB2E-3E203FBEDDCC}"/>
            </c:ext>
          </c:extLst>
        </c:ser>
        <c:dLbls>
          <c:showLegendKey val="0"/>
          <c:showVal val="0"/>
          <c:showCatName val="0"/>
          <c:showSerName val="0"/>
          <c:showPercent val="0"/>
          <c:showBubbleSize val="0"/>
          <c:showLeaderLines val="1"/>
        </c:dLbls>
        <c:firstSliceAng val="270"/>
        <c:holeSize val="50"/>
      </c:doughnutChart>
      <c:pieChart>
        <c:varyColors val="1"/>
        <c:ser>
          <c:idx val="1"/>
          <c:order val="1"/>
          <c:spPr>
            <a:noFill/>
          </c:spPr>
          <c:dPt>
            <c:idx val="1"/>
            <c:bubble3D val="0"/>
            <c:spPr>
              <a:solidFill>
                <a:schemeClr val="tx1"/>
              </a:solidFill>
            </c:spPr>
            <c:extLst>
              <c:ext xmlns:c16="http://schemas.microsoft.com/office/drawing/2014/chart" uri="{C3380CC4-5D6E-409C-BE32-E72D297353CC}">
                <c16:uniqueId val="{0000000C-55ED-4987-AB2E-3E203FBEDDCC}"/>
              </c:ext>
            </c:extLst>
          </c:dPt>
          <c:val>
            <c:numRef>
              <c:f>'Leçon 2'!$O$118:$O$120</c:f>
              <c:numCache>
                <c:formatCode>General</c:formatCode>
                <c:ptCount val="3"/>
                <c:pt idx="0">
                  <c:v>0</c:v>
                </c:pt>
                <c:pt idx="1">
                  <c:v>2</c:v>
                </c:pt>
                <c:pt idx="2">
                  <c:v>78</c:v>
                </c:pt>
              </c:numCache>
            </c:numRef>
          </c:val>
          <c:extLst>
            <c:ext xmlns:c16="http://schemas.microsoft.com/office/drawing/2014/chart" uri="{C3380CC4-5D6E-409C-BE32-E72D297353CC}">
              <c16:uniqueId val="{0000000D-55ED-4987-AB2E-3E203FBEDDCC}"/>
            </c:ext>
          </c:extLst>
        </c:ser>
        <c:dLbls>
          <c:showLegendKey val="0"/>
          <c:showVal val="0"/>
          <c:showCatName val="0"/>
          <c:showSerName val="0"/>
          <c:showPercent val="0"/>
          <c:showBubbleSize val="0"/>
          <c:showLeaderLines val="1"/>
        </c:dLbls>
        <c:firstSliceAng val="270"/>
      </c:pieChart>
    </c:plotArea>
    <c:plotVisOnly val="0"/>
    <c:dispBlanksAs val="gap"/>
    <c:showDLblsOverMax val="0"/>
  </c:chart>
  <c:spPr>
    <a:noFill/>
    <a:ln>
      <a:noFill/>
    </a:ln>
  </c:spPr>
  <c:printSettings>
    <c:headerFooter/>
    <c:pageMargins b="0.750000000000003" l="0.70000000000000062" r="0.70000000000000062" t="0.750000000000003" header="0.30000000000000032" footer="0.30000000000000032"/>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3187714043526789E-2"/>
          <c:y val="2.160694885387645E-3"/>
          <c:w val="0.97578810865280474"/>
          <c:h val="0.99783930511461238"/>
        </c:manualLayout>
      </c:layout>
      <c:doughnutChart>
        <c:varyColors val="1"/>
        <c:ser>
          <c:idx val="0"/>
          <c:order val="0"/>
          <c:tx>
            <c:v>Camembert</c:v>
          </c:tx>
          <c:dPt>
            <c:idx val="0"/>
            <c:bubble3D val="0"/>
            <c:spPr>
              <a:gradFill flip="none" rotWithShape="1">
                <a:gsLst>
                  <a:gs pos="0">
                    <a:srgbClr val="C00000">
                      <a:shade val="30000"/>
                      <a:satMod val="115000"/>
                    </a:srgbClr>
                  </a:gs>
                  <a:gs pos="50000">
                    <a:srgbClr val="C00000">
                      <a:shade val="67500"/>
                      <a:satMod val="115000"/>
                    </a:srgbClr>
                  </a:gs>
                  <a:gs pos="100000">
                    <a:srgbClr val="C00000">
                      <a:shade val="100000"/>
                      <a:satMod val="115000"/>
                    </a:srgbClr>
                  </a:gs>
                </a:gsLst>
                <a:lin ang="2700000" scaled="1"/>
                <a:tileRect/>
              </a:gradFill>
            </c:spPr>
            <c:extLst>
              <c:ext xmlns:c16="http://schemas.microsoft.com/office/drawing/2014/chart" uri="{C3380CC4-5D6E-409C-BE32-E72D297353CC}">
                <c16:uniqueId val="{00000001-629C-4796-94FF-BAFE3F79205B}"/>
              </c:ext>
            </c:extLst>
          </c:dPt>
          <c:dPt>
            <c:idx val="1"/>
            <c:bubble3D val="0"/>
            <c:spPr>
              <a:gradFill flip="none" rotWithShape="1">
                <a:gsLst>
                  <a:gs pos="0">
                    <a:srgbClr val="F79646">
                      <a:lumMod val="75000"/>
                      <a:shade val="30000"/>
                      <a:satMod val="115000"/>
                    </a:srgbClr>
                  </a:gs>
                  <a:gs pos="50000">
                    <a:srgbClr val="F79646">
                      <a:lumMod val="75000"/>
                      <a:shade val="67500"/>
                      <a:satMod val="115000"/>
                    </a:srgbClr>
                  </a:gs>
                  <a:gs pos="100000">
                    <a:srgbClr val="F79646">
                      <a:lumMod val="75000"/>
                      <a:shade val="100000"/>
                      <a:satMod val="115000"/>
                    </a:srgbClr>
                  </a:gs>
                </a:gsLst>
                <a:lin ang="2700000" scaled="1"/>
                <a:tileRect/>
              </a:gradFill>
            </c:spPr>
            <c:extLst>
              <c:ext xmlns:c16="http://schemas.microsoft.com/office/drawing/2014/chart" uri="{C3380CC4-5D6E-409C-BE32-E72D297353CC}">
                <c16:uniqueId val="{00000003-629C-4796-94FF-BAFE3F79205B}"/>
              </c:ext>
            </c:extLst>
          </c:dPt>
          <c:dPt>
            <c:idx val="2"/>
            <c:bubble3D val="0"/>
            <c:spPr>
              <a:gradFill flip="none" rotWithShape="1">
                <a:gsLst>
                  <a:gs pos="0">
                    <a:srgbClr val="64AB0D">
                      <a:shade val="30000"/>
                      <a:satMod val="115000"/>
                    </a:srgbClr>
                  </a:gs>
                  <a:gs pos="50000">
                    <a:srgbClr val="64AB0D">
                      <a:shade val="67500"/>
                      <a:satMod val="115000"/>
                    </a:srgbClr>
                  </a:gs>
                  <a:gs pos="100000">
                    <a:srgbClr val="64AB0D">
                      <a:shade val="100000"/>
                      <a:satMod val="115000"/>
                    </a:srgbClr>
                  </a:gs>
                </a:gsLst>
                <a:lin ang="2700000" scaled="1"/>
                <a:tileRect/>
              </a:gradFill>
            </c:spPr>
            <c:extLst>
              <c:ext xmlns:c16="http://schemas.microsoft.com/office/drawing/2014/chart" uri="{C3380CC4-5D6E-409C-BE32-E72D297353CC}">
                <c16:uniqueId val="{00000005-629C-4796-94FF-BAFE3F79205B}"/>
              </c:ext>
            </c:extLst>
          </c:dPt>
          <c:dPt>
            <c:idx val="3"/>
            <c:bubble3D val="0"/>
            <c:spPr>
              <a:gradFill flip="none" rotWithShape="1">
                <a:gsLst>
                  <a:gs pos="0">
                    <a:srgbClr val="00B050">
                      <a:shade val="30000"/>
                      <a:satMod val="115000"/>
                    </a:srgbClr>
                  </a:gs>
                  <a:gs pos="50000">
                    <a:srgbClr val="00B050">
                      <a:shade val="67500"/>
                      <a:satMod val="115000"/>
                    </a:srgbClr>
                  </a:gs>
                  <a:gs pos="100000">
                    <a:srgbClr val="00B050">
                      <a:shade val="100000"/>
                      <a:satMod val="115000"/>
                    </a:srgbClr>
                  </a:gs>
                </a:gsLst>
                <a:lin ang="2700000" scaled="1"/>
                <a:tileRect/>
              </a:gradFill>
            </c:spPr>
            <c:extLst>
              <c:ext xmlns:c16="http://schemas.microsoft.com/office/drawing/2014/chart" uri="{C3380CC4-5D6E-409C-BE32-E72D297353CC}">
                <c16:uniqueId val="{00000007-629C-4796-94FF-BAFE3F79205B}"/>
              </c:ext>
            </c:extLst>
          </c:dPt>
          <c:dPt>
            <c:idx val="4"/>
            <c:bubble3D val="0"/>
            <c:spPr>
              <a:noFill/>
            </c:spPr>
            <c:extLst>
              <c:ext xmlns:c16="http://schemas.microsoft.com/office/drawing/2014/chart" uri="{C3380CC4-5D6E-409C-BE32-E72D297353CC}">
                <c16:uniqueId val="{00000009-629C-4796-94FF-BAFE3F79205B}"/>
              </c:ext>
            </c:extLst>
          </c:dPt>
          <c:val>
            <c:numRef>
              <c:f>'Leçon 2'!$N$123:$N$127</c:f>
              <c:numCache>
                <c:formatCode>General</c:formatCode>
                <c:ptCount val="5"/>
                <c:pt idx="0">
                  <c:v>10</c:v>
                </c:pt>
                <c:pt idx="1">
                  <c:v>10</c:v>
                </c:pt>
                <c:pt idx="2">
                  <c:v>10</c:v>
                </c:pt>
                <c:pt idx="3">
                  <c:v>10</c:v>
                </c:pt>
                <c:pt idx="4">
                  <c:v>40</c:v>
                </c:pt>
              </c:numCache>
            </c:numRef>
          </c:val>
          <c:extLst>
            <c:ext xmlns:c16="http://schemas.microsoft.com/office/drawing/2014/chart" uri="{C3380CC4-5D6E-409C-BE32-E72D297353CC}">
              <c16:uniqueId val="{0000000A-629C-4796-94FF-BAFE3F79205B}"/>
            </c:ext>
          </c:extLst>
        </c:ser>
        <c:dLbls>
          <c:showLegendKey val="0"/>
          <c:showVal val="0"/>
          <c:showCatName val="0"/>
          <c:showSerName val="0"/>
          <c:showPercent val="0"/>
          <c:showBubbleSize val="0"/>
          <c:showLeaderLines val="1"/>
        </c:dLbls>
        <c:firstSliceAng val="270"/>
        <c:holeSize val="50"/>
      </c:doughnutChart>
      <c:pieChart>
        <c:varyColors val="1"/>
        <c:ser>
          <c:idx val="1"/>
          <c:order val="1"/>
          <c:spPr>
            <a:noFill/>
          </c:spPr>
          <c:dPt>
            <c:idx val="1"/>
            <c:bubble3D val="0"/>
            <c:spPr>
              <a:solidFill>
                <a:schemeClr val="tx1"/>
              </a:solidFill>
            </c:spPr>
            <c:extLst>
              <c:ext xmlns:c16="http://schemas.microsoft.com/office/drawing/2014/chart" uri="{C3380CC4-5D6E-409C-BE32-E72D297353CC}">
                <c16:uniqueId val="{0000000C-629C-4796-94FF-BAFE3F79205B}"/>
              </c:ext>
            </c:extLst>
          </c:dPt>
          <c:val>
            <c:numRef>
              <c:f>'Leçon 2'!$O$123:$O$125</c:f>
              <c:numCache>
                <c:formatCode>General</c:formatCode>
                <c:ptCount val="3"/>
                <c:pt idx="0">
                  <c:v>0</c:v>
                </c:pt>
                <c:pt idx="1">
                  <c:v>2</c:v>
                </c:pt>
                <c:pt idx="2">
                  <c:v>78</c:v>
                </c:pt>
              </c:numCache>
            </c:numRef>
          </c:val>
          <c:extLst>
            <c:ext xmlns:c16="http://schemas.microsoft.com/office/drawing/2014/chart" uri="{C3380CC4-5D6E-409C-BE32-E72D297353CC}">
              <c16:uniqueId val="{0000000D-629C-4796-94FF-BAFE3F79205B}"/>
            </c:ext>
          </c:extLst>
        </c:ser>
        <c:dLbls>
          <c:showLegendKey val="0"/>
          <c:showVal val="0"/>
          <c:showCatName val="0"/>
          <c:showSerName val="0"/>
          <c:showPercent val="0"/>
          <c:showBubbleSize val="0"/>
          <c:showLeaderLines val="1"/>
        </c:dLbls>
        <c:firstSliceAng val="270"/>
      </c:pieChart>
    </c:plotArea>
    <c:plotVisOnly val="0"/>
    <c:dispBlanksAs val="gap"/>
    <c:showDLblsOverMax val="0"/>
  </c:chart>
  <c:spPr>
    <a:noFill/>
    <a:ln>
      <a:noFill/>
    </a:ln>
  </c:spPr>
  <c:printSettings>
    <c:headerFooter/>
    <c:pageMargins b="0.750000000000003" l="0.70000000000000062" r="0.70000000000000062" t="0.750000000000003" header="0.30000000000000032" footer="0.30000000000000032"/>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3187714043526789E-2"/>
          <c:y val="2.160694885387645E-3"/>
          <c:w val="0.97578810865280474"/>
          <c:h val="0.99783930511461238"/>
        </c:manualLayout>
      </c:layout>
      <c:doughnutChart>
        <c:varyColors val="1"/>
        <c:ser>
          <c:idx val="0"/>
          <c:order val="0"/>
          <c:tx>
            <c:v>Camembert</c:v>
          </c:tx>
          <c:dPt>
            <c:idx val="0"/>
            <c:bubble3D val="0"/>
            <c:spPr>
              <a:gradFill flip="none" rotWithShape="1">
                <a:gsLst>
                  <a:gs pos="0">
                    <a:srgbClr val="C00000">
                      <a:shade val="30000"/>
                      <a:satMod val="115000"/>
                    </a:srgbClr>
                  </a:gs>
                  <a:gs pos="50000">
                    <a:srgbClr val="C00000">
                      <a:shade val="67500"/>
                      <a:satMod val="115000"/>
                    </a:srgbClr>
                  </a:gs>
                  <a:gs pos="100000">
                    <a:srgbClr val="C00000">
                      <a:shade val="100000"/>
                      <a:satMod val="115000"/>
                    </a:srgbClr>
                  </a:gs>
                </a:gsLst>
                <a:lin ang="2700000" scaled="1"/>
                <a:tileRect/>
              </a:gradFill>
            </c:spPr>
            <c:extLst>
              <c:ext xmlns:c16="http://schemas.microsoft.com/office/drawing/2014/chart" uri="{C3380CC4-5D6E-409C-BE32-E72D297353CC}">
                <c16:uniqueId val="{00000001-B7F7-4E7A-9333-3324AB9F1114}"/>
              </c:ext>
            </c:extLst>
          </c:dPt>
          <c:dPt>
            <c:idx val="1"/>
            <c:bubble3D val="0"/>
            <c:spPr>
              <a:gradFill flip="none" rotWithShape="1">
                <a:gsLst>
                  <a:gs pos="0">
                    <a:srgbClr val="F79646">
                      <a:lumMod val="75000"/>
                      <a:shade val="30000"/>
                      <a:satMod val="115000"/>
                    </a:srgbClr>
                  </a:gs>
                  <a:gs pos="50000">
                    <a:srgbClr val="F79646">
                      <a:lumMod val="75000"/>
                      <a:shade val="67500"/>
                      <a:satMod val="115000"/>
                    </a:srgbClr>
                  </a:gs>
                  <a:gs pos="100000">
                    <a:srgbClr val="F79646">
                      <a:lumMod val="75000"/>
                      <a:shade val="100000"/>
                      <a:satMod val="115000"/>
                    </a:srgbClr>
                  </a:gs>
                </a:gsLst>
                <a:lin ang="2700000" scaled="1"/>
                <a:tileRect/>
              </a:gradFill>
            </c:spPr>
            <c:extLst>
              <c:ext xmlns:c16="http://schemas.microsoft.com/office/drawing/2014/chart" uri="{C3380CC4-5D6E-409C-BE32-E72D297353CC}">
                <c16:uniqueId val="{00000003-B7F7-4E7A-9333-3324AB9F1114}"/>
              </c:ext>
            </c:extLst>
          </c:dPt>
          <c:dPt>
            <c:idx val="2"/>
            <c:bubble3D val="0"/>
            <c:spPr>
              <a:gradFill flip="none" rotWithShape="1">
                <a:gsLst>
                  <a:gs pos="0">
                    <a:srgbClr val="64AB0D">
                      <a:shade val="30000"/>
                      <a:satMod val="115000"/>
                    </a:srgbClr>
                  </a:gs>
                  <a:gs pos="50000">
                    <a:srgbClr val="64AB0D">
                      <a:shade val="67500"/>
                      <a:satMod val="115000"/>
                    </a:srgbClr>
                  </a:gs>
                  <a:gs pos="100000">
                    <a:srgbClr val="64AB0D">
                      <a:shade val="100000"/>
                      <a:satMod val="115000"/>
                    </a:srgbClr>
                  </a:gs>
                </a:gsLst>
                <a:lin ang="2700000" scaled="1"/>
                <a:tileRect/>
              </a:gradFill>
            </c:spPr>
            <c:extLst>
              <c:ext xmlns:c16="http://schemas.microsoft.com/office/drawing/2014/chart" uri="{C3380CC4-5D6E-409C-BE32-E72D297353CC}">
                <c16:uniqueId val="{00000005-B7F7-4E7A-9333-3324AB9F1114}"/>
              </c:ext>
            </c:extLst>
          </c:dPt>
          <c:dPt>
            <c:idx val="3"/>
            <c:bubble3D val="0"/>
            <c:spPr>
              <a:gradFill flip="none" rotWithShape="1">
                <a:gsLst>
                  <a:gs pos="0">
                    <a:srgbClr val="00B050">
                      <a:shade val="30000"/>
                      <a:satMod val="115000"/>
                    </a:srgbClr>
                  </a:gs>
                  <a:gs pos="50000">
                    <a:srgbClr val="00B050">
                      <a:shade val="67500"/>
                      <a:satMod val="115000"/>
                    </a:srgbClr>
                  </a:gs>
                  <a:gs pos="100000">
                    <a:srgbClr val="00B050">
                      <a:shade val="100000"/>
                      <a:satMod val="115000"/>
                    </a:srgbClr>
                  </a:gs>
                </a:gsLst>
                <a:lin ang="2700000" scaled="1"/>
                <a:tileRect/>
              </a:gradFill>
            </c:spPr>
            <c:extLst>
              <c:ext xmlns:c16="http://schemas.microsoft.com/office/drawing/2014/chart" uri="{C3380CC4-5D6E-409C-BE32-E72D297353CC}">
                <c16:uniqueId val="{00000007-B7F7-4E7A-9333-3324AB9F1114}"/>
              </c:ext>
            </c:extLst>
          </c:dPt>
          <c:dPt>
            <c:idx val="4"/>
            <c:bubble3D val="0"/>
            <c:spPr>
              <a:noFill/>
            </c:spPr>
            <c:extLst>
              <c:ext xmlns:c16="http://schemas.microsoft.com/office/drawing/2014/chart" uri="{C3380CC4-5D6E-409C-BE32-E72D297353CC}">
                <c16:uniqueId val="{00000009-B7F7-4E7A-9333-3324AB9F1114}"/>
              </c:ext>
            </c:extLst>
          </c:dPt>
          <c:val>
            <c:numRef>
              <c:f>'Leçon 2'!$N$128:$N$132</c:f>
              <c:numCache>
                <c:formatCode>General</c:formatCode>
                <c:ptCount val="5"/>
                <c:pt idx="0">
                  <c:v>10</c:v>
                </c:pt>
                <c:pt idx="1">
                  <c:v>10</c:v>
                </c:pt>
                <c:pt idx="2">
                  <c:v>10</c:v>
                </c:pt>
                <c:pt idx="3">
                  <c:v>10</c:v>
                </c:pt>
                <c:pt idx="4">
                  <c:v>40</c:v>
                </c:pt>
              </c:numCache>
            </c:numRef>
          </c:val>
          <c:extLst>
            <c:ext xmlns:c16="http://schemas.microsoft.com/office/drawing/2014/chart" uri="{C3380CC4-5D6E-409C-BE32-E72D297353CC}">
              <c16:uniqueId val="{0000000A-B7F7-4E7A-9333-3324AB9F1114}"/>
            </c:ext>
          </c:extLst>
        </c:ser>
        <c:dLbls>
          <c:showLegendKey val="0"/>
          <c:showVal val="0"/>
          <c:showCatName val="0"/>
          <c:showSerName val="0"/>
          <c:showPercent val="0"/>
          <c:showBubbleSize val="0"/>
          <c:showLeaderLines val="1"/>
        </c:dLbls>
        <c:firstSliceAng val="270"/>
        <c:holeSize val="50"/>
      </c:doughnutChart>
      <c:pieChart>
        <c:varyColors val="1"/>
        <c:ser>
          <c:idx val="1"/>
          <c:order val="1"/>
          <c:spPr>
            <a:noFill/>
          </c:spPr>
          <c:dPt>
            <c:idx val="1"/>
            <c:bubble3D val="0"/>
            <c:spPr>
              <a:solidFill>
                <a:schemeClr val="tx1"/>
              </a:solidFill>
            </c:spPr>
            <c:extLst>
              <c:ext xmlns:c16="http://schemas.microsoft.com/office/drawing/2014/chart" uri="{C3380CC4-5D6E-409C-BE32-E72D297353CC}">
                <c16:uniqueId val="{0000000C-B7F7-4E7A-9333-3324AB9F1114}"/>
              </c:ext>
            </c:extLst>
          </c:dPt>
          <c:val>
            <c:numRef>
              <c:f>'Leçon 2'!$O$128:$O$130</c:f>
              <c:numCache>
                <c:formatCode>General</c:formatCode>
                <c:ptCount val="3"/>
                <c:pt idx="0">
                  <c:v>0</c:v>
                </c:pt>
                <c:pt idx="1">
                  <c:v>2</c:v>
                </c:pt>
                <c:pt idx="2">
                  <c:v>78</c:v>
                </c:pt>
              </c:numCache>
            </c:numRef>
          </c:val>
          <c:extLst>
            <c:ext xmlns:c16="http://schemas.microsoft.com/office/drawing/2014/chart" uri="{C3380CC4-5D6E-409C-BE32-E72D297353CC}">
              <c16:uniqueId val="{0000000D-B7F7-4E7A-9333-3324AB9F1114}"/>
            </c:ext>
          </c:extLst>
        </c:ser>
        <c:dLbls>
          <c:showLegendKey val="0"/>
          <c:showVal val="0"/>
          <c:showCatName val="0"/>
          <c:showSerName val="0"/>
          <c:showPercent val="0"/>
          <c:showBubbleSize val="0"/>
          <c:showLeaderLines val="1"/>
        </c:dLbls>
        <c:firstSliceAng val="270"/>
      </c:pieChart>
    </c:plotArea>
    <c:plotVisOnly val="0"/>
    <c:dispBlanksAs val="gap"/>
    <c:showDLblsOverMax val="0"/>
  </c:chart>
  <c:spPr>
    <a:noFill/>
    <a:ln>
      <a:noFill/>
    </a:ln>
  </c:spPr>
  <c:printSettings>
    <c:headerFooter/>
    <c:pageMargins b="0.750000000000003" l="0.70000000000000062" r="0.70000000000000062" t="0.750000000000003" header="0.30000000000000032" footer="0.30000000000000032"/>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3187714043526789E-2"/>
          <c:y val="2.160694885387645E-3"/>
          <c:w val="0.97578810865280474"/>
          <c:h val="0.99783930511461238"/>
        </c:manualLayout>
      </c:layout>
      <c:doughnutChart>
        <c:varyColors val="1"/>
        <c:ser>
          <c:idx val="0"/>
          <c:order val="0"/>
          <c:tx>
            <c:v>Camembert</c:v>
          </c:tx>
          <c:dPt>
            <c:idx val="0"/>
            <c:bubble3D val="0"/>
            <c:spPr>
              <a:gradFill flip="none" rotWithShape="1">
                <a:gsLst>
                  <a:gs pos="0">
                    <a:srgbClr val="C00000">
                      <a:shade val="30000"/>
                      <a:satMod val="115000"/>
                    </a:srgbClr>
                  </a:gs>
                  <a:gs pos="50000">
                    <a:srgbClr val="C00000">
                      <a:shade val="67500"/>
                      <a:satMod val="115000"/>
                    </a:srgbClr>
                  </a:gs>
                  <a:gs pos="100000">
                    <a:srgbClr val="C00000">
                      <a:shade val="100000"/>
                      <a:satMod val="115000"/>
                    </a:srgbClr>
                  </a:gs>
                </a:gsLst>
                <a:lin ang="2700000" scaled="1"/>
                <a:tileRect/>
              </a:gradFill>
            </c:spPr>
            <c:extLst>
              <c:ext xmlns:c16="http://schemas.microsoft.com/office/drawing/2014/chart" uri="{C3380CC4-5D6E-409C-BE32-E72D297353CC}">
                <c16:uniqueId val="{00000001-53D7-4733-8BD8-CB3D8C44AD69}"/>
              </c:ext>
            </c:extLst>
          </c:dPt>
          <c:dPt>
            <c:idx val="1"/>
            <c:bubble3D val="0"/>
            <c:spPr>
              <a:gradFill flip="none" rotWithShape="1">
                <a:gsLst>
                  <a:gs pos="0">
                    <a:srgbClr val="F79646">
                      <a:lumMod val="75000"/>
                      <a:shade val="30000"/>
                      <a:satMod val="115000"/>
                    </a:srgbClr>
                  </a:gs>
                  <a:gs pos="50000">
                    <a:srgbClr val="F79646">
                      <a:lumMod val="75000"/>
                      <a:shade val="67500"/>
                      <a:satMod val="115000"/>
                    </a:srgbClr>
                  </a:gs>
                  <a:gs pos="100000">
                    <a:srgbClr val="F79646">
                      <a:lumMod val="75000"/>
                      <a:shade val="100000"/>
                      <a:satMod val="115000"/>
                    </a:srgbClr>
                  </a:gs>
                </a:gsLst>
                <a:lin ang="2700000" scaled="1"/>
                <a:tileRect/>
              </a:gradFill>
            </c:spPr>
            <c:extLst>
              <c:ext xmlns:c16="http://schemas.microsoft.com/office/drawing/2014/chart" uri="{C3380CC4-5D6E-409C-BE32-E72D297353CC}">
                <c16:uniqueId val="{00000003-53D7-4733-8BD8-CB3D8C44AD69}"/>
              </c:ext>
            </c:extLst>
          </c:dPt>
          <c:dPt>
            <c:idx val="2"/>
            <c:bubble3D val="0"/>
            <c:spPr>
              <a:gradFill flip="none" rotWithShape="1">
                <a:gsLst>
                  <a:gs pos="0">
                    <a:srgbClr val="64AB0D">
                      <a:shade val="30000"/>
                      <a:satMod val="115000"/>
                    </a:srgbClr>
                  </a:gs>
                  <a:gs pos="50000">
                    <a:srgbClr val="64AB0D">
                      <a:shade val="67500"/>
                      <a:satMod val="115000"/>
                    </a:srgbClr>
                  </a:gs>
                  <a:gs pos="100000">
                    <a:srgbClr val="64AB0D">
                      <a:shade val="100000"/>
                      <a:satMod val="115000"/>
                    </a:srgbClr>
                  </a:gs>
                </a:gsLst>
                <a:lin ang="2700000" scaled="1"/>
                <a:tileRect/>
              </a:gradFill>
            </c:spPr>
            <c:extLst>
              <c:ext xmlns:c16="http://schemas.microsoft.com/office/drawing/2014/chart" uri="{C3380CC4-5D6E-409C-BE32-E72D297353CC}">
                <c16:uniqueId val="{00000005-53D7-4733-8BD8-CB3D8C44AD69}"/>
              </c:ext>
            </c:extLst>
          </c:dPt>
          <c:dPt>
            <c:idx val="3"/>
            <c:bubble3D val="0"/>
            <c:spPr>
              <a:gradFill flip="none" rotWithShape="1">
                <a:gsLst>
                  <a:gs pos="0">
                    <a:srgbClr val="00B050">
                      <a:shade val="30000"/>
                      <a:satMod val="115000"/>
                    </a:srgbClr>
                  </a:gs>
                  <a:gs pos="50000">
                    <a:srgbClr val="00B050">
                      <a:shade val="67500"/>
                      <a:satMod val="115000"/>
                    </a:srgbClr>
                  </a:gs>
                  <a:gs pos="100000">
                    <a:srgbClr val="00B050">
                      <a:shade val="100000"/>
                      <a:satMod val="115000"/>
                    </a:srgbClr>
                  </a:gs>
                </a:gsLst>
                <a:lin ang="2700000" scaled="1"/>
                <a:tileRect/>
              </a:gradFill>
            </c:spPr>
            <c:extLst>
              <c:ext xmlns:c16="http://schemas.microsoft.com/office/drawing/2014/chart" uri="{C3380CC4-5D6E-409C-BE32-E72D297353CC}">
                <c16:uniqueId val="{00000007-53D7-4733-8BD8-CB3D8C44AD69}"/>
              </c:ext>
            </c:extLst>
          </c:dPt>
          <c:dPt>
            <c:idx val="4"/>
            <c:bubble3D val="0"/>
            <c:spPr>
              <a:noFill/>
            </c:spPr>
            <c:extLst>
              <c:ext xmlns:c16="http://schemas.microsoft.com/office/drawing/2014/chart" uri="{C3380CC4-5D6E-409C-BE32-E72D297353CC}">
                <c16:uniqueId val="{00000009-53D7-4733-8BD8-CB3D8C44AD69}"/>
              </c:ext>
            </c:extLst>
          </c:dPt>
          <c:val>
            <c:numRef>
              <c:f>'Leçon 2'!$N$133:$N$137</c:f>
              <c:numCache>
                <c:formatCode>General</c:formatCode>
                <c:ptCount val="5"/>
                <c:pt idx="0">
                  <c:v>10</c:v>
                </c:pt>
                <c:pt idx="1">
                  <c:v>10</c:v>
                </c:pt>
                <c:pt idx="2">
                  <c:v>10</c:v>
                </c:pt>
                <c:pt idx="3">
                  <c:v>10</c:v>
                </c:pt>
                <c:pt idx="4">
                  <c:v>40</c:v>
                </c:pt>
              </c:numCache>
            </c:numRef>
          </c:val>
          <c:extLst>
            <c:ext xmlns:c16="http://schemas.microsoft.com/office/drawing/2014/chart" uri="{C3380CC4-5D6E-409C-BE32-E72D297353CC}">
              <c16:uniqueId val="{0000000A-53D7-4733-8BD8-CB3D8C44AD69}"/>
            </c:ext>
          </c:extLst>
        </c:ser>
        <c:dLbls>
          <c:showLegendKey val="0"/>
          <c:showVal val="0"/>
          <c:showCatName val="0"/>
          <c:showSerName val="0"/>
          <c:showPercent val="0"/>
          <c:showBubbleSize val="0"/>
          <c:showLeaderLines val="1"/>
        </c:dLbls>
        <c:firstSliceAng val="270"/>
        <c:holeSize val="50"/>
      </c:doughnutChart>
      <c:pieChart>
        <c:varyColors val="1"/>
        <c:ser>
          <c:idx val="1"/>
          <c:order val="1"/>
          <c:spPr>
            <a:noFill/>
          </c:spPr>
          <c:dPt>
            <c:idx val="1"/>
            <c:bubble3D val="0"/>
            <c:spPr>
              <a:solidFill>
                <a:schemeClr val="tx1"/>
              </a:solidFill>
            </c:spPr>
            <c:extLst>
              <c:ext xmlns:c16="http://schemas.microsoft.com/office/drawing/2014/chart" uri="{C3380CC4-5D6E-409C-BE32-E72D297353CC}">
                <c16:uniqueId val="{0000000C-53D7-4733-8BD8-CB3D8C44AD69}"/>
              </c:ext>
            </c:extLst>
          </c:dPt>
          <c:val>
            <c:numRef>
              <c:f>'Leçon 2'!$O$133:$O$135</c:f>
              <c:numCache>
                <c:formatCode>General</c:formatCode>
                <c:ptCount val="3"/>
                <c:pt idx="0">
                  <c:v>0</c:v>
                </c:pt>
                <c:pt idx="1">
                  <c:v>2</c:v>
                </c:pt>
                <c:pt idx="2">
                  <c:v>78</c:v>
                </c:pt>
              </c:numCache>
            </c:numRef>
          </c:val>
          <c:extLst>
            <c:ext xmlns:c16="http://schemas.microsoft.com/office/drawing/2014/chart" uri="{C3380CC4-5D6E-409C-BE32-E72D297353CC}">
              <c16:uniqueId val="{0000000D-53D7-4733-8BD8-CB3D8C44AD69}"/>
            </c:ext>
          </c:extLst>
        </c:ser>
        <c:dLbls>
          <c:showLegendKey val="0"/>
          <c:showVal val="0"/>
          <c:showCatName val="0"/>
          <c:showSerName val="0"/>
          <c:showPercent val="0"/>
          <c:showBubbleSize val="0"/>
          <c:showLeaderLines val="1"/>
        </c:dLbls>
        <c:firstSliceAng val="270"/>
      </c:pieChart>
    </c:plotArea>
    <c:plotVisOnly val="0"/>
    <c:dispBlanksAs val="gap"/>
    <c:showDLblsOverMax val="0"/>
  </c:chart>
  <c:spPr>
    <a:noFill/>
    <a:ln>
      <a:noFill/>
    </a:ln>
  </c:spPr>
  <c:printSettings>
    <c:headerFooter/>
    <c:pageMargins b="0.750000000000003" l="0.70000000000000062" r="0.70000000000000062" t="0.750000000000003" header="0.30000000000000032" footer="0.30000000000000032"/>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3187714043526789E-2"/>
          <c:y val="2.160694885387645E-3"/>
          <c:w val="0.97578810865280474"/>
          <c:h val="0.99783930511461238"/>
        </c:manualLayout>
      </c:layout>
      <c:doughnutChart>
        <c:varyColors val="1"/>
        <c:ser>
          <c:idx val="0"/>
          <c:order val="0"/>
          <c:tx>
            <c:v>Camembert</c:v>
          </c:tx>
          <c:dPt>
            <c:idx val="0"/>
            <c:bubble3D val="0"/>
            <c:spPr>
              <a:gradFill flip="none" rotWithShape="1">
                <a:gsLst>
                  <a:gs pos="0">
                    <a:srgbClr val="C00000">
                      <a:shade val="30000"/>
                      <a:satMod val="115000"/>
                    </a:srgbClr>
                  </a:gs>
                  <a:gs pos="50000">
                    <a:srgbClr val="C00000">
                      <a:shade val="67500"/>
                      <a:satMod val="115000"/>
                    </a:srgbClr>
                  </a:gs>
                  <a:gs pos="100000">
                    <a:srgbClr val="C00000">
                      <a:shade val="100000"/>
                      <a:satMod val="115000"/>
                    </a:srgbClr>
                  </a:gs>
                </a:gsLst>
                <a:lin ang="2700000" scaled="1"/>
                <a:tileRect/>
              </a:gradFill>
            </c:spPr>
            <c:extLst>
              <c:ext xmlns:c16="http://schemas.microsoft.com/office/drawing/2014/chart" uri="{C3380CC4-5D6E-409C-BE32-E72D297353CC}">
                <c16:uniqueId val="{00000001-6F55-42BA-977D-4267CA60D646}"/>
              </c:ext>
            </c:extLst>
          </c:dPt>
          <c:dPt>
            <c:idx val="1"/>
            <c:bubble3D val="0"/>
            <c:spPr>
              <a:gradFill flip="none" rotWithShape="1">
                <a:gsLst>
                  <a:gs pos="0">
                    <a:srgbClr val="F79646">
                      <a:lumMod val="75000"/>
                      <a:shade val="30000"/>
                      <a:satMod val="115000"/>
                    </a:srgbClr>
                  </a:gs>
                  <a:gs pos="50000">
                    <a:srgbClr val="F79646">
                      <a:lumMod val="75000"/>
                      <a:shade val="67500"/>
                      <a:satMod val="115000"/>
                    </a:srgbClr>
                  </a:gs>
                  <a:gs pos="100000">
                    <a:srgbClr val="F79646">
                      <a:lumMod val="75000"/>
                      <a:shade val="100000"/>
                      <a:satMod val="115000"/>
                    </a:srgbClr>
                  </a:gs>
                </a:gsLst>
                <a:lin ang="2700000" scaled="1"/>
                <a:tileRect/>
              </a:gradFill>
            </c:spPr>
            <c:extLst>
              <c:ext xmlns:c16="http://schemas.microsoft.com/office/drawing/2014/chart" uri="{C3380CC4-5D6E-409C-BE32-E72D297353CC}">
                <c16:uniqueId val="{00000003-6F55-42BA-977D-4267CA60D646}"/>
              </c:ext>
            </c:extLst>
          </c:dPt>
          <c:dPt>
            <c:idx val="2"/>
            <c:bubble3D val="0"/>
            <c:spPr>
              <a:gradFill flip="none" rotWithShape="1">
                <a:gsLst>
                  <a:gs pos="0">
                    <a:srgbClr val="64AB0D">
                      <a:shade val="30000"/>
                      <a:satMod val="115000"/>
                    </a:srgbClr>
                  </a:gs>
                  <a:gs pos="50000">
                    <a:srgbClr val="64AB0D">
                      <a:shade val="67500"/>
                      <a:satMod val="115000"/>
                    </a:srgbClr>
                  </a:gs>
                  <a:gs pos="100000">
                    <a:srgbClr val="64AB0D">
                      <a:shade val="100000"/>
                      <a:satMod val="115000"/>
                    </a:srgbClr>
                  </a:gs>
                </a:gsLst>
                <a:lin ang="2700000" scaled="1"/>
                <a:tileRect/>
              </a:gradFill>
            </c:spPr>
            <c:extLst>
              <c:ext xmlns:c16="http://schemas.microsoft.com/office/drawing/2014/chart" uri="{C3380CC4-5D6E-409C-BE32-E72D297353CC}">
                <c16:uniqueId val="{00000005-6F55-42BA-977D-4267CA60D646}"/>
              </c:ext>
            </c:extLst>
          </c:dPt>
          <c:dPt>
            <c:idx val="3"/>
            <c:bubble3D val="0"/>
            <c:spPr>
              <a:gradFill flip="none" rotWithShape="1">
                <a:gsLst>
                  <a:gs pos="0">
                    <a:srgbClr val="00B050">
                      <a:shade val="30000"/>
                      <a:satMod val="115000"/>
                    </a:srgbClr>
                  </a:gs>
                  <a:gs pos="50000">
                    <a:srgbClr val="00B050">
                      <a:shade val="67500"/>
                      <a:satMod val="115000"/>
                    </a:srgbClr>
                  </a:gs>
                  <a:gs pos="100000">
                    <a:srgbClr val="00B050">
                      <a:shade val="100000"/>
                      <a:satMod val="115000"/>
                    </a:srgbClr>
                  </a:gs>
                </a:gsLst>
                <a:lin ang="2700000" scaled="1"/>
                <a:tileRect/>
              </a:gradFill>
            </c:spPr>
            <c:extLst>
              <c:ext xmlns:c16="http://schemas.microsoft.com/office/drawing/2014/chart" uri="{C3380CC4-5D6E-409C-BE32-E72D297353CC}">
                <c16:uniqueId val="{00000007-6F55-42BA-977D-4267CA60D646}"/>
              </c:ext>
            </c:extLst>
          </c:dPt>
          <c:dPt>
            <c:idx val="4"/>
            <c:bubble3D val="0"/>
            <c:spPr>
              <a:noFill/>
            </c:spPr>
            <c:extLst>
              <c:ext xmlns:c16="http://schemas.microsoft.com/office/drawing/2014/chart" uri="{C3380CC4-5D6E-409C-BE32-E72D297353CC}">
                <c16:uniqueId val="{00000009-6F55-42BA-977D-4267CA60D646}"/>
              </c:ext>
            </c:extLst>
          </c:dPt>
          <c:val>
            <c:numRef>
              <c:f>'Leçon 2'!$N$138:$N$142</c:f>
              <c:numCache>
                <c:formatCode>General</c:formatCode>
                <c:ptCount val="5"/>
                <c:pt idx="0">
                  <c:v>10</c:v>
                </c:pt>
                <c:pt idx="1">
                  <c:v>10</c:v>
                </c:pt>
                <c:pt idx="2">
                  <c:v>10</c:v>
                </c:pt>
                <c:pt idx="3">
                  <c:v>10</c:v>
                </c:pt>
                <c:pt idx="4">
                  <c:v>40</c:v>
                </c:pt>
              </c:numCache>
            </c:numRef>
          </c:val>
          <c:extLst>
            <c:ext xmlns:c16="http://schemas.microsoft.com/office/drawing/2014/chart" uri="{C3380CC4-5D6E-409C-BE32-E72D297353CC}">
              <c16:uniqueId val="{0000000A-6F55-42BA-977D-4267CA60D646}"/>
            </c:ext>
          </c:extLst>
        </c:ser>
        <c:dLbls>
          <c:showLegendKey val="0"/>
          <c:showVal val="0"/>
          <c:showCatName val="0"/>
          <c:showSerName val="0"/>
          <c:showPercent val="0"/>
          <c:showBubbleSize val="0"/>
          <c:showLeaderLines val="1"/>
        </c:dLbls>
        <c:firstSliceAng val="270"/>
        <c:holeSize val="50"/>
      </c:doughnutChart>
      <c:pieChart>
        <c:varyColors val="1"/>
        <c:ser>
          <c:idx val="1"/>
          <c:order val="1"/>
          <c:spPr>
            <a:noFill/>
          </c:spPr>
          <c:dPt>
            <c:idx val="1"/>
            <c:bubble3D val="0"/>
            <c:spPr>
              <a:solidFill>
                <a:schemeClr val="tx1"/>
              </a:solidFill>
            </c:spPr>
            <c:extLst>
              <c:ext xmlns:c16="http://schemas.microsoft.com/office/drawing/2014/chart" uri="{C3380CC4-5D6E-409C-BE32-E72D297353CC}">
                <c16:uniqueId val="{0000000C-6F55-42BA-977D-4267CA60D646}"/>
              </c:ext>
            </c:extLst>
          </c:dPt>
          <c:val>
            <c:numRef>
              <c:f>'Leçon 2'!$O$138:$O$140</c:f>
              <c:numCache>
                <c:formatCode>General</c:formatCode>
                <c:ptCount val="3"/>
                <c:pt idx="0">
                  <c:v>0</c:v>
                </c:pt>
                <c:pt idx="1">
                  <c:v>2</c:v>
                </c:pt>
                <c:pt idx="2">
                  <c:v>78</c:v>
                </c:pt>
              </c:numCache>
            </c:numRef>
          </c:val>
          <c:extLst>
            <c:ext xmlns:c16="http://schemas.microsoft.com/office/drawing/2014/chart" uri="{C3380CC4-5D6E-409C-BE32-E72D297353CC}">
              <c16:uniqueId val="{0000000D-6F55-42BA-977D-4267CA60D646}"/>
            </c:ext>
          </c:extLst>
        </c:ser>
        <c:dLbls>
          <c:showLegendKey val="0"/>
          <c:showVal val="0"/>
          <c:showCatName val="0"/>
          <c:showSerName val="0"/>
          <c:showPercent val="0"/>
          <c:showBubbleSize val="0"/>
          <c:showLeaderLines val="1"/>
        </c:dLbls>
        <c:firstSliceAng val="270"/>
      </c:pieChart>
    </c:plotArea>
    <c:plotVisOnly val="0"/>
    <c:dispBlanksAs val="gap"/>
    <c:showDLblsOverMax val="0"/>
  </c:chart>
  <c:spPr>
    <a:noFill/>
    <a:ln>
      <a:noFill/>
    </a:ln>
  </c:spPr>
  <c:printSettings>
    <c:headerFooter/>
    <c:pageMargins b="0.750000000000003" l="0.70000000000000062" r="0.70000000000000062" t="0.750000000000003" header="0.30000000000000032" footer="0.30000000000000032"/>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3187714043526789E-2"/>
          <c:y val="2.160694885387645E-3"/>
          <c:w val="0.97578810865280474"/>
          <c:h val="0.99783930511461238"/>
        </c:manualLayout>
      </c:layout>
      <c:doughnutChart>
        <c:varyColors val="1"/>
        <c:ser>
          <c:idx val="0"/>
          <c:order val="0"/>
          <c:tx>
            <c:v>Camembert</c:v>
          </c:tx>
          <c:dPt>
            <c:idx val="0"/>
            <c:bubble3D val="0"/>
            <c:spPr>
              <a:gradFill flip="none" rotWithShape="1">
                <a:gsLst>
                  <a:gs pos="0">
                    <a:srgbClr val="C00000">
                      <a:shade val="30000"/>
                      <a:satMod val="115000"/>
                    </a:srgbClr>
                  </a:gs>
                  <a:gs pos="50000">
                    <a:srgbClr val="C00000">
                      <a:shade val="67500"/>
                      <a:satMod val="115000"/>
                    </a:srgbClr>
                  </a:gs>
                  <a:gs pos="100000">
                    <a:srgbClr val="C00000">
                      <a:shade val="100000"/>
                      <a:satMod val="115000"/>
                    </a:srgbClr>
                  </a:gs>
                </a:gsLst>
                <a:lin ang="2700000" scaled="1"/>
                <a:tileRect/>
              </a:gradFill>
            </c:spPr>
            <c:extLst>
              <c:ext xmlns:c16="http://schemas.microsoft.com/office/drawing/2014/chart" uri="{C3380CC4-5D6E-409C-BE32-E72D297353CC}">
                <c16:uniqueId val="{00000001-7A88-4BB1-A90B-79FF06881942}"/>
              </c:ext>
            </c:extLst>
          </c:dPt>
          <c:dPt>
            <c:idx val="1"/>
            <c:bubble3D val="0"/>
            <c:spPr>
              <a:gradFill flip="none" rotWithShape="1">
                <a:gsLst>
                  <a:gs pos="0">
                    <a:srgbClr val="F79646">
                      <a:lumMod val="75000"/>
                      <a:shade val="30000"/>
                      <a:satMod val="115000"/>
                    </a:srgbClr>
                  </a:gs>
                  <a:gs pos="50000">
                    <a:srgbClr val="F79646">
                      <a:lumMod val="75000"/>
                      <a:shade val="67500"/>
                      <a:satMod val="115000"/>
                    </a:srgbClr>
                  </a:gs>
                  <a:gs pos="100000">
                    <a:srgbClr val="F79646">
                      <a:lumMod val="75000"/>
                      <a:shade val="100000"/>
                      <a:satMod val="115000"/>
                    </a:srgbClr>
                  </a:gs>
                </a:gsLst>
                <a:lin ang="2700000" scaled="1"/>
                <a:tileRect/>
              </a:gradFill>
            </c:spPr>
            <c:extLst>
              <c:ext xmlns:c16="http://schemas.microsoft.com/office/drawing/2014/chart" uri="{C3380CC4-5D6E-409C-BE32-E72D297353CC}">
                <c16:uniqueId val="{00000003-7A88-4BB1-A90B-79FF06881942}"/>
              </c:ext>
            </c:extLst>
          </c:dPt>
          <c:dPt>
            <c:idx val="2"/>
            <c:bubble3D val="0"/>
            <c:spPr>
              <a:gradFill flip="none" rotWithShape="1">
                <a:gsLst>
                  <a:gs pos="0">
                    <a:srgbClr val="64AB0D">
                      <a:shade val="30000"/>
                      <a:satMod val="115000"/>
                    </a:srgbClr>
                  </a:gs>
                  <a:gs pos="50000">
                    <a:srgbClr val="64AB0D">
                      <a:shade val="67500"/>
                      <a:satMod val="115000"/>
                    </a:srgbClr>
                  </a:gs>
                  <a:gs pos="100000">
                    <a:srgbClr val="64AB0D">
                      <a:shade val="100000"/>
                      <a:satMod val="115000"/>
                    </a:srgbClr>
                  </a:gs>
                </a:gsLst>
                <a:lin ang="2700000" scaled="1"/>
                <a:tileRect/>
              </a:gradFill>
            </c:spPr>
            <c:extLst>
              <c:ext xmlns:c16="http://schemas.microsoft.com/office/drawing/2014/chart" uri="{C3380CC4-5D6E-409C-BE32-E72D297353CC}">
                <c16:uniqueId val="{00000005-7A88-4BB1-A90B-79FF06881942}"/>
              </c:ext>
            </c:extLst>
          </c:dPt>
          <c:dPt>
            <c:idx val="3"/>
            <c:bubble3D val="0"/>
            <c:spPr>
              <a:gradFill flip="none" rotWithShape="1">
                <a:gsLst>
                  <a:gs pos="0">
                    <a:srgbClr val="00B050">
                      <a:shade val="30000"/>
                      <a:satMod val="115000"/>
                    </a:srgbClr>
                  </a:gs>
                  <a:gs pos="50000">
                    <a:srgbClr val="00B050">
                      <a:shade val="67500"/>
                      <a:satMod val="115000"/>
                    </a:srgbClr>
                  </a:gs>
                  <a:gs pos="100000">
                    <a:srgbClr val="00B050">
                      <a:shade val="100000"/>
                      <a:satMod val="115000"/>
                    </a:srgbClr>
                  </a:gs>
                </a:gsLst>
                <a:lin ang="2700000" scaled="1"/>
                <a:tileRect/>
              </a:gradFill>
            </c:spPr>
            <c:extLst>
              <c:ext xmlns:c16="http://schemas.microsoft.com/office/drawing/2014/chart" uri="{C3380CC4-5D6E-409C-BE32-E72D297353CC}">
                <c16:uniqueId val="{00000007-7A88-4BB1-A90B-79FF06881942}"/>
              </c:ext>
            </c:extLst>
          </c:dPt>
          <c:dPt>
            <c:idx val="4"/>
            <c:bubble3D val="0"/>
            <c:spPr>
              <a:noFill/>
            </c:spPr>
            <c:extLst>
              <c:ext xmlns:c16="http://schemas.microsoft.com/office/drawing/2014/chart" uri="{C3380CC4-5D6E-409C-BE32-E72D297353CC}">
                <c16:uniqueId val="{00000009-7A88-4BB1-A90B-79FF06881942}"/>
              </c:ext>
            </c:extLst>
          </c:dPt>
          <c:val>
            <c:numRef>
              <c:f>'Leçon 2'!$N$143:$N$147</c:f>
              <c:numCache>
                <c:formatCode>General</c:formatCode>
                <c:ptCount val="5"/>
                <c:pt idx="0">
                  <c:v>10</c:v>
                </c:pt>
                <c:pt idx="1">
                  <c:v>10</c:v>
                </c:pt>
                <c:pt idx="2">
                  <c:v>10</c:v>
                </c:pt>
                <c:pt idx="3">
                  <c:v>10</c:v>
                </c:pt>
                <c:pt idx="4">
                  <c:v>40</c:v>
                </c:pt>
              </c:numCache>
            </c:numRef>
          </c:val>
          <c:extLst>
            <c:ext xmlns:c16="http://schemas.microsoft.com/office/drawing/2014/chart" uri="{C3380CC4-5D6E-409C-BE32-E72D297353CC}">
              <c16:uniqueId val="{0000000A-7A88-4BB1-A90B-79FF06881942}"/>
            </c:ext>
          </c:extLst>
        </c:ser>
        <c:dLbls>
          <c:showLegendKey val="0"/>
          <c:showVal val="0"/>
          <c:showCatName val="0"/>
          <c:showSerName val="0"/>
          <c:showPercent val="0"/>
          <c:showBubbleSize val="0"/>
          <c:showLeaderLines val="1"/>
        </c:dLbls>
        <c:firstSliceAng val="270"/>
        <c:holeSize val="50"/>
      </c:doughnutChart>
      <c:pieChart>
        <c:varyColors val="1"/>
        <c:ser>
          <c:idx val="1"/>
          <c:order val="1"/>
          <c:spPr>
            <a:noFill/>
          </c:spPr>
          <c:dPt>
            <c:idx val="1"/>
            <c:bubble3D val="0"/>
            <c:spPr>
              <a:solidFill>
                <a:schemeClr val="tx1"/>
              </a:solidFill>
            </c:spPr>
            <c:extLst>
              <c:ext xmlns:c16="http://schemas.microsoft.com/office/drawing/2014/chart" uri="{C3380CC4-5D6E-409C-BE32-E72D297353CC}">
                <c16:uniqueId val="{0000000C-7A88-4BB1-A90B-79FF06881942}"/>
              </c:ext>
            </c:extLst>
          </c:dPt>
          <c:val>
            <c:numRef>
              <c:f>'Leçon 2'!$O$143:$O$145</c:f>
              <c:numCache>
                <c:formatCode>General</c:formatCode>
                <c:ptCount val="3"/>
                <c:pt idx="0">
                  <c:v>0</c:v>
                </c:pt>
                <c:pt idx="1">
                  <c:v>2</c:v>
                </c:pt>
                <c:pt idx="2">
                  <c:v>78</c:v>
                </c:pt>
              </c:numCache>
            </c:numRef>
          </c:val>
          <c:extLst>
            <c:ext xmlns:c16="http://schemas.microsoft.com/office/drawing/2014/chart" uri="{C3380CC4-5D6E-409C-BE32-E72D297353CC}">
              <c16:uniqueId val="{0000000D-7A88-4BB1-A90B-79FF06881942}"/>
            </c:ext>
          </c:extLst>
        </c:ser>
        <c:dLbls>
          <c:showLegendKey val="0"/>
          <c:showVal val="0"/>
          <c:showCatName val="0"/>
          <c:showSerName val="0"/>
          <c:showPercent val="0"/>
          <c:showBubbleSize val="0"/>
          <c:showLeaderLines val="1"/>
        </c:dLbls>
        <c:firstSliceAng val="270"/>
      </c:pieChart>
    </c:plotArea>
    <c:plotVisOnly val="0"/>
    <c:dispBlanksAs val="gap"/>
    <c:showDLblsOverMax val="0"/>
  </c:chart>
  <c:spPr>
    <a:noFill/>
    <a:ln>
      <a:noFill/>
    </a:ln>
  </c:spPr>
  <c:printSettings>
    <c:headerFooter/>
    <c:pageMargins b="0.750000000000003" l="0.70000000000000062" r="0.70000000000000062" t="0.750000000000003"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3187714043526789E-2"/>
          <c:y val="2.160694885387645E-3"/>
          <c:w val="0.97578810865280474"/>
          <c:h val="0.99783930511461238"/>
        </c:manualLayout>
      </c:layout>
      <c:doughnutChart>
        <c:varyColors val="1"/>
        <c:ser>
          <c:idx val="0"/>
          <c:order val="0"/>
          <c:tx>
            <c:v>Camembert</c:v>
          </c:tx>
          <c:dPt>
            <c:idx val="0"/>
            <c:bubble3D val="0"/>
            <c:spPr>
              <a:gradFill flip="none" rotWithShape="1">
                <a:gsLst>
                  <a:gs pos="0">
                    <a:srgbClr val="C00000">
                      <a:shade val="30000"/>
                      <a:satMod val="115000"/>
                    </a:srgbClr>
                  </a:gs>
                  <a:gs pos="50000">
                    <a:srgbClr val="C00000">
                      <a:shade val="67500"/>
                      <a:satMod val="115000"/>
                    </a:srgbClr>
                  </a:gs>
                  <a:gs pos="100000">
                    <a:srgbClr val="C00000">
                      <a:shade val="100000"/>
                      <a:satMod val="115000"/>
                    </a:srgbClr>
                  </a:gs>
                </a:gsLst>
                <a:lin ang="2700000" scaled="1"/>
                <a:tileRect/>
              </a:gradFill>
            </c:spPr>
            <c:extLst>
              <c:ext xmlns:c16="http://schemas.microsoft.com/office/drawing/2014/chart" uri="{C3380CC4-5D6E-409C-BE32-E72D297353CC}">
                <c16:uniqueId val="{00000001-62A8-42E6-A592-3D4593CADFA0}"/>
              </c:ext>
            </c:extLst>
          </c:dPt>
          <c:dPt>
            <c:idx val="1"/>
            <c:bubble3D val="0"/>
            <c:spPr>
              <a:gradFill flip="none" rotWithShape="1">
                <a:gsLst>
                  <a:gs pos="0">
                    <a:srgbClr val="F79646">
                      <a:lumMod val="75000"/>
                      <a:shade val="30000"/>
                      <a:satMod val="115000"/>
                    </a:srgbClr>
                  </a:gs>
                  <a:gs pos="50000">
                    <a:srgbClr val="F79646">
                      <a:lumMod val="75000"/>
                      <a:shade val="67500"/>
                      <a:satMod val="115000"/>
                    </a:srgbClr>
                  </a:gs>
                  <a:gs pos="100000">
                    <a:srgbClr val="F79646">
                      <a:lumMod val="75000"/>
                      <a:shade val="100000"/>
                      <a:satMod val="115000"/>
                    </a:srgbClr>
                  </a:gs>
                </a:gsLst>
                <a:lin ang="2700000" scaled="1"/>
                <a:tileRect/>
              </a:gradFill>
            </c:spPr>
            <c:extLst>
              <c:ext xmlns:c16="http://schemas.microsoft.com/office/drawing/2014/chart" uri="{C3380CC4-5D6E-409C-BE32-E72D297353CC}">
                <c16:uniqueId val="{00000003-62A8-42E6-A592-3D4593CADFA0}"/>
              </c:ext>
            </c:extLst>
          </c:dPt>
          <c:dPt>
            <c:idx val="2"/>
            <c:bubble3D val="0"/>
            <c:spPr>
              <a:gradFill flip="none" rotWithShape="1">
                <a:gsLst>
                  <a:gs pos="0">
                    <a:srgbClr val="64AB0D">
                      <a:shade val="30000"/>
                      <a:satMod val="115000"/>
                    </a:srgbClr>
                  </a:gs>
                  <a:gs pos="50000">
                    <a:srgbClr val="64AB0D">
                      <a:shade val="67500"/>
                      <a:satMod val="115000"/>
                    </a:srgbClr>
                  </a:gs>
                  <a:gs pos="100000">
                    <a:srgbClr val="64AB0D">
                      <a:shade val="100000"/>
                      <a:satMod val="115000"/>
                    </a:srgbClr>
                  </a:gs>
                </a:gsLst>
                <a:lin ang="2700000" scaled="1"/>
                <a:tileRect/>
              </a:gradFill>
            </c:spPr>
            <c:extLst>
              <c:ext xmlns:c16="http://schemas.microsoft.com/office/drawing/2014/chart" uri="{C3380CC4-5D6E-409C-BE32-E72D297353CC}">
                <c16:uniqueId val="{00000005-62A8-42E6-A592-3D4593CADFA0}"/>
              </c:ext>
            </c:extLst>
          </c:dPt>
          <c:dPt>
            <c:idx val="3"/>
            <c:bubble3D val="0"/>
            <c:spPr>
              <a:gradFill flip="none" rotWithShape="1">
                <a:gsLst>
                  <a:gs pos="0">
                    <a:srgbClr val="00B050">
                      <a:shade val="30000"/>
                      <a:satMod val="115000"/>
                    </a:srgbClr>
                  </a:gs>
                  <a:gs pos="50000">
                    <a:srgbClr val="00B050">
                      <a:shade val="67500"/>
                      <a:satMod val="115000"/>
                    </a:srgbClr>
                  </a:gs>
                  <a:gs pos="100000">
                    <a:srgbClr val="00B050">
                      <a:shade val="100000"/>
                      <a:satMod val="115000"/>
                    </a:srgbClr>
                  </a:gs>
                </a:gsLst>
                <a:lin ang="2700000" scaled="1"/>
                <a:tileRect/>
              </a:gradFill>
            </c:spPr>
            <c:extLst>
              <c:ext xmlns:c16="http://schemas.microsoft.com/office/drawing/2014/chart" uri="{C3380CC4-5D6E-409C-BE32-E72D297353CC}">
                <c16:uniqueId val="{00000007-62A8-42E6-A592-3D4593CADFA0}"/>
              </c:ext>
            </c:extLst>
          </c:dPt>
          <c:dPt>
            <c:idx val="4"/>
            <c:bubble3D val="0"/>
            <c:spPr>
              <a:noFill/>
            </c:spPr>
            <c:extLst>
              <c:ext xmlns:c16="http://schemas.microsoft.com/office/drawing/2014/chart" uri="{C3380CC4-5D6E-409C-BE32-E72D297353CC}">
                <c16:uniqueId val="{00000009-62A8-42E6-A592-3D4593CADFA0}"/>
              </c:ext>
            </c:extLst>
          </c:dPt>
          <c:val>
            <c:numRef>
              <c:f>'Leçon 1'!$N$18:$N$22</c:f>
              <c:numCache>
                <c:formatCode>General</c:formatCode>
                <c:ptCount val="5"/>
                <c:pt idx="0">
                  <c:v>10</c:v>
                </c:pt>
                <c:pt idx="1">
                  <c:v>10</c:v>
                </c:pt>
                <c:pt idx="2">
                  <c:v>10</c:v>
                </c:pt>
                <c:pt idx="3">
                  <c:v>10</c:v>
                </c:pt>
                <c:pt idx="4">
                  <c:v>40</c:v>
                </c:pt>
              </c:numCache>
            </c:numRef>
          </c:val>
          <c:extLst>
            <c:ext xmlns:c16="http://schemas.microsoft.com/office/drawing/2014/chart" uri="{C3380CC4-5D6E-409C-BE32-E72D297353CC}">
              <c16:uniqueId val="{0000000A-62A8-42E6-A592-3D4593CADFA0}"/>
            </c:ext>
          </c:extLst>
        </c:ser>
        <c:dLbls>
          <c:showLegendKey val="0"/>
          <c:showVal val="0"/>
          <c:showCatName val="0"/>
          <c:showSerName val="0"/>
          <c:showPercent val="0"/>
          <c:showBubbleSize val="0"/>
          <c:showLeaderLines val="1"/>
        </c:dLbls>
        <c:firstSliceAng val="270"/>
        <c:holeSize val="50"/>
      </c:doughnutChart>
      <c:pieChart>
        <c:varyColors val="1"/>
        <c:ser>
          <c:idx val="1"/>
          <c:order val="1"/>
          <c:spPr>
            <a:noFill/>
          </c:spPr>
          <c:dPt>
            <c:idx val="1"/>
            <c:bubble3D val="0"/>
            <c:spPr>
              <a:solidFill>
                <a:schemeClr val="tx1"/>
              </a:solidFill>
            </c:spPr>
            <c:extLst>
              <c:ext xmlns:c16="http://schemas.microsoft.com/office/drawing/2014/chart" uri="{C3380CC4-5D6E-409C-BE32-E72D297353CC}">
                <c16:uniqueId val="{0000000C-62A8-42E6-A592-3D4593CADFA0}"/>
              </c:ext>
            </c:extLst>
          </c:dPt>
          <c:val>
            <c:numRef>
              <c:f>'Leçon 1'!$O$18:$O$20</c:f>
              <c:numCache>
                <c:formatCode>General</c:formatCode>
                <c:ptCount val="3"/>
                <c:pt idx="0">
                  <c:v>0</c:v>
                </c:pt>
                <c:pt idx="1">
                  <c:v>2</c:v>
                </c:pt>
                <c:pt idx="2">
                  <c:v>78</c:v>
                </c:pt>
              </c:numCache>
            </c:numRef>
          </c:val>
          <c:extLst>
            <c:ext xmlns:c16="http://schemas.microsoft.com/office/drawing/2014/chart" uri="{C3380CC4-5D6E-409C-BE32-E72D297353CC}">
              <c16:uniqueId val="{0000000D-62A8-42E6-A592-3D4593CADFA0}"/>
            </c:ext>
          </c:extLst>
        </c:ser>
        <c:dLbls>
          <c:showLegendKey val="0"/>
          <c:showVal val="0"/>
          <c:showCatName val="0"/>
          <c:showSerName val="0"/>
          <c:showPercent val="0"/>
          <c:showBubbleSize val="0"/>
          <c:showLeaderLines val="1"/>
        </c:dLbls>
        <c:firstSliceAng val="270"/>
      </c:pieChart>
    </c:plotArea>
    <c:plotVisOnly val="0"/>
    <c:dispBlanksAs val="gap"/>
    <c:showDLblsOverMax val="0"/>
  </c:chart>
  <c:spPr>
    <a:noFill/>
    <a:ln>
      <a:noFill/>
    </a:ln>
  </c:spPr>
  <c:printSettings>
    <c:headerFooter/>
    <c:pageMargins b="0.750000000000003" l="0.70000000000000062" r="0.70000000000000062" t="0.750000000000003" header="0.30000000000000032" footer="0.30000000000000032"/>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3187714043526789E-2"/>
          <c:y val="2.160694885387645E-3"/>
          <c:w val="0.97578810865280474"/>
          <c:h val="0.99783930511461238"/>
        </c:manualLayout>
      </c:layout>
      <c:doughnutChart>
        <c:varyColors val="1"/>
        <c:ser>
          <c:idx val="0"/>
          <c:order val="0"/>
          <c:tx>
            <c:v>Camembert</c:v>
          </c:tx>
          <c:dPt>
            <c:idx val="0"/>
            <c:bubble3D val="0"/>
            <c:spPr>
              <a:gradFill flip="none" rotWithShape="1">
                <a:gsLst>
                  <a:gs pos="0">
                    <a:srgbClr val="C00000">
                      <a:shade val="30000"/>
                      <a:satMod val="115000"/>
                    </a:srgbClr>
                  </a:gs>
                  <a:gs pos="50000">
                    <a:srgbClr val="C00000">
                      <a:shade val="67500"/>
                      <a:satMod val="115000"/>
                    </a:srgbClr>
                  </a:gs>
                  <a:gs pos="100000">
                    <a:srgbClr val="C00000">
                      <a:shade val="100000"/>
                      <a:satMod val="115000"/>
                    </a:srgbClr>
                  </a:gs>
                </a:gsLst>
                <a:lin ang="2700000" scaled="1"/>
                <a:tileRect/>
              </a:gradFill>
            </c:spPr>
            <c:extLst>
              <c:ext xmlns:c16="http://schemas.microsoft.com/office/drawing/2014/chart" uri="{C3380CC4-5D6E-409C-BE32-E72D297353CC}">
                <c16:uniqueId val="{00000001-9844-434B-889F-43C3FB1F5223}"/>
              </c:ext>
            </c:extLst>
          </c:dPt>
          <c:dPt>
            <c:idx val="1"/>
            <c:bubble3D val="0"/>
            <c:spPr>
              <a:gradFill flip="none" rotWithShape="1">
                <a:gsLst>
                  <a:gs pos="0">
                    <a:srgbClr val="F79646">
                      <a:lumMod val="75000"/>
                      <a:shade val="30000"/>
                      <a:satMod val="115000"/>
                    </a:srgbClr>
                  </a:gs>
                  <a:gs pos="50000">
                    <a:srgbClr val="F79646">
                      <a:lumMod val="75000"/>
                      <a:shade val="67500"/>
                      <a:satMod val="115000"/>
                    </a:srgbClr>
                  </a:gs>
                  <a:gs pos="100000">
                    <a:srgbClr val="F79646">
                      <a:lumMod val="75000"/>
                      <a:shade val="100000"/>
                      <a:satMod val="115000"/>
                    </a:srgbClr>
                  </a:gs>
                </a:gsLst>
                <a:lin ang="2700000" scaled="1"/>
                <a:tileRect/>
              </a:gradFill>
            </c:spPr>
            <c:extLst>
              <c:ext xmlns:c16="http://schemas.microsoft.com/office/drawing/2014/chart" uri="{C3380CC4-5D6E-409C-BE32-E72D297353CC}">
                <c16:uniqueId val="{00000003-9844-434B-889F-43C3FB1F5223}"/>
              </c:ext>
            </c:extLst>
          </c:dPt>
          <c:dPt>
            <c:idx val="2"/>
            <c:bubble3D val="0"/>
            <c:spPr>
              <a:gradFill flip="none" rotWithShape="1">
                <a:gsLst>
                  <a:gs pos="0">
                    <a:srgbClr val="64AB0D">
                      <a:shade val="30000"/>
                      <a:satMod val="115000"/>
                    </a:srgbClr>
                  </a:gs>
                  <a:gs pos="50000">
                    <a:srgbClr val="64AB0D">
                      <a:shade val="67500"/>
                      <a:satMod val="115000"/>
                    </a:srgbClr>
                  </a:gs>
                  <a:gs pos="100000">
                    <a:srgbClr val="64AB0D">
                      <a:shade val="100000"/>
                      <a:satMod val="115000"/>
                    </a:srgbClr>
                  </a:gs>
                </a:gsLst>
                <a:lin ang="2700000" scaled="1"/>
                <a:tileRect/>
              </a:gradFill>
            </c:spPr>
            <c:extLst>
              <c:ext xmlns:c16="http://schemas.microsoft.com/office/drawing/2014/chart" uri="{C3380CC4-5D6E-409C-BE32-E72D297353CC}">
                <c16:uniqueId val="{00000005-9844-434B-889F-43C3FB1F5223}"/>
              </c:ext>
            </c:extLst>
          </c:dPt>
          <c:dPt>
            <c:idx val="3"/>
            <c:bubble3D val="0"/>
            <c:spPr>
              <a:gradFill flip="none" rotWithShape="1">
                <a:gsLst>
                  <a:gs pos="0">
                    <a:srgbClr val="00B050">
                      <a:shade val="30000"/>
                      <a:satMod val="115000"/>
                    </a:srgbClr>
                  </a:gs>
                  <a:gs pos="50000">
                    <a:srgbClr val="00B050">
                      <a:shade val="67500"/>
                      <a:satMod val="115000"/>
                    </a:srgbClr>
                  </a:gs>
                  <a:gs pos="100000">
                    <a:srgbClr val="00B050">
                      <a:shade val="100000"/>
                      <a:satMod val="115000"/>
                    </a:srgbClr>
                  </a:gs>
                </a:gsLst>
                <a:lin ang="2700000" scaled="1"/>
                <a:tileRect/>
              </a:gradFill>
            </c:spPr>
            <c:extLst>
              <c:ext xmlns:c16="http://schemas.microsoft.com/office/drawing/2014/chart" uri="{C3380CC4-5D6E-409C-BE32-E72D297353CC}">
                <c16:uniqueId val="{00000007-9844-434B-889F-43C3FB1F5223}"/>
              </c:ext>
            </c:extLst>
          </c:dPt>
          <c:dPt>
            <c:idx val="4"/>
            <c:bubble3D val="0"/>
            <c:spPr>
              <a:noFill/>
            </c:spPr>
            <c:extLst>
              <c:ext xmlns:c16="http://schemas.microsoft.com/office/drawing/2014/chart" uri="{C3380CC4-5D6E-409C-BE32-E72D297353CC}">
                <c16:uniqueId val="{00000009-9844-434B-889F-43C3FB1F5223}"/>
              </c:ext>
            </c:extLst>
          </c:dPt>
          <c:val>
            <c:numRef>
              <c:f>'Leçon 2'!$N$148:$N$152</c:f>
              <c:numCache>
                <c:formatCode>General</c:formatCode>
                <c:ptCount val="5"/>
                <c:pt idx="0">
                  <c:v>10</c:v>
                </c:pt>
                <c:pt idx="1">
                  <c:v>10</c:v>
                </c:pt>
                <c:pt idx="2">
                  <c:v>10</c:v>
                </c:pt>
                <c:pt idx="3">
                  <c:v>10</c:v>
                </c:pt>
                <c:pt idx="4">
                  <c:v>40</c:v>
                </c:pt>
              </c:numCache>
            </c:numRef>
          </c:val>
          <c:extLst>
            <c:ext xmlns:c16="http://schemas.microsoft.com/office/drawing/2014/chart" uri="{C3380CC4-5D6E-409C-BE32-E72D297353CC}">
              <c16:uniqueId val="{0000000A-9844-434B-889F-43C3FB1F5223}"/>
            </c:ext>
          </c:extLst>
        </c:ser>
        <c:dLbls>
          <c:showLegendKey val="0"/>
          <c:showVal val="0"/>
          <c:showCatName val="0"/>
          <c:showSerName val="0"/>
          <c:showPercent val="0"/>
          <c:showBubbleSize val="0"/>
          <c:showLeaderLines val="1"/>
        </c:dLbls>
        <c:firstSliceAng val="270"/>
        <c:holeSize val="50"/>
      </c:doughnutChart>
      <c:pieChart>
        <c:varyColors val="1"/>
        <c:ser>
          <c:idx val="1"/>
          <c:order val="1"/>
          <c:spPr>
            <a:noFill/>
          </c:spPr>
          <c:dPt>
            <c:idx val="1"/>
            <c:bubble3D val="0"/>
            <c:spPr>
              <a:solidFill>
                <a:schemeClr val="tx1"/>
              </a:solidFill>
            </c:spPr>
            <c:extLst>
              <c:ext xmlns:c16="http://schemas.microsoft.com/office/drawing/2014/chart" uri="{C3380CC4-5D6E-409C-BE32-E72D297353CC}">
                <c16:uniqueId val="{0000000C-9844-434B-889F-43C3FB1F5223}"/>
              </c:ext>
            </c:extLst>
          </c:dPt>
          <c:val>
            <c:numRef>
              <c:f>'Leçon 2'!$O$148:$O$150</c:f>
              <c:numCache>
                <c:formatCode>General</c:formatCode>
                <c:ptCount val="3"/>
                <c:pt idx="0">
                  <c:v>0</c:v>
                </c:pt>
                <c:pt idx="1">
                  <c:v>2</c:v>
                </c:pt>
                <c:pt idx="2">
                  <c:v>78</c:v>
                </c:pt>
              </c:numCache>
            </c:numRef>
          </c:val>
          <c:extLst>
            <c:ext xmlns:c16="http://schemas.microsoft.com/office/drawing/2014/chart" uri="{C3380CC4-5D6E-409C-BE32-E72D297353CC}">
              <c16:uniqueId val="{0000000D-9844-434B-889F-43C3FB1F5223}"/>
            </c:ext>
          </c:extLst>
        </c:ser>
        <c:dLbls>
          <c:showLegendKey val="0"/>
          <c:showVal val="0"/>
          <c:showCatName val="0"/>
          <c:showSerName val="0"/>
          <c:showPercent val="0"/>
          <c:showBubbleSize val="0"/>
          <c:showLeaderLines val="1"/>
        </c:dLbls>
        <c:firstSliceAng val="270"/>
      </c:pieChart>
    </c:plotArea>
    <c:plotVisOnly val="0"/>
    <c:dispBlanksAs val="gap"/>
    <c:showDLblsOverMax val="0"/>
  </c:chart>
  <c:spPr>
    <a:noFill/>
    <a:ln>
      <a:noFill/>
    </a:ln>
  </c:spPr>
  <c:printSettings>
    <c:headerFooter/>
    <c:pageMargins b="0.750000000000003" l="0.70000000000000062" r="0.70000000000000062" t="0.750000000000003" header="0.30000000000000032" footer="0.30000000000000032"/>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3187714043526789E-2"/>
          <c:y val="2.160694885387645E-3"/>
          <c:w val="0.97578810865280474"/>
          <c:h val="0.99783930511461238"/>
        </c:manualLayout>
      </c:layout>
      <c:doughnutChart>
        <c:varyColors val="1"/>
        <c:ser>
          <c:idx val="0"/>
          <c:order val="0"/>
          <c:tx>
            <c:v>Camembert</c:v>
          </c:tx>
          <c:dPt>
            <c:idx val="0"/>
            <c:bubble3D val="0"/>
            <c:spPr>
              <a:gradFill flip="none" rotWithShape="1">
                <a:gsLst>
                  <a:gs pos="0">
                    <a:srgbClr val="C00000">
                      <a:shade val="30000"/>
                      <a:satMod val="115000"/>
                    </a:srgbClr>
                  </a:gs>
                  <a:gs pos="50000">
                    <a:srgbClr val="C00000">
                      <a:shade val="67500"/>
                      <a:satMod val="115000"/>
                    </a:srgbClr>
                  </a:gs>
                  <a:gs pos="100000">
                    <a:srgbClr val="C00000">
                      <a:shade val="100000"/>
                      <a:satMod val="115000"/>
                    </a:srgbClr>
                  </a:gs>
                </a:gsLst>
                <a:lin ang="2700000" scaled="1"/>
                <a:tileRect/>
              </a:gradFill>
            </c:spPr>
            <c:extLst>
              <c:ext xmlns:c16="http://schemas.microsoft.com/office/drawing/2014/chart" uri="{C3380CC4-5D6E-409C-BE32-E72D297353CC}">
                <c16:uniqueId val="{00000001-C6F6-4C40-B33D-869CFF75D394}"/>
              </c:ext>
            </c:extLst>
          </c:dPt>
          <c:dPt>
            <c:idx val="1"/>
            <c:bubble3D val="0"/>
            <c:spPr>
              <a:gradFill flip="none" rotWithShape="1">
                <a:gsLst>
                  <a:gs pos="0">
                    <a:srgbClr val="F79646">
                      <a:lumMod val="75000"/>
                      <a:shade val="30000"/>
                      <a:satMod val="115000"/>
                    </a:srgbClr>
                  </a:gs>
                  <a:gs pos="50000">
                    <a:srgbClr val="F79646">
                      <a:lumMod val="75000"/>
                      <a:shade val="67500"/>
                      <a:satMod val="115000"/>
                    </a:srgbClr>
                  </a:gs>
                  <a:gs pos="100000">
                    <a:srgbClr val="F79646">
                      <a:lumMod val="75000"/>
                      <a:shade val="100000"/>
                      <a:satMod val="115000"/>
                    </a:srgbClr>
                  </a:gs>
                </a:gsLst>
                <a:lin ang="2700000" scaled="1"/>
                <a:tileRect/>
              </a:gradFill>
            </c:spPr>
            <c:extLst>
              <c:ext xmlns:c16="http://schemas.microsoft.com/office/drawing/2014/chart" uri="{C3380CC4-5D6E-409C-BE32-E72D297353CC}">
                <c16:uniqueId val="{00000003-C6F6-4C40-B33D-869CFF75D394}"/>
              </c:ext>
            </c:extLst>
          </c:dPt>
          <c:dPt>
            <c:idx val="2"/>
            <c:bubble3D val="0"/>
            <c:spPr>
              <a:gradFill flip="none" rotWithShape="1">
                <a:gsLst>
                  <a:gs pos="0">
                    <a:srgbClr val="64AB0D">
                      <a:shade val="30000"/>
                      <a:satMod val="115000"/>
                    </a:srgbClr>
                  </a:gs>
                  <a:gs pos="50000">
                    <a:srgbClr val="64AB0D">
                      <a:shade val="67500"/>
                      <a:satMod val="115000"/>
                    </a:srgbClr>
                  </a:gs>
                  <a:gs pos="100000">
                    <a:srgbClr val="64AB0D">
                      <a:shade val="100000"/>
                      <a:satMod val="115000"/>
                    </a:srgbClr>
                  </a:gs>
                </a:gsLst>
                <a:lin ang="2700000" scaled="1"/>
                <a:tileRect/>
              </a:gradFill>
            </c:spPr>
            <c:extLst>
              <c:ext xmlns:c16="http://schemas.microsoft.com/office/drawing/2014/chart" uri="{C3380CC4-5D6E-409C-BE32-E72D297353CC}">
                <c16:uniqueId val="{00000005-C6F6-4C40-B33D-869CFF75D394}"/>
              </c:ext>
            </c:extLst>
          </c:dPt>
          <c:dPt>
            <c:idx val="3"/>
            <c:bubble3D val="0"/>
            <c:spPr>
              <a:gradFill flip="none" rotWithShape="1">
                <a:gsLst>
                  <a:gs pos="0">
                    <a:srgbClr val="00B050">
                      <a:shade val="30000"/>
                      <a:satMod val="115000"/>
                    </a:srgbClr>
                  </a:gs>
                  <a:gs pos="50000">
                    <a:srgbClr val="00B050">
                      <a:shade val="67500"/>
                      <a:satMod val="115000"/>
                    </a:srgbClr>
                  </a:gs>
                  <a:gs pos="100000">
                    <a:srgbClr val="00B050">
                      <a:shade val="100000"/>
                      <a:satMod val="115000"/>
                    </a:srgbClr>
                  </a:gs>
                </a:gsLst>
                <a:lin ang="2700000" scaled="1"/>
                <a:tileRect/>
              </a:gradFill>
            </c:spPr>
            <c:extLst>
              <c:ext xmlns:c16="http://schemas.microsoft.com/office/drawing/2014/chart" uri="{C3380CC4-5D6E-409C-BE32-E72D297353CC}">
                <c16:uniqueId val="{00000007-C6F6-4C40-B33D-869CFF75D394}"/>
              </c:ext>
            </c:extLst>
          </c:dPt>
          <c:dPt>
            <c:idx val="4"/>
            <c:bubble3D val="0"/>
            <c:spPr>
              <a:noFill/>
            </c:spPr>
            <c:extLst>
              <c:ext xmlns:c16="http://schemas.microsoft.com/office/drawing/2014/chart" uri="{C3380CC4-5D6E-409C-BE32-E72D297353CC}">
                <c16:uniqueId val="{00000009-C6F6-4C40-B33D-869CFF75D394}"/>
              </c:ext>
            </c:extLst>
          </c:dPt>
          <c:val>
            <c:numRef>
              <c:f>'Leçon 2'!$N$153:$N$157</c:f>
              <c:numCache>
                <c:formatCode>General</c:formatCode>
                <c:ptCount val="5"/>
                <c:pt idx="0">
                  <c:v>10</c:v>
                </c:pt>
                <c:pt idx="1">
                  <c:v>10</c:v>
                </c:pt>
                <c:pt idx="2">
                  <c:v>10</c:v>
                </c:pt>
                <c:pt idx="3">
                  <c:v>10</c:v>
                </c:pt>
                <c:pt idx="4">
                  <c:v>40</c:v>
                </c:pt>
              </c:numCache>
            </c:numRef>
          </c:val>
          <c:extLst>
            <c:ext xmlns:c16="http://schemas.microsoft.com/office/drawing/2014/chart" uri="{C3380CC4-5D6E-409C-BE32-E72D297353CC}">
              <c16:uniqueId val="{0000000A-C6F6-4C40-B33D-869CFF75D394}"/>
            </c:ext>
          </c:extLst>
        </c:ser>
        <c:dLbls>
          <c:showLegendKey val="0"/>
          <c:showVal val="0"/>
          <c:showCatName val="0"/>
          <c:showSerName val="0"/>
          <c:showPercent val="0"/>
          <c:showBubbleSize val="0"/>
          <c:showLeaderLines val="1"/>
        </c:dLbls>
        <c:firstSliceAng val="270"/>
        <c:holeSize val="50"/>
      </c:doughnutChart>
      <c:pieChart>
        <c:varyColors val="1"/>
        <c:ser>
          <c:idx val="1"/>
          <c:order val="1"/>
          <c:spPr>
            <a:noFill/>
          </c:spPr>
          <c:dPt>
            <c:idx val="1"/>
            <c:bubble3D val="0"/>
            <c:spPr>
              <a:solidFill>
                <a:schemeClr val="tx1"/>
              </a:solidFill>
            </c:spPr>
            <c:extLst>
              <c:ext xmlns:c16="http://schemas.microsoft.com/office/drawing/2014/chart" uri="{C3380CC4-5D6E-409C-BE32-E72D297353CC}">
                <c16:uniqueId val="{0000000C-C6F6-4C40-B33D-869CFF75D394}"/>
              </c:ext>
            </c:extLst>
          </c:dPt>
          <c:val>
            <c:numRef>
              <c:f>'Leçon 2'!$O$153:$O$155</c:f>
              <c:numCache>
                <c:formatCode>General</c:formatCode>
                <c:ptCount val="3"/>
                <c:pt idx="0">
                  <c:v>0</c:v>
                </c:pt>
                <c:pt idx="1">
                  <c:v>2</c:v>
                </c:pt>
                <c:pt idx="2">
                  <c:v>78</c:v>
                </c:pt>
              </c:numCache>
            </c:numRef>
          </c:val>
          <c:extLst>
            <c:ext xmlns:c16="http://schemas.microsoft.com/office/drawing/2014/chart" uri="{C3380CC4-5D6E-409C-BE32-E72D297353CC}">
              <c16:uniqueId val="{0000000D-C6F6-4C40-B33D-869CFF75D394}"/>
            </c:ext>
          </c:extLst>
        </c:ser>
        <c:dLbls>
          <c:showLegendKey val="0"/>
          <c:showVal val="0"/>
          <c:showCatName val="0"/>
          <c:showSerName val="0"/>
          <c:showPercent val="0"/>
          <c:showBubbleSize val="0"/>
          <c:showLeaderLines val="1"/>
        </c:dLbls>
        <c:firstSliceAng val="270"/>
      </c:pieChart>
    </c:plotArea>
    <c:plotVisOnly val="0"/>
    <c:dispBlanksAs val="gap"/>
    <c:showDLblsOverMax val="0"/>
  </c:chart>
  <c:spPr>
    <a:noFill/>
    <a:ln>
      <a:noFill/>
    </a:ln>
  </c:spPr>
  <c:printSettings>
    <c:headerFooter/>
    <c:pageMargins b="0.750000000000003" l="0.70000000000000062" r="0.70000000000000062" t="0.750000000000003" header="0.30000000000000032" footer="0.30000000000000032"/>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3187714043526789E-2"/>
          <c:y val="2.160694885387645E-3"/>
          <c:w val="0.97578810865280474"/>
          <c:h val="0.99783930511461238"/>
        </c:manualLayout>
      </c:layout>
      <c:doughnutChart>
        <c:varyColors val="1"/>
        <c:ser>
          <c:idx val="0"/>
          <c:order val="0"/>
          <c:tx>
            <c:v>Camembert</c:v>
          </c:tx>
          <c:dPt>
            <c:idx val="0"/>
            <c:bubble3D val="0"/>
            <c:spPr>
              <a:gradFill flip="none" rotWithShape="1">
                <a:gsLst>
                  <a:gs pos="0">
                    <a:srgbClr val="C00000">
                      <a:shade val="30000"/>
                      <a:satMod val="115000"/>
                    </a:srgbClr>
                  </a:gs>
                  <a:gs pos="50000">
                    <a:srgbClr val="C00000">
                      <a:shade val="67500"/>
                      <a:satMod val="115000"/>
                    </a:srgbClr>
                  </a:gs>
                  <a:gs pos="100000">
                    <a:srgbClr val="C00000">
                      <a:shade val="100000"/>
                      <a:satMod val="115000"/>
                    </a:srgbClr>
                  </a:gs>
                </a:gsLst>
                <a:lin ang="2700000" scaled="1"/>
                <a:tileRect/>
              </a:gradFill>
            </c:spPr>
            <c:extLst>
              <c:ext xmlns:c16="http://schemas.microsoft.com/office/drawing/2014/chart" uri="{C3380CC4-5D6E-409C-BE32-E72D297353CC}">
                <c16:uniqueId val="{00000001-E5E4-4187-AFF8-60EC1CEC912A}"/>
              </c:ext>
            </c:extLst>
          </c:dPt>
          <c:dPt>
            <c:idx val="1"/>
            <c:bubble3D val="0"/>
            <c:spPr>
              <a:gradFill flip="none" rotWithShape="1">
                <a:gsLst>
                  <a:gs pos="0">
                    <a:srgbClr val="F79646">
                      <a:lumMod val="75000"/>
                      <a:shade val="30000"/>
                      <a:satMod val="115000"/>
                    </a:srgbClr>
                  </a:gs>
                  <a:gs pos="50000">
                    <a:srgbClr val="F79646">
                      <a:lumMod val="75000"/>
                      <a:shade val="67500"/>
                      <a:satMod val="115000"/>
                    </a:srgbClr>
                  </a:gs>
                  <a:gs pos="100000">
                    <a:srgbClr val="F79646">
                      <a:lumMod val="75000"/>
                      <a:shade val="100000"/>
                      <a:satMod val="115000"/>
                    </a:srgbClr>
                  </a:gs>
                </a:gsLst>
                <a:lin ang="2700000" scaled="1"/>
                <a:tileRect/>
              </a:gradFill>
            </c:spPr>
            <c:extLst>
              <c:ext xmlns:c16="http://schemas.microsoft.com/office/drawing/2014/chart" uri="{C3380CC4-5D6E-409C-BE32-E72D297353CC}">
                <c16:uniqueId val="{00000003-E5E4-4187-AFF8-60EC1CEC912A}"/>
              </c:ext>
            </c:extLst>
          </c:dPt>
          <c:dPt>
            <c:idx val="2"/>
            <c:bubble3D val="0"/>
            <c:spPr>
              <a:gradFill flip="none" rotWithShape="1">
                <a:gsLst>
                  <a:gs pos="0">
                    <a:srgbClr val="64AB0D">
                      <a:shade val="30000"/>
                      <a:satMod val="115000"/>
                    </a:srgbClr>
                  </a:gs>
                  <a:gs pos="50000">
                    <a:srgbClr val="64AB0D">
                      <a:shade val="67500"/>
                      <a:satMod val="115000"/>
                    </a:srgbClr>
                  </a:gs>
                  <a:gs pos="100000">
                    <a:srgbClr val="64AB0D">
                      <a:shade val="100000"/>
                      <a:satMod val="115000"/>
                    </a:srgbClr>
                  </a:gs>
                </a:gsLst>
                <a:lin ang="2700000" scaled="1"/>
                <a:tileRect/>
              </a:gradFill>
            </c:spPr>
            <c:extLst>
              <c:ext xmlns:c16="http://schemas.microsoft.com/office/drawing/2014/chart" uri="{C3380CC4-5D6E-409C-BE32-E72D297353CC}">
                <c16:uniqueId val="{00000005-E5E4-4187-AFF8-60EC1CEC912A}"/>
              </c:ext>
            </c:extLst>
          </c:dPt>
          <c:dPt>
            <c:idx val="3"/>
            <c:bubble3D val="0"/>
            <c:spPr>
              <a:gradFill flip="none" rotWithShape="1">
                <a:gsLst>
                  <a:gs pos="0">
                    <a:srgbClr val="00B050">
                      <a:shade val="30000"/>
                      <a:satMod val="115000"/>
                    </a:srgbClr>
                  </a:gs>
                  <a:gs pos="50000">
                    <a:srgbClr val="00B050">
                      <a:shade val="67500"/>
                      <a:satMod val="115000"/>
                    </a:srgbClr>
                  </a:gs>
                  <a:gs pos="100000">
                    <a:srgbClr val="00B050">
                      <a:shade val="100000"/>
                      <a:satMod val="115000"/>
                    </a:srgbClr>
                  </a:gs>
                </a:gsLst>
                <a:lin ang="2700000" scaled="1"/>
                <a:tileRect/>
              </a:gradFill>
            </c:spPr>
            <c:extLst>
              <c:ext xmlns:c16="http://schemas.microsoft.com/office/drawing/2014/chart" uri="{C3380CC4-5D6E-409C-BE32-E72D297353CC}">
                <c16:uniqueId val="{00000007-E5E4-4187-AFF8-60EC1CEC912A}"/>
              </c:ext>
            </c:extLst>
          </c:dPt>
          <c:dPt>
            <c:idx val="4"/>
            <c:bubble3D val="0"/>
            <c:spPr>
              <a:noFill/>
            </c:spPr>
            <c:extLst>
              <c:ext xmlns:c16="http://schemas.microsoft.com/office/drawing/2014/chart" uri="{C3380CC4-5D6E-409C-BE32-E72D297353CC}">
                <c16:uniqueId val="{00000009-E5E4-4187-AFF8-60EC1CEC912A}"/>
              </c:ext>
            </c:extLst>
          </c:dPt>
          <c:val>
            <c:numRef>
              <c:f>'Leçon 2'!$N$158:$N$162</c:f>
              <c:numCache>
                <c:formatCode>General</c:formatCode>
                <c:ptCount val="5"/>
                <c:pt idx="0">
                  <c:v>10</c:v>
                </c:pt>
                <c:pt idx="1">
                  <c:v>10</c:v>
                </c:pt>
                <c:pt idx="2">
                  <c:v>10</c:v>
                </c:pt>
                <c:pt idx="3">
                  <c:v>10</c:v>
                </c:pt>
                <c:pt idx="4">
                  <c:v>40</c:v>
                </c:pt>
              </c:numCache>
            </c:numRef>
          </c:val>
          <c:extLst>
            <c:ext xmlns:c16="http://schemas.microsoft.com/office/drawing/2014/chart" uri="{C3380CC4-5D6E-409C-BE32-E72D297353CC}">
              <c16:uniqueId val="{0000000A-E5E4-4187-AFF8-60EC1CEC912A}"/>
            </c:ext>
          </c:extLst>
        </c:ser>
        <c:dLbls>
          <c:showLegendKey val="0"/>
          <c:showVal val="0"/>
          <c:showCatName val="0"/>
          <c:showSerName val="0"/>
          <c:showPercent val="0"/>
          <c:showBubbleSize val="0"/>
          <c:showLeaderLines val="1"/>
        </c:dLbls>
        <c:firstSliceAng val="270"/>
        <c:holeSize val="50"/>
      </c:doughnutChart>
      <c:pieChart>
        <c:varyColors val="1"/>
        <c:ser>
          <c:idx val="1"/>
          <c:order val="1"/>
          <c:spPr>
            <a:noFill/>
          </c:spPr>
          <c:dPt>
            <c:idx val="1"/>
            <c:bubble3D val="0"/>
            <c:spPr>
              <a:solidFill>
                <a:schemeClr val="tx1"/>
              </a:solidFill>
            </c:spPr>
            <c:extLst>
              <c:ext xmlns:c16="http://schemas.microsoft.com/office/drawing/2014/chart" uri="{C3380CC4-5D6E-409C-BE32-E72D297353CC}">
                <c16:uniqueId val="{0000000C-E5E4-4187-AFF8-60EC1CEC912A}"/>
              </c:ext>
            </c:extLst>
          </c:dPt>
          <c:val>
            <c:numRef>
              <c:f>'Leçon 2'!$O$158:$O$160</c:f>
              <c:numCache>
                <c:formatCode>General</c:formatCode>
                <c:ptCount val="3"/>
                <c:pt idx="0">
                  <c:v>0</c:v>
                </c:pt>
                <c:pt idx="1">
                  <c:v>2</c:v>
                </c:pt>
                <c:pt idx="2">
                  <c:v>78</c:v>
                </c:pt>
              </c:numCache>
            </c:numRef>
          </c:val>
          <c:extLst>
            <c:ext xmlns:c16="http://schemas.microsoft.com/office/drawing/2014/chart" uri="{C3380CC4-5D6E-409C-BE32-E72D297353CC}">
              <c16:uniqueId val="{0000000D-E5E4-4187-AFF8-60EC1CEC912A}"/>
            </c:ext>
          </c:extLst>
        </c:ser>
        <c:dLbls>
          <c:showLegendKey val="0"/>
          <c:showVal val="0"/>
          <c:showCatName val="0"/>
          <c:showSerName val="0"/>
          <c:showPercent val="0"/>
          <c:showBubbleSize val="0"/>
          <c:showLeaderLines val="1"/>
        </c:dLbls>
        <c:firstSliceAng val="270"/>
      </c:pieChart>
    </c:plotArea>
    <c:plotVisOnly val="0"/>
    <c:dispBlanksAs val="gap"/>
    <c:showDLblsOverMax val="0"/>
  </c:chart>
  <c:spPr>
    <a:noFill/>
    <a:ln>
      <a:noFill/>
    </a:ln>
  </c:spPr>
  <c:printSettings>
    <c:headerFooter/>
    <c:pageMargins b="0.750000000000003" l="0.70000000000000062" r="0.70000000000000062" t="0.750000000000003" header="0.30000000000000032" footer="0.30000000000000032"/>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3187714043526789E-2"/>
          <c:y val="2.160694885387645E-3"/>
          <c:w val="0.97578810865280474"/>
          <c:h val="0.99783930511461238"/>
        </c:manualLayout>
      </c:layout>
      <c:doughnutChart>
        <c:varyColors val="1"/>
        <c:ser>
          <c:idx val="0"/>
          <c:order val="0"/>
          <c:tx>
            <c:v>Camembert</c:v>
          </c:tx>
          <c:dPt>
            <c:idx val="0"/>
            <c:bubble3D val="0"/>
            <c:spPr>
              <a:gradFill flip="none" rotWithShape="1">
                <a:gsLst>
                  <a:gs pos="0">
                    <a:srgbClr val="C00000">
                      <a:shade val="30000"/>
                      <a:satMod val="115000"/>
                    </a:srgbClr>
                  </a:gs>
                  <a:gs pos="50000">
                    <a:srgbClr val="C00000">
                      <a:shade val="67500"/>
                      <a:satMod val="115000"/>
                    </a:srgbClr>
                  </a:gs>
                  <a:gs pos="100000">
                    <a:srgbClr val="C00000">
                      <a:shade val="100000"/>
                      <a:satMod val="115000"/>
                    </a:srgbClr>
                  </a:gs>
                </a:gsLst>
                <a:lin ang="2700000" scaled="1"/>
                <a:tileRect/>
              </a:gradFill>
            </c:spPr>
            <c:extLst>
              <c:ext xmlns:c16="http://schemas.microsoft.com/office/drawing/2014/chart" uri="{C3380CC4-5D6E-409C-BE32-E72D297353CC}">
                <c16:uniqueId val="{00000001-C587-4110-AF74-A7BA45C3CD34}"/>
              </c:ext>
            </c:extLst>
          </c:dPt>
          <c:dPt>
            <c:idx val="1"/>
            <c:bubble3D val="0"/>
            <c:spPr>
              <a:gradFill flip="none" rotWithShape="1">
                <a:gsLst>
                  <a:gs pos="0">
                    <a:srgbClr val="F79646">
                      <a:lumMod val="75000"/>
                      <a:shade val="30000"/>
                      <a:satMod val="115000"/>
                    </a:srgbClr>
                  </a:gs>
                  <a:gs pos="50000">
                    <a:srgbClr val="F79646">
                      <a:lumMod val="75000"/>
                      <a:shade val="67500"/>
                      <a:satMod val="115000"/>
                    </a:srgbClr>
                  </a:gs>
                  <a:gs pos="100000">
                    <a:srgbClr val="F79646">
                      <a:lumMod val="75000"/>
                      <a:shade val="100000"/>
                      <a:satMod val="115000"/>
                    </a:srgbClr>
                  </a:gs>
                </a:gsLst>
                <a:lin ang="2700000" scaled="1"/>
                <a:tileRect/>
              </a:gradFill>
            </c:spPr>
            <c:extLst>
              <c:ext xmlns:c16="http://schemas.microsoft.com/office/drawing/2014/chart" uri="{C3380CC4-5D6E-409C-BE32-E72D297353CC}">
                <c16:uniqueId val="{00000003-C587-4110-AF74-A7BA45C3CD34}"/>
              </c:ext>
            </c:extLst>
          </c:dPt>
          <c:dPt>
            <c:idx val="2"/>
            <c:bubble3D val="0"/>
            <c:spPr>
              <a:gradFill flip="none" rotWithShape="1">
                <a:gsLst>
                  <a:gs pos="0">
                    <a:srgbClr val="64AB0D">
                      <a:shade val="30000"/>
                      <a:satMod val="115000"/>
                    </a:srgbClr>
                  </a:gs>
                  <a:gs pos="50000">
                    <a:srgbClr val="64AB0D">
                      <a:shade val="67500"/>
                      <a:satMod val="115000"/>
                    </a:srgbClr>
                  </a:gs>
                  <a:gs pos="100000">
                    <a:srgbClr val="64AB0D">
                      <a:shade val="100000"/>
                      <a:satMod val="115000"/>
                    </a:srgbClr>
                  </a:gs>
                </a:gsLst>
                <a:lin ang="2700000" scaled="1"/>
                <a:tileRect/>
              </a:gradFill>
            </c:spPr>
            <c:extLst>
              <c:ext xmlns:c16="http://schemas.microsoft.com/office/drawing/2014/chart" uri="{C3380CC4-5D6E-409C-BE32-E72D297353CC}">
                <c16:uniqueId val="{00000005-C587-4110-AF74-A7BA45C3CD34}"/>
              </c:ext>
            </c:extLst>
          </c:dPt>
          <c:dPt>
            <c:idx val="3"/>
            <c:bubble3D val="0"/>
            <c:spPr>
              <a:gradFill flip="none" rotWithShape="1">
                <a:gsLst>
                  <a:gs pos="0">
                    <a:srgbClr val="00B050">
                      <a:shade val="30000"/>
                      <a:satMod val="115000"/>
                    </a:srgbClr>
                  </a:gs>
                  <a:gs pos="50000">
                    <a:srgbClr val="00B050">
                      <a:shade val="67500"/>
                      <a:satMod val="115000"/>
                    </a:srgbClr>
                  </a:gs>
                  <a:gs pos="100000">
                    <a:srgbClr val="00B050">
                      <a:shade val="100000"/>
                      <a:satMod val="115000"/>
                    </a:srgbClr>
                  </a:gs>
                </a:gsLst>
                <a:lin ang="2700000" scaled="1"/>
                <a:tileRect/>
              </a:gradFill>
            </c:spPr>
            <c:extLst>
              <c:ext xmlns:c16="http://schemas.microsoft.com/office/drawing/2014/chart" uri="{C3380CC4-5D6E-409C-BE32-E72D297353CC}">
                <c16:uniqueId val="{00000007-C587-4110-AF74-A7BA45C3CD34}"/>
              </c:ext>
            </c:extLst>
          </c:dPt>
          <c:dPt>
            <c:idx val="4"/>
            <c:bubble3D val="0"/>
            <c:spPr>
              <a:noFill/>
            </c:spPr>
            <c:extLst>
              <c:ext xmlns:c16="http://schemas.microsoft.com/office/drawing/2014/chart" uri="{C3380CC4-5D6E-409C-BE32-E72D297353CC}">
                <c16:uniqueId val="{00000009-C587-4110-AF74-A7BA45C3CD34}"/>
              </c:ext>
            </c:extLst>
          </c:dPt>
          <c:val>
            <c:numRef>
              <c:f>'Leçon 2'!$N$163:$N$167</c:f>
              <c:numCache>
                <c:formatCode>General</c:formatCode>
                <c:ptCount val="5"/>
                <c:pt idx="0">
                  <c:v>10</c:v>
                </c:pt>
                <c:pt idx="1">
                  <c:v>10</c:v>
                </c:pt>
                <c:pt idx="2">
                  <c:v>10</c:v>
                </c:pt>
                <c:pt idx="3">
                  <c:v>10</c:v>
                </c:pt>
                <c:pt idx="4">
                  <c:v>40</c:v>
                </c:pt>
              </c:numCache>
            </c:numRef>
          </c:val>
          <c:extLst>
            <c:ext xmlns:c16="http://schemas.microsoft.com/office/drawing/2014/chart" uri="{C3380CC4-5D6E-409C-BE32-E72D297353CC}">
              <c16:uniqueId val="{0000000A-C587-4110-AF74-A7BA45C3CD34}"/>
            </c:ext>
          </c:extLst>
        </c:ser>
        <c:dLbls>
          <c:showLegendKey val="0"/>
          <c:showVal val="0"/>
          <c:showCatName val="0"/>
          <c:showSerName val="0"/>
          <c:showPercent val="0"/>
          <c:showBubbleSize val="0"/>
          <c:showLeaderLines val="1"/>
        </c:dLbls>
        <c:firstSliceAng val="270"/>
        <c:holeSize val="50"/>
      </c:doughnutChart>
      <c:pieChart>
        <c:varyColors val="1"/>
        <c:ser>
          <c:idx val="1"/>
          <c:order val="1"/>
          <c:spPr>
            <a:noFill/>
          </c:spPr>
          <c:dPt>
            <c:idx val="1"/>
            <c:bubble3D val="0"/>
            <c:spPr>
              <a:solidFill>
                <a:schemeClr val="tx1"/>
              </a:solidFill>
            </c:spPr>
            <c:extLst>
              <c:ext xmlns:c16="http://schemas.microsoft.com/office/drawing/2014/chart" uri="{C3380CC4-5D6E-409C-BE32-E72D297353CC}">
                <c16:uniqueId val="{0000000C-C587-4110-AF74-A7BA45C3CD34}"/>
              </c:ext>
            </c:extLst>
          </c:dPt>
          <c:val>
            <c:numRef>
              <c:f>'Leçon 2'!$O$163:$O$165</c:f>
              <c:numCache>
                <c:formatCode>General</c:formatCode>
                <c:ptCount val="3"/>
                <c:pt idx="0">
                  <c:v>0</c:v>
                </c:pt>
                <c:pt idx="1">
                  <c:v>2</c:v>
                </c:pt>
                <c:pt idx="2">
                  <c:v>78</c:v>
                </c:pt>
              </c:numCache>
            </c:numRef>
          </c:val>
          <c:extLst>
            <c:ext xmlns:c16="http://schemas.microsoft.com/office/drawing/2014/chart" uri="{C3380CC4-5D6E-409C-BE32-E72D297353CC}">
              <c16:uniqueId val="{0000000D-C587-4110-AF74-A7BA45C3CD34}"/>
            </c:ext>
          </c:extLst>
        </c:ser>
        <c:dLbls>
          <c:showLegendKey val="0"/>
          <c:showVal val="0"/>
          <c:showCatName val="0"/>
          <c:showSerName val="0"/>
          <c:showPercent val="0"/>
          <c:showBubbleSize val="0"/>
          <c:showLeaderLines val="1"/>
        </c:dLbls>
        <c:firstSliceAng val="270"/>
      </c:pieChart>
    </c:plotArea>
    <c:plotVisOnly val="0"/>
    <c:dispBlanksAs val="gap"/>
    <c:showDLblsOverMax val="0"/>
  </c:chart>
  <c:spPr>
    <a:noFill/>
    <a:ln>
      <a:noFill/>
    </a:ln>
  </c:spPr>
  <c:printSettings>
    <c:headerFooter/>
    <c:pageMargins b="0.750000000000003" l="0.70000000000000062" r="0.70000000000000062" t="0.750000000000003" header="0.30000000000000032" footer="0.30000000000000032"/>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3187714043526789E-2"/>
          <c:y val="2.160694885387645E-3"/>
          <c:w val="0.97578810865280474"/>
          <c:h val="0.99783930511461238"/>
        </c:manualLayout>
      </c:layout>
      <c:doughnutChart>
        <c:varyColors val="1"/>
        <c:ser>
          <c:idx val="0"/>
          <c:order val="0"/>
          <c:tx>
            <c:v>Camembert</c:v>
          </c:tx>
          <c:dPt>
            <c:idx val="0"/>
            <c:bubble3D val="0"/>
            <c:spPr>
              <a:gradFill flip="none" rotWithShape="1">
                <a:gsLst>
                  <a:gs pos="0">
                    <a:srgbClr val="C00000">
                      <a:shade val="30000"/>
                      <a:satMod val="115000"/>
                    </a:srgbClr>
                  </a:gs>
                  <a:gs pos="50000">
                    <a:srgbClr val="C00000">
                      <a:shade val="67500"/>
                      <a:satMod val="115000"/>
                    </a:srgbClr>
                  </a:gs>
                  <a:gs pos="100000">
                    <a:srgbClr val="C00000">
                      <a:shade val="100000"/>
                      <a:satMod val="115000"/>
                    </a:srgbClr>
                  </a:gs>
                </a:gsLst>
                <a:lin ang="2700000" scaled="1"/>
                <a:tileRect/>
              </a:gradFill>
            </c:spPr>
            <c:extLst>
              <c:ext xmlns:c16="http://schemas.microsoft.com/office/drawing/2014/chart" uri="{C3380CC4-5D6E-409C-BE32-E72D297353CC}">
                <c16:uniqueId val="{00000001-53CB-44D3-BB74-47324080E4F3}"/>
              </c:ext>
            </c:extLst>
          </c:dPt>
          <c:dPt>
            <c:idx val="1"/>
            <c:bubble3D val="0"/>
            <c:spPr>
              <a:gradFill flip="none" rotWithShape="1">
                <a:gsLst>
                  <a:gs pos="0">
                    <a:srgbClr val="F79646">
                      <a:lumMod val="75000"/>
                      <a:shade val="30000"/>
                      <a:satMod val="115000"/>
                    </a:srgbClr>
                  </a:gs>
                  <a:gs pos="50000">
                    <a:srgbClr val="F79646">
                      <a:lumMod val="75000"/>
                      <a:shade val="67500"/>
                      <a:satMod val="115000"/>
                    </a:srgbClr>
                  </a:gs>
                  <a:gs pos="100000">
                    <a:srgbClr val="F79646">
                      <a:lumMod val="75000"/>
                      <a:shade val="100000"/>
                      <a:satMod val="115000"/>
                    </a:srgbClr>
                  </a:gs>
                </a:gsLst>
                <a:lin ang="2700000" scaled="1"/>
                <a:tileRect/>
              </a:gradFill>
            </c:spPr>
            <c:extLst>
              <c:ext xmlns:c16="http://schemas.microsoft.com/office/drawing/2014/chart" uri="{C3380CC4-5D6E-409C-BE32-E72D297353CC}">
                <c16:uniqueId val="{00000003-53CB-44D3-BB74-47324080E4F3}"/>
              </c:ext>
            </c:extLst>
          </c:dPt>
          <c:dPt>
            <c:idx val="2"/>
            <c:bubble3D val="0"/>
            <c:spPr>
              <a:gradFill flip="none" rotWithShape="1">
                <a:gsLst>
                  <a:gs pos="0">
                    <a:srgbClr val="64AB0D">
                      <a:shade val="30000"/>
                      <a:satMod val="115000"/>
                    </a:srgbClr>
                  </a:gs>
                  <a:gs pos="50000">
                    <a:srgbClr val="64AB0D">
                      <a:shade val="67500"/>
                      <a:satMod val="115000"/>
                    </a:srgbClr>
                  </a:gs>
                  <a:gs pos="100000">
                    <a:srgbClr val="64AB0D">
                      <a:shade val="100000"/>
                      <a:satMod val="115000"/>
                    </a:srgbClr>
                  </a:gs>
                </a:gsLst>
                <a:lin ang="2700000" scaled="1"/>
                <a:tileRect/>
              </a:gradFill>
            </c:spPr>
            <c:extLst>
              <c:ext xmlns:c16="http://schemas.microsoft.com/office/drawing/2014/chart" uri="{C3380CC4-5D6E-409C-BE32-E72D297353CC}">
                <c16:uniqueId val="{00000005-53CB-44D3-BB74-47324080E4F3}"/>
              </c:ext>
            </c:extLst>
          </c:dPt>
          <c:dPt>
            <c:idx val="3"/>
            <c:bubble3D val="0"/>
            <c:spPr>
              <a:gradFill flip="none" rotWithShape="1">
                <a:gsLst>
                  <a:gs pos="0">
                    <a:srgbClr val="00B050">
                      <a:shade val="30000"/>
                      <a:satMod val="115000"/>
                    </a:srgbClr>
                  </a:gs>
                  <a:gs pos="50000">
                    <a:srgbClr val="00B050">
                      <a:shade val="67500"/>
                      <a:satMod val="115000"/>
                    </a:srgbClr>
                  </a:gs>
                  <a:gs pos="100000">
                    <a:srgbClr val="00B050">
                      <a:shade val="100000"/>
                      <a:satMod val="115000"/>
                    </a:srgbClr>
                  </a:gs>
                </a:gsLst>
                <a:lin ang="2700000" scaled="1"/>
                <a:tileRect/>
              </a:gradFill>
            </c:spPr>
            <c:extLst>
              <c:ext xmlns:c16="http://schemas.microsoft.com/office/drawing/2014/chart" uri="{C3380CC4-5D6E-409C-BE32-E72D297353CC}">
                <c16:uniqueId val="{00000007-53CB-44D3-BB74-47324080E4F3}"/>
              </c:ext>
            </c:extLst>
          </c:dPt>
          <c:dPt>
            <c:idx val="4"/>
            <c:bubble3D val="0"/>
            <c:spPr>
              <a:noFill/>
            </c:spPr>
            <c:extLst>
              <c:ext xmlns:c16="http://schemas.microsoft.com/office/drawing/2014/chart" uri="{C3380CC4-5D6E-409C-BE32-E72D297353CC}">
                <c16:uniqueId val="{00000009-53CB-44D3-BB74-47324080E4F3}"/>
              </c:ext>
            </c:extLst>
          </c:dPt>
          <c:val>
            <c:numRef>
              <c:f>'Leçon 2'!$N$168:$N$172</c:f>
              <c:numCache>
                <c:formatCode>General</c:formatCode>
                <c:ptCount val="5"/>
                <c:pt idx="0">
                  <c:v>10</c:v>
                </c:pt>
                <c:pt idx="1">
                  <c:v>10</c:v>
                </c:pt>
                <c:pt idx="2">
                  <c:v>10</c:v>
                </c:pt>
                <c:pt idx="3">
                  <c:v>10</c:v>
                </c:pt>
                <c:pt idx="4">
                  <c:v>40</c:v>
                </c:pt>
              </c:numCache>
            </c:numRef>
          </c:val>
          <c:extLst>
            <c:ext xmlns:c16="http://schemas.microsoft.com/office/drawing/2014/chart" uri="{C3380CC4-5D6E-409C-BE32-E72D297353CC}">
              <c16:uniqueId val="{0000000A-53CB-44D3-BB74-47324080E4F3}"/>
            </c:ext>
          </c:extLst>
        </c:ser>
        <c:dLbls>
          <c:showLegendKey val="0"/>
          <c:showVal val="0"/>
          <c:showCatName val="0"/>
          <c:showSerName val="0"/>
          <c:showPercent val="0"/>
          <c:showBubbleSize val="0"/>
          <c:showLeaderLines val="1"/>
        </c:dLbls>
        <c:firstSliceAng val="270"/>
        <c:holeSize val="50"/>
      </c:doughnutChart>
      <c:pieChart>
        <c:varyColors val="1"/>
        <c:ser>
          <c:idx val="1"/>
          <c:order val="1"/>
          <c:spPr>
            <a:noFill/>
          </c:spPr>
          <c:dPt>
            <c:idx val="1"/>
            <c:bubble3D val="0"/>
            <c:spPr>
              <a:solidFill>
                <a:schemeClr val="tx1"/>
              </a:solidFill>
            </c:spPr>
            <c:extLst>
              <c:ext xmlns:c16="http://schemas.microsoft.com/office/drawing/2014/chart" uri="{C3380CC4-5D6E-409C-BE32-E72D297353CC}">
                <c16:uniqueId val="{0000000C-53CB-44D3-BB74-47324080E4F3}"/>
              </c:ext>
            </c:extLst>
          </c:dPt>
          <c:val>
            <c:numRef>
              <c:f>'Leçon 2'!$O$168:$O$170</c:f>
              <c:numCache>
                <c:formatCode>General</c:formatCode>
                <c:ptCount val="3"/>
                <c:pt idx="0">
                  <c:v>0</c:v>
                </c:pt>
                <c:pt idx="1">
                  <c:v>2</c:v>
                </c:pt>
                <c:pt idx="2">
                  <c:v>78</c:v>
                </c:pt>
              </c:numCache>
            </c:numRef>
          </c:val>
          <c:extLst>
            <c:ext xmlns:c16="http://schemas.microsoft.com/office/drawing/2014/chart" uri="{C3380CC4-5D6E-409C-BE32-E72D297353CC}">
              <c16:uniqueId val="{0000000D-53CB-44D3-BB74-47324080E4F3}"/>
            </c:ext>
          </c:extLst>
        </c:ser>
        <c:dLbls>
          <c:showLegendKey val="0"/>
          <c:showVal val="0"/>
          <c:showCatName val="0"/>
          <c:showSerName val="0"/>
          <c:showPercent val="0"/>
          <c:showBubbleSize val="0"/>
          <c:showLeaderLines val="1"/>
        </c:dLbls>
        <c:firstSliceAng val="270"/>
      </c:pieChart>
    </c:plotArea>
    <c:plotVisOnly val="0"/>
    <c:dispBlanksAs val="gap"/>
    <c:showDLblsOverMax val="0"/>
  </c:chart>
  <c:spPr>
    <a:noFill/>
    <a:ln>
      <a:noFill/>
    </a:ln>
  </c:spPr>
  <c:printSettings>
    <c:headerFooter/>
    <c:pageMargins b="0.750000000000003" l="0.70000000000000062" r="0.70000000000000062" t="0.750000000000003" header="0.30000000000000032" footer="0.30000000000000032"/>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3187714043526789E-2"/>
          <c:y val="2.160694885387645E-3"/>
          <c:w val="0.97578810865280474"/>
          <c:h val="0.99783930511461238"/>
        </c:manualLayout>
      </c:layout>
      <c:doughnutChart>
        <c:varyColors val="1"/>
        <c:ser>
          <c:idx val="0"/>
          <c:order val="0"/>
          <c:tx>
            <c:v>Camembert</c:v>
          </c:tx>
          <c:dPt>
            <c:idx val="0"/>
            <c:bubble3D val="0"/>
            <c:spPr>
              <a:gradFill flip="none" rotWithShape="1">
                <a:gsLst>
                  <a:gs pos="0">
                    <a:srgbClr val="C00000">
                      <a:shade val="30000"/>
                      <a:satMod val="115000"/>
                    </a:srgbClr>
                  </a:gs>
                  <a:gs pos="50000">
                    <a:srgbClr val="C00000">
                      <a:shade val="67500"/>
                      <a:satMod val="115000"/>
                    </a:srgbClr>
                  </a:gs>
                  <a:gs pos="100000">
                    <a:srgbClr val="C00000">
                      <a:shade val="100000"/>
                      <a:satMod val="115000"/>
                    </a:srgbClr>
                  </a:gs>
                </a:gsLst>
                <a:lin ang="2700000" scaled="1"/>
                <a:tileRect/>
              </a:gradFill>
            </c:spPr>
            <c:extLst>
              <c:ext xmlns:c16="http://schemas.microsoft.com/office/drawing/2014/chart" uri="{C3380CC4-5D6E-409C-BE32-E72D297353CC}">
                <c16:uniqueId val="{00000001-DA69-421E-85D1-3D90D512A3B6}"/>
              </c:ext>
            </c:extLst>
          </c:dPt>
          <c:dPt>
            <c:idx val="1"/>
            <c:bubble3D val="0"/>
            <c:spPr>
              <a:gradFill flip="none" rotWithShape="1">
                <a:gsLst>
                  <a:gs pos="0">
                    <a:srgbClr val="F79646">
                      <a:lumMod val="75000"/>
                      <a:shade val="30000"/>
                      <a:satMod val="115000"/>
                    </a:srgbClr>
                  </a:gs>
                  <a:gs pos="50000">
                    <a:srgbClr val="F79646">
                      <a:lumMod val="75000"/>
                      <a:shade val="67500"/>
                      <a:satMod val="115000"/>
                    </a:srgbClr>
                  </a:gs>
                  <a:gs pos="100000">
                    <a:srgbClr val="F79646">
                      <a:lumMod val="75000"/>
                      <a:shade val="100000"/>
                      <a:satMod val="115000"/>
                    </a:srgbClr>
                  </a:gs>
                </a:gsLst>
                <a:lin ang="2700000" scaled="1"/>
                <a:tileRect/>
              </a:gradFill>
            </c:spPr>
            <c:extLst>
              <c:ext xmlns:c16="http://schemas.microsoft.com/office/drawing/2014/chart" uri="{C3380CC4-5D6E-409C-BE32-E72D297353CC}">
                <c16:uniqueId val="{00000003-DA69-421E-85D1-3D90D512A3B6}"/>
              </c:ext>
            </c:extLst>
          </c:dPt>
          <c:dPt>
            <c:idx val="2"/>
            <c:bubble3D val="0"/>
            <c:spPr>
              <a:gradFill flip="none" rotWithShape="1">
                <a:gsLst>
                  <a:gs pos="0">
                    <a:srgbClr val="64AB0D">
                      <a:shade val="30000"/>
                      <a:satMod val="115000"/>
                    </a:srgbClr>
                  </a:gs>
                  <a:gs pos="50000">
                    <a:srgbClr val="64AB0D">
                      <a:shade val="67500"/>
                      <a:satMod val="115000"/>
                    </a:srgbClr>
                  </a:gs>
                  <a:gs pos="100000">
                    <a:srgbClr val="64AB0D">
                      <a:shade val="100000"/>
                      <a:satMod val="115000"/>
                    </a:srgbClr>
                  </a:gs>
                </a:gsLst>
                <a:lin ang="2700000" scaled="1"/>
                <a:tileRect/>
              </a:gradFill>
            </c:spPr>
            <c:extLst>
              <c:ext xmlns:c16="http://schemas.microsoft.com/office/drawing/2014/chart" uri="{C3380CC4-5D6E-409C-BE32-E72D297353CC}">
                <c16:uniqueId val="{00000005-DA69-421E-85D1-3D90D512A3B6}"/>
              </c:ext>
            </c:extLst>
          </c:dPt>
          <c:dPt>
            <c:idx val="3"/>
            <c:bubble3D val="0"/>
            <c:spPr>
              <a:gradFill flip="none" rotWithShape="1">
                <a:gsLst>
                  <a:gs pos="0">
                    <a:srgbClr val="00B050">
                      <a:shade val="30000"/>
                      <a:satMod val="115000"/>
                    </a:srgbClr>
                  </a:gs>
                  <a:gs pos="50000">
                    <a:srgbClr val="00B050">
                      <a:shade val="67500"/>
                      <a:satMod val="115000"/>
                    </a:srgbClr>
                  </a:gs>
                  <a:gs pos="100000">
                    <a:srgbClr val="00B050">
                      <a:shade val="100000"/>
                      <a:satMod val="115000"/>
                    </a:srgbClr>
                  </a:gs>
                </a:gsLst>
                <a:lin ang="2700000" scaled="1"/>
                <a:tileRect/>
              </a:gradFill>
            </c:spPr>
            <c:extLst>
              <c:ext xmlns:c16="http://schemas.microsoft.com/office/drawing/2014/chart" uri="{C3380CC4-5D6E-409C-BE32-E72D297353CC}">
                <c16:uniqueId val="{00000007-DA69-421E-85D1-3D90D512A3B6}"/>
              </c:ext>
            </c:extLst>
          </c:dPt>
          <c:dPt>
            <c:idx val="4"/>
            <c:bubble3D val="0"/>
            <c:spPr>
              <a:noFill/>
            </c:spPr>
            <c:extLst>
              <c:ext xmlns:c16="http://schemas.microsoft.com/office/drawing/2014/chart" uri="{C3380CC4-5D6E-409C-BE32-E72D297353CC}">
                <c16:uniqueId val="{00000009-DA69-421E-85D1-3D90D512A3B6}"/>
              </c:ext>
            </c:extLst>
          </c:dPt>
          <c:val>
            <c:numRef>
              <c:f>'Leçon 2'!$N$173:$N$177</c:f>
              <c:numCache>
                <c:formatCode>General</c:formatCode>
                <c:ptCount val="5"/>
                <c:pt idx="0">
                  <c:v>10</c:v>
                </c:pt>
                <c:pt idx="1">
                  <c:v>10</c:v>
                </c:pt>
                <c:pt idx="2">
                  <c:v>10</c:v>
                </c:pt>
                <c:pt idx="3">
                  <c:v>10</c:v>
                </c:pt>
                <c:pt idx="4">
                  <c:v>40</c:v>
                </c:pt>
              </c:numCache>
            </c:numRef>
          </c:val>
          <c:extLst>
            <c:ext xmlns:c16="http://schemas.microsoft.com/office/drawing/2014/chart" uri="{C3380CC4-5D6E-409C-BE32-E72D297353CC}">
              <c16:uniqueId val="{0000000A-DA69-421E-85D1-3D90D512A3B6}"/>
            </c:ext>
          </c:extLst>
        </c:ser>
        <c:dLbls>
          <c:showLegendKey val="0"/>
          <c:showVal val="0"/>
          <c:showCatName val="0"/>
          <c:showSerName val="0"/>
          <c:showPercent val="0"/>
          <c:showBubbleSize val="0"/>
          <c:showLeaderLines val="1"/>
        </c:dLbls>
        <c:firstSliceAng val="270"/>
        <c:holeSize val="50"/>
      </c:doughnutChart>
      <c:pieChart>
        <c:varyColors val="1"/>
        <c:ser>
          <c:idx val="1"/>
          <c:order val="1"/>
          <c:spPr>
            <a:noFill/>
          </c:spPr>
          <c:dPt>
            <c:idx val="1"/>
            <c:bubble3D val="0"/>
            <c:spPr>
              <a:solidFill>
                <a:schemeClr val="tx1"/>
              </a:solidFill>
            </c:spPr>
            <c:extLst>
              <c:ext xmlns:c16="http://schemas.microsoft.com/office/drawing/2014/chart" uri="{C3380CC4-5D6E-409C-BE32-E72D297353CC}">
                <c16:uniqueId val="{0000000C-DA69-421E-85D1-3D90D512A3B6}"/>
              </c:ext>
            </c:extLst>
          </c:dPt>
          <c:val>
            <c:numRef>
              <c:f>'Leçon 2'!$O$173:$O$175</c:f>
              <c:numCache>
                <c:formatCode>General</c:formatCode>
                <c:ptCount val="3"/>
                <c:pt idx="0">
                  <c:v>0</c:v>
                </c:pt>
                <c:pt idx="1">
                  <c:v>2</c:v>
                </c:pt>
                <c:pt idx="2">
                  <c:v>78</c:v>
                </c:pt>
              </c:numCache>
            </c:numRef>
          </c:val>
          <c:extLst>
            <c:ext xmlns:c16="http://schemas.microsoft.com/office/drawing/2014/chart" uri="{C3380CC4-5D6E-409C-BE32-E72D297353CC}">
              <c16:uniqueId val="{0000000D-DA69-421E-85D1-3D90D512A3B6}"/>
            </c:ext>
          </c:extLst>
        </c:ser>
        <c:dLbls>
          <c:showLegendKey val="0"/>
          <c:showVal val="0"/>
          <c:showCatName val="0"/>
          <c:showSerName val="0"/>
          <c:showPercent val="0"/>
          <c:showBubbleSize val="0"/>
          <c:showLeaderLines val="1"/>
        </c:dLbls>
        <c:firstSliceAng val="270"/>
      </c:pieChart>
    </c:plotArea>
    <c:plotVisOnly val="0"/>
    <c:dispBlanksAs val="gap"/>
    <c:showDLblsOverMax val="0"/>
  </c:chart>
  <c:spPr>
    <a:noFill/>
    <a:ln>
      <a:noFill/>
    </a:ln>
  </c:spPr>
  <c:printSettings>
    <c:headerFooter/>
    <c:pageMargins b="0.750000000000003" l="0.70000000000000062" r="0.70000000000000062" t="0.750000000000003" header="0.30000000000000032" footer="0.30000000000000032"/>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779487331831818"/>
          <c:y val="2.1612841720628378E-3"/>
          <c:w val="0.97578810865280474"/>
          <c:h val="0.99783930511461238"/>
        </c:manualLayout>
      </c:layout>
      <c:doughnutChart>
        <c:varyColors val="1"/>
        <c:ser>
          <c:idx val="0"/>
          <c:order val="0"/>
          <c:tx>
            <c:v>Camembert</c:v>
          </c:tx>
          <c:dPt>
            <c:idx val="0"/>
            <c:bubble3D val="0"/>
            <c:spPr>
              <a:gradFill flip="none" rotWithShape="1">
                <a:gsLst>
                  <a:gs pos="0">
                    <a:srgbClr val="C00000">
                      <a:shade val="30000"/>
                      <a:satMod val="115000"/>
                    </a:srgbClr>
                  </a:gs>
                  <a:gs pos="50000">
                    <a:srgbClr val="C00000">
                      <a:shade val="67500"/>
                      <a:satMod val="115000"/>
                    </a:srgbClr>
                  </a:gs>
                  <a:gs pos="100000">
                    <a:srgbClr val="C00000">
                      <a:shade val="100000"/>
                      <a:satMod val="115000"/>
                    </a:srgbClr>
                  </a:gs>
                </a:gsLst>
                <a:lin ang="2700000" scaled="1"/>
                <a:tileRect/>
              </a:gradFill>
            </c:spPr>
            <c:extLst>
              <c:ext xmlns:c16="http://schemas.microsoft.com/office/drawing/2014/chart" uri="{C3380CC4-5D6E-409C-BE32-E72D297353CC}">
                <c16:uniqueId val="{00000001-1EB4-433D-99DB-274B71277291}"/>
              </c:ext>
            </c:extLst>
          </c:dPt>
          <c:dPt>
            <c:idx val="1"/>
            <c:bubble3D val="0"/>
            <c:spPr>
              <a:gradFill flip="none" rotWithShape="1">
                <a:gsLst>
                  <a:gs pos="0">
                    <a:srgbClr val="F79646">
                      <a:lumMod val="75000"/>
                      <a:shade val="30000"/>
                      <a:satMod val="115000"/>
                    </a:srgbClr>
                  </a:gs>
                  <a:gs pos="50000">
                    <a:srgbClr val="F79646">
                      <a:lumMod val="75000"/>
                      <a:shade val="67500"/>
                      <a:satMod val="115000"/>
                    </a:srgbClr>
                  </a:gs>
                  <a:gs pos="100000">
                    <a:srgbClr val="F79646">
                      <a:lumMod val="75000"/>
                      <a:shade val="100000"/>
                      <a:satMod val="115000"/>
                    </a:srgbClr>
                  </a:gs>
                </a:gsLst>
                <a:lin ang="2700000" scaled="1"/>
                <a:tileRect/>
              </a:gradFill>
            </c:spPr>
            <c:extLst>
              <c:ext xmlns:c16="http://schemas.microsoft.com/office/drawing/2014/chart" uri="{C3380CC4-5D6E-409C-BE32-E72D297353CC}">
                <c16:uniqueId val="{00000003-1EB4-433D-99DB-274B71277291}"/>
              </c:ext>
            </c:extLst>
          </c:dPt>
          <c:dPt>
            <c:idx val="2"/>
            <c:bubble3D val="0"/>
            <c:spPr>
              <a:gradFill flip="none" rotWithShape="1">
                <a:gsLst>
                  <a:gs pos="0">
                    <a:srgbClr val="64AB0D">
                      <a:shade val="30000"/>
                      <a:satMod val="115000"/>
                    </a:srgbClr>
                  </a:gs>
                  <a:gs pos="50000">
                    <a:srgbClr val="64AB0D">
                      <a:shade val="67500"/>
                      <a:satMod val="115000"/>
                    </a:srgbClr>
                  </a:gs>
                  <a:gs pos="100000">
                    <a:srgbClr val="64AB0D">
                      <a:shade val="100000"/>
                      <a:satMod val="115000"/>
                    </a:srgbClr>
                  </a:gs>
                </a:gsLst>
                <a:lin ang="2700000" scaled="1"/>
                <a:tileRect/>
              </a:gradFill>
            </c:spPr>
            <c:extLst>
              <c:ext xmlns:c16="http://schemas.microsoft.com/office/drawing/2014/chart" uri="{C3380CC4-5D6E-409C-BE32-E72D297353CC}">
                <c16:uniqueId val="{00000005-1EB4-433D-99DB-274B71277291}"/>
              </c:ext>
            </c:extLst>
          </c:dPt>
          <c:dPt>
            <c:idx val="3"/>
            <c:bubble3D val="0"/>
            <c:spPr>
              <a:gradFill flip="none" rotWithShape="1">
                <a:gsLst>
                  <a:gs pos="0">
                    <a:srgbClr val="00B050">
                      <a:shade val="30000"/>
                      <a:satMod val="115000"/>
                    </a:srgbClr>
                  </a:gs>
                  <a:gs pos="50000">
                    <a:srgbClr val="00B050">
                      <a:shade val="67500"/>
                      <a:satMod val="115000"/>
                    </a:srgbClr>
                  </a:gs>
                  <a:gs pos="100000">
                    <a:srgbClr val="00B050">
                      <a:shade val="100000"/>
                      <a:satMod val="115000"/>
                    </a:srgbClr>
                  </a:gs>
                </a:gsLst>
                <a:lin ang="2700000" scaled="1"/>
                <a:tileRect/>
              </a:gradFill>
            </c:spPr>
            <c:extLst>
              <c:ext xmlns:c16="http://schemas.microsoft.com/office/drawing/2014/chart" uri="{C3380CC4-5D6E-409C-BE32-E72D297353CC}">
                <c16:uniqueId val="{00000007-1EB4-433D-99DB-274B71277291}"/>
              </c:ext>
            </c:extLst>
          </c:dPt>
          <c:dPt>
            <c:idx val="4"/>
            <c:bubble3D val="0"/>
            <c:spPr>
              <a:noFill/>
            </c:spPr>
            <c:extLst>
              <c:ext xmlns:c16="http://schemas.microsoft.com/office/drawing/2014/chart" uri="{C3380CC4-5D6E-409C-BE32-E72D297353CC}">
                <c16:uniqueId val="{00000009-1EB4-433D-99DB-274B71277291}"/>
              </c:ext>
            </c:extLst>
          </c:dPt>
          <c:val>
            <c:numRef>
              <c:f>'Leçon 2'!$N$178:$N$182</c:f>
              <c:numCache>
                <c:formatCode>General</c:formatCode>
                <c:ptCount val="5"/>
                <c:pt idx="0">
                  <c:v>10</c:v>
                </c:pt>
                <c:pt idx="1">
                  <c:v>10</c:v>
                </c:pt>
                <c:pt idx="2">
                  <c:v>10</c:v>
                </c:pt>
                <c:pt idx="3">
                  <c:v>10</c:v>
                </c:pt>
                <c:pt idx="4">
                  <c:v>40</c:v>
                </c:pt>
              </c:numCache>
            </c:numRef>
          </c:val>
          <c:extLst>
            <c:ext xmlns:c16="http://schemas.microsoft.com/office/drawing/2014/chart" uri="{C3380CC4-5D6E-409C-BE32-E72D297353CC}">
              <c16:uniqueId val="{0000000A-1EB4-433D-99DB-274B71277291}"/>
            </c:ext>
          </c:extLst>
        </c:ser>
        <c:dLbls>
          <c:showLegendKey val="0"/>
          <c:showVal val="0"/>
          <c:showCatName val="0"/>
          <c:showSerName val="0"/>
          <c:showPercent val="0"/>
          <c:showBubbleSize val="0"/>
          <c:showLeaderLines val="1"/>
        </c:dLbls>
        <c:firstSliceAng val="270"/>
        <c:holeSize val="50"/>
      </c:doughnutChart>
      <c:pieChart>
        <c:varyColors val="1"/>
        <c:ser>
          <c:idx val="1"/>
          <c:order val="1"/>
          <c:spPr>
            <a:noFill/>
          </c:spPr>
          <c:dPt>
            <c:idx val="1"/>
            <c:bubble3D val="0"/>
            <c:spPr>
              <a:solidFill>
                <a:schemeClr val="tx1"/>
              </a:solidFill>
            </c:spPr>
            <c:extLst>
              <c:ext xmlns:c16="http://schemas.microsoft.com/office/drawing/2014/chart" uri="{C3380CC4-5D6E-409C-BE32-E72D297353CC}">
                <c16:uniqueId val="{0000000C-1EB4-433D-99DB-274B71277291}"/>
              </c:ext>
            </c:extLst>
          </c:dPt>
          <c:val>
            <c:numRef>
              <c:f>'Leçon 2'!$O$178:$O$180</c:f>
              <c:numCache>
                <c:formatCode>General</c:formatCode>
                <c:ptCount val="3"/>
                <c:pt idx="0">
                  <c:v>0</c:v>
                </c:pt>
                <c:pt idx="1">
                  <c:v>2</c:v>
                </c:pt>
                <c:pt idx="2">
                  <c:v>78</c:v>
                </c:pt>
              </c:numCache>
            </c:numRef>
          </c:val>
          <c:extLst>
            <c:ext xmlns:c16="http://schemas.microsoft.com/office/drawing/2014/chart" uri="{C3380CC4-5D6E-409C-BE32-E72D297353CC}">
              <c16:uniqueId val="{0000000D-1EB4-433D-99DB-274B71277291}"/>
            </c:ext>
          </c:extLst>
        </c:ser>
        <c:dLbls>
          <c:showLegendKey val="0"/>
          <c:showVal val="0"/>
          <c:showCatName val="0"/>
          <c:showSerName val="0"/>
          <c:showPercent val="0"/>
          <c:showBubbleSize val="0"/>
          <c:showLeaderLines val="1"/>
        </c:dLbls>
        <c:firstSliceAng val="270"/>
      </c:pieChart>
    </c:plotArea>
    <c:plotVisOnly val="0"/>
    <c:dispBlanksAs val="gap"/>
    <c:showDLblsOverMax val="0"/>
  </c:chart>
  <c:spPr>
    <a:noFill/>
    <a:ln>
      <a:noFill/>
    </a:ln>
  </c:spPr>
  <c:printSettings>
    <c:headerFooter/>
    <c:pageMargins b="0.750000000000003" l="0.70000000000000062" r="0.70000000000000062" t="0.750000000000003" header="0.30000000000000032" footer="0.30000000000000032"/>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779487331831818"/>
          <c:y val="2.1612841720628378E-3"/>
          <c:w val="0.97578810865280474"/>
          <c:h val="0.99783930511461238"/>
        </c:manualLayout>
      </c:layout>
      <c:doughnutChart>
        <c:varyColors val="1"/>
        <c:ser>
          <c:idx val="0"/>
          <c:order val="0"/>
          <c:tx>
            <c:v>Camembert</c:v>
          </c:tx>
          <c:dPt>
            <c:idx val="0"/>
            <c:bubble3D val="0"/>
            <c:spPr>
              <a:gradFill flip="none" rotWithShape="1">
                <a:gsLst>
                  <a:gs pos="0">
                    <a:srgbClr val="C00000">
                      <a:shade val="30000"/>
                      <a:satMod val="115000"/>
                    </a:srgbClr>
                  </a:gs>
                  <a:gs pos="50000">
                    <a:srgbClr val="C00000">
                      <a:shade val="67500"/>
                      <a:satMod val="115000"/>
                    </a:srgbClr>
                  </a:gs>
                  <a:gs pos="100000">
                    <a:srgbClr val="C00000">
                      <a:shade val="100000"/>
                      <a:satMod val="115000"/>
                    </a:srgbClr>
                  </a:gs>
                </a:gsLst>
                <a:lin ang="2700000" scaled="1"/>
                <a:tileRect/>
              </a:gradFill>
            </c:spPr>
            <c:extLst>
              <c:ext xmlns:c16="http://schemas.microsoft.com/office/drawing/2014/chart" uri="{C3380CC4-5D6E-409C-BE32-E72D297353CC}">
                <c16:uniqueId val="{00000001-4B22-454C-9462-1852F3B400B1}"/>
              </c:ext>
            </c:extLst>
          </c:dPt>
          <c:dPt>
            <c:idx val="1"/>
            <c:bubble3D val="0"/>
            <c:spPr>
              <a:gradFill flip="none" rotWithShape="1">
                <a:gsLst>
                  <a:gs pos="0">
                    <a:srgbClr val="F79646">
                      <a:lumMod val="75000"/>
                      <a:shade val="30000"/>
                      <a:satMod val="115000"/>
                    </a:srgbClr>
                  </a:gs>
                  <a:gs pos="50000">
                    <a:srgbClr val="F79646">
                      <a:lumMod val="75000"/>
                      <a:shade val="67500"/>
                      <a:satMod val="115000"/>
                    </a:srgbClr>
                  </a:gs>
                  <a:gs pos="100000">
                    <a:srgbClr val="F79646">
                      <a:lumMod val="75000"/>
                      <a:shade val="100000"/>
                      <a:satMod val="115000"/>
                    </a:srgbClr>
                  </a:gs>
                </a:gsLst>
                <a:lin ang="2700000" scaled="1"/>
                <a:tileRect/>
              </a:gradFill>
            </c:spPr>
            <c:extLst>
              <c:ext xmlns:c16="http://schemas.microsoft.com/office/drawing/2014/chart" uri="{C3380CC4-5D6E-409C-BE32-E72D297353CC}">
                <c16:uniqueId val="{00000003-4B22-454C-9462-1852F3B400B1}"/>
              </c:ext>
            </c:extLst>
          </c:dPt>
          <c:dPt>
            <c:idx val="2"/>
            <c:bubble3D val="0"/>
            <c:spPr>
              <a:gradFill flip="none" rotWithShape="1">
                <a:gsLst>
                  <a:gs pos="0">
                    <a:srgbClr val="64AB0D">
                      <a:shade val="30000"/>
                      <a:satMod val="115000"/>
                    </a:srgbClr>
                  </a:gs>
                  <a:gs pos="50000">
                    <a:srgbClr val="64AB0D">
                      <a:shade val="67500"/>
                      <a:satMod val="115000"/>
                    </a:srgbClr>
                  </a:gs>
                  <a:gs pos="100000">
                    <a:srgbClr val="64AB0D">
                      <a:shade val="100000"/>
                      <a:satMod val="115000"/>
                    </a:srgbClr>
                  </a:gs>
                </a:gsLst>
                <a:lin ang="2700000" scaled="1"/>
                <a:tileRect/>
              </a:gradFill>
            </c:spPr>
            <c:extLst>
              <c:ext xmlns:c16="http://schemas.microsoft.com/office/drawing/2014/chart" uri="{C3380CC4-5D6E-409C-BE32-E72D297353CC}">
                <c16:uniqueId val="{00000005-4B22-454C-9462-1852F3B400B1}"/>
              </c:ext>
            </c:extLst>
          </c:dPt>
          <c:dPt>
            <c:idx val="3"/>
            <c:bubble3D val="0"/>
            <c:spPr>
              <a:gradFill flip="none" rotWithShape="1">
                <a:gsLst>
                  <a:gs pos="0">
                    <a:srgbClr val="00B050">
                      <a:shade val="30000"/>
                      <a:satMod val="115000"/>
                    </a:srgbClr>
                  </a:gs>
                  <a:gs pos="50000">
                    <a:srgbClr val="00B050">
                      <a:shade val="67500"/>
                      <a:satMod val="115000"/>
                    </a:srgbClr>
                  </a:gs>
                  <a:gs pos="100000">
                    <a:srgbClr val="00B050">
                      <a:shade val="100000"/>
                      <a:satMod val="115000"/>
                    </a:srgbClr>
                  </a:gs>
                </a:gsLst>
                <a:lin ang="2700000" scaled="1"/>
                <a:tileRect/>
              </a:gradFill>
            </c:spPr>
            <c:extLst>
              <c:ext xmlns:c16="http://schemas.microsoft.com/office/drawing/2014/chart" uri="{C3380CC4-5D6E-409C-BE32-E72D297353CC}">
                <c16:uniqueId val="{00000007-4B22-454C-9462-1852F3B400B1}"/>
              </c:ext>
            </c:extLst>
          </c:dPt>
          <c:dPt>
            <c:idx val="4"/>
            <c:bubble3D val="0"/>
            <c:spPr>
              <a:noFill/>
            </c:spPr>
            <c:extLst>
              <c:ext xmlns:c16="http://schemas.microsoft.com/office/drawing/2014/chart" uri="{C3380CC4-5D6E-409C-BE32-E72D297353CC}">
                <c16:uniqueId val="{00000009-4B22-454C-9462-1852F3B400B1}"/>
              </c:ext>
            </c:extLst>
          </c:dPt>
          <c:val>
            <c:numRef>
              <c:f>'Leçon 2'!$N$8:$N$12</c:f>
              <c:numCache>
                <c:formatCode>General</c:formatCode>
                <c:ptCount val="5"/>
                <c:pt idx="0">
                  <c:v>10</c:v>
                </c:pt>
                <c:pt idx="1">
                  <c:v>10</c:v>
                </c:pt>
                <c:pt idx="2">
                  <c:v>10</c:v>
                </c:pt>
                <c:pt idx="3">
                  <c:v>10</c:v>
                </c:pt>
                <c:pt idx="4">
                  <c:v>40</c:v>
                </c:pt>
              </c:numCache>
            </c:numRef>
          </c:val>
          <c:extLst>
            <c:ext xmlns:c16="http://schemas.microsoft.com/office/drawing/2014/chart" uri="{C3380CC4-5D6E-409C-BE32-E72D297353CC}">
              <c16:uniqueId val="{0000000A-4B22-454C-9462-1852F3B400B1}"/>
            </c:ext>
          </c:extLst>
        </c:ser>
        <c:dLbls>
          <c:showLegendKey val="0"/>
          <c:showVal val="0"/>
          <c:showCatName val="0"/>
          <c:showSerName val="0"/>
          <c:showPercent val="0"/>
          <c:showBubbleSize val="0"/>
          <c:showLeaderLines val="1"/>
        </c:dLbls>
        <c:firstSliceAng val="270"/>
        <c:holeSize val="50"/>
      </c:doughnutChart>
      <c:pieChart>
        <c:varyColors val="1"/>
        <c:ser>
          <c:idx val="1"/>
          <c:order val="1"/>
          <c:tx>
            <c:v>Aiguille</c:v>
          </c:tx>
          <c:spPr>
            <a:noFill/>
          </c:spPr>
          <c:dPt>
            <c:idx val="1"/>
            <c:bubble3D val="0"/>
            <c:spPr>
              <a:solidFill>
                <a:schemeClr val="tx1"/>
              </a:solidFill>
            </c:spPr>
            <c:extLst>
              <c:ext xmlns:c16="http://schemas.microsoft.com/office/drawing/2014/chart" uri="{C3380CC4-5D6E-409C-BE32-E72D297353CC}">
                <c16:uniqueId val="{0000000C-4B22-454C-9462-1852F3B400B1}"/>
              </c:ext>
            </c:extLst>
          </c:dPt>
          <c:val>
            <c:numRef>
              <c:f>'Leçon 2'!$O$8:$O$10</c:f>
              <c:numCache>
                <c:formatCode>General</c:formatCode>
                <c:ptCount val="3"/>
                <c:pt idx="0">
                  <c:v>0</c:v>
                </c:pt>
                <c:pt idx="1">
                  <c:v>2</c:v>
                </c:pt>
                <c:pt idx="2">
                  <c:v>78</c:v>
                </c:pt>
              </c:numCache>
            </c:numRef>
          </c:val>
          <c:extLst>
            <c:ext xmlns:c16="http://schemas.microsoft.com/office/drawing/2014/chart" uri="{C3380CC4-5D6E-409C-BE32-E72D297353CC}">
              <c16:uniqueId val="{0000000D-4B22-454C-9462-1852F3B400B1}"/>
            </c:ext>
          </c:extLst>
        </c:ser>
        <c:dLbls>
          <c:showLegendKey val="0"/>
          <c:showVal val="0"/>
          <c:showCatName val="0"/>
          <c:showSerName val="0"/>
          <c:showPercent val="0"/>
          <c:showBubbleSize val="0"/>
          <c:showLeaderLines val="1"/>
        </c:dLbls>
        <c:firstSliceAng val="270"/>
      </c:pieChart>
    </c:plotArea>
    <c:plotVisOnly val="0"/>
    <c:dispBlanksAs val="gap"/>
    <c:showDLblsOverMax val="0"/>
  </c:chart>
  <c:spPr>
    <a:noFill/>
    <a:ln>
      <a:noFill/>
    </a:ln>
  </c:spPr>
  <c:printSettings>
    <c:headerFooter/>
    <c:pageMargins b="0.750000000000003" l="0.70000000000000062" r="0.70000000000000062" t="0.750000000000003" header="0.30000000000000032" footer="0.30000000000000032"/>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779487331831818"/>
          <c:y val="2.1612841720628378E-3"/>
          <c:w val="0.97578810865280474"/>
          <c:h val="0.99783930511461238"/>
        </c:manualLayout>
      </c:layout>
      <c:doughnutChart>
        <c:varyColors val="1"/>
        <c:ser>
          <c:idx val="0"/>
          <c:order val="0"/>
          <c:tx>
            <c:v>Camembert</c:v>
          </c:tx>
          <c:dPt>
            <c:idx val="0"/>
            <c:bubble3D val="0"/>
            <c:spPr>
              <a:gradFill flip="none" rotWithShape="1">
                <a:gsLst>
                  <a:gs pos="0">
                    <a:srgbClr val="C00000">
                      <a:shade val="30000"/>
                      <a:satMod val="115000"/>
                    </a:srgbClr>
                  </a:gs>
                  <a:gs pos="50000">
                    <a:srgbClr val="C00000">
                      <a:shade val="67500"/>
                      <a:satMod val="115000"/>
                    </a:srgbClr>
                  </a:gs>
                  <a:gs pos="100000">
                    <a:srgbClr val="C00000">
                      <a:shade val="100000"/>
                      <a:satMod val="115000"/>
                    </a:srgbClr>
                  </a:gs>
                </a:gsLst>
                <a:lin ang="2700000" scaled="1"/>
                <a:tileRect/>
              </a:gradFill>
            </c:spPr>
            <c:extLst>
              <c:ext xmlns:c16="http://schemas.microsoft.com/office/drawing/2014/chart" uri="{C3380CC4-5D6E-409C-BE32-E72D297353CC}">
                <c16:uniqueId val="{00000001-257D-49AB-8A90-BD48904B6DDE}"/>
              </c:ext>
            </c:extLst>
          </c:dPt>
          <c:dPt>
            <c:idx val="1"/>
            <c:bubble3D val="0"/>
            <c:spPr>
              <a:gradFill flip="none" rotWithShape="1">
                <a:gsLst>
                  <a:gs pos="0">
                    <a:srgbClr val="F79646">
                      <a:lumMod val="75000"/>
                      <a:shade val="30000"/>
                      <a:satMod val="115000"/>
                    </a:srgbClr>
                  </a:gs>
                  <a:gs pos="50000">
                    <a:srgbClr val="F79646">
                      <a:lumMod val="75000"/>
                      <a:shade val="67500"/>
                      <a:satMod val="115000"/>
                    </a:srgbClr>
                  </a:gs>
                  <a:gs pos="100000">
                    <a:srgbClr val="F79646">
                      <a:lumMod val="75000"/>
                      <a:shade val="100000"/>
                      <a:satMod val="115000"/>
                    </a:srgbClr>
                  </a:gs>
                </a:gsLst>
                <a:lin ang="2700000" scaled="1"/>
                <a:tileRect/>
              </a:gradFill>
            </c:spPr>
            <c:extLst>
              <c:ext xmlns:c16="http://schemas.microsoft.com/office/drawing/2014/chart" uri="{C3380CC4-5D6E-409C-BE32-E72D297353CC}">
                <c16:uniqueId val="{00000003-257D-49AB-8A90-BD48904B6DDE}"/>
              </c:ext>
            </c:extLst>
          </c:dPt>
          <c:dPt>
            <c:idx val="2"/>
            <c:bubble3D val="0"/>
            <c:spPr>
              <a:gradFill flip="none" rotWithShape="1">
                <a:gsLst>
                  <a:gs pos="0">
                    <a:srgbClr val="64AB0D">
                      <a:shade val="30000"/>
                      <a:satMod val="115000"/>
                    </a:srgbClr>
                  </a:gs>
                  <a:gs pos="50000">
                    <a:srgbClr val="64AB0D">
                      <a:shade val="67500"/>
                      <a:satMod val="115000"/>
                    </a:srgbClr>
                  </a:gs>
                  <a:gs pos="100000">
                    <a:srgbClr val="64AB0D">
                      <a:shade val="100000"/>
                      <a:satMod val="115000"/>
                    </a:srgbClr>
                  </a:gs>
                </a:gsLst>
                <a:lin ang="2700000" scaled="1"/>
                <a:tileRect/>
              </a:gradFill>
            </c:spPr>
            <c:extLst>
              <c:ext xmlns:c16="http://schemas.microsoft.com/office/drawing/2014/chart" uri="{C3380CC4-5D6E-409C-BE32-E72D297353CC}">
                <c16:uniqueId val="{00000005-257D-49AB-8A90-BD48904B6DDE}"/>
              </c:ext>
            </c:extLst>
          </c:dPt>
          <c:dPt>
            <c:idx val="3"/>
            <c:bubble3D val="0"/>
            <c:spPr>
              <a:gradFill flip="none" rotWithShape="1">
                <a:gsLst>
                  <a:gs pos="0">
                    <a:srgbClr val="00B050">
                      <a:shade val="30000"/>
                      <a:satMod val="115000"/>
                    </a:srgbClr>
                  </a:gs>
                  <a:gs pos="50000">
                    <a:srgbClr val="00B050">
                      <a:shade val="67500"/>
                      <a:satMod val="115000"/>
                    </a:srgbClr>
                  </a:gs>
                  <a:gs pos="100000">
                    <a:srgbClr val="00B050">
                      <a:shade val="100000"/>
                      <a:satMod val="115000"/>
                    </a:srgbClr>
                  </a:gs>
                </a:gsLst>
                <a:lin ang="2700000" scaled="1"/>
                <a:tileRect/>
              </a:gradFill>
            </c:spPr>
            <c:extLst>
              <c:ext xmlns:c16="http://schemas.microsoft.com/office/drawing/2014/chart" uri="{C3380CC4-5D6E-409C-BE32-E72D297353CC}">
                <c16:uniqueId val="{00000007-257D-49AB-8A90-BD48904B6DDE}"/>
              </c:ext>
            </c:extLst>
          </c:dPt>
          <c:dPt>
            <c:idx val="4"/>
            <c:bubble3D val="0"/>
            <c:spPr>
              <a:noFill/>
            </c:spPr>
            <c:extLst>
              <c:ext xmlns:c16="http://schemas.microsoft.com/office/drawing/2014/chart" uri="{C3380CC4-5D6E-409C-BE32-E72D297353CC}">
                <c16:uniqueId val="{00000009-257D-49AB-8A90-BD48904B6DDE}"/>
              </c:ext>
            </c:extLst>
          </c:dPt>
          <c:val>
            <c:numRef>
              <c:f>'Leçon 2'!$N$178:$N$182</c:f>
              <c:numCache>
                <c:formatCode>General</c:formatCode>
                <c:ptCount val="5"/>
                <c:pt idx="0">
                  <c:v>10</c:v>
                </c:pt>
                <c:pt idx="1">
                  <c:v>10</c:v>
                </c:pt>
                <c:pt idx="2">
                  <c:v>10</c:v>
                </c:pt>
                <c:pt idx="3">
                  <c:v>10</c:v>
                </c:pt>
                <c:pt idx="4">
                  <c:v>40</c:v>
                </c:pt>
              </c:numCache>
            </c:numRef>
          </c:val>
          <c:extLst>
            <c:ext xmlns:c16="http://schemas.microsoft.com/office/drawing/2014/chart" uri="{C3380CC4-5D6E-409C-BE32-E72D297353CC}">
              <c16:uniqueId val="{0000000A-257D-49AB-8A90-BD48904B6DDE}"/>
            </c:ext>
          </c:extLst>
        </c:ser>
        <c:dLbls>
          <c:showLegendKey val="0"/>
          <c:showVal val="0"/>
          <c:showCatName val="0"/>
          <c:showSerName val="0"/>
          <c:showPercent val="0"/>
          <c:showBubbleSize val="0"/>
          <c:showLeaderLines val="1"/>
        </c:dLbls>
        <c:firstSliceAng val="270"/>
        <c:holeSize val="50"/>
      </c:doughnutChart>
      <c:pieChart>
        <c:varyColors val="1"/>
        <c:ser>
          <c:idx val="1"/>
          <c:order val="1"/>
          <c:spPr>
            <a:noFill/>
          </c:spPr>
          <c:dPt>
            <c:idx val="1"/>
            <c:bubble3D val="0"/>
            <c:spPr>
              <a:solidFill>
                <a:schemeClr val="tx1"/>
              </a:solidFill>
            </c:spPr>
            <c:extLst>
              <c:ext xmlns:c16="http://schemas.microsoft.com/office/drawing/2014/chart" uri="{C3380CC4-5D6E-409C-BE32-E72D297353CC}">
                <c16:uniqueId val="{0000000C-257D-49AB-8A90-BD48904B6DDE}"/>
              </c:ext>
            </c:extLst>
          </c:dPt>
          <c:val>
            <c:numRef>
              <c:f>'Leçon 2'!$O$178:$O$180</c:f>
              <c:numCache>
                <c:formatCode>General</c:formatCode>
                <c:ptCount val="3"/>
                <c:pt idx="0">
                  <c:v>0</c:v>
                </c:pt>
                <c:pt idx="1">
                  <c:v>2</c:v>
                </c:pt>
                <c:pt idx="2">
                  <c:v>78</c:v>
                </c:pt>
              </c:numCache>
            </c:numRef>
          </c:val>
          <c:extLst>
            <c:ext xmlns:c16="http://schemas.microsoft.com/office/drawing/2014/chart" uri="{C3380CC4-5D6E-409C-BE32-E72D297353CC}">
              <c16:uniqueId val="{0000000D-257D-49AB-8A90-BD48904B6DDE}"/>
            </c:ext>
          </c:extLst>
        </c:ser>
        <c:dLbls>
          <c:showLegendKey val="0"/>
          <c:showVal val="0"/>
          <c:showCatName val="0"/>
          <c:showSerName val="0"/>
          <c:showPercent val="0"/>
          <c:showBubbleSize val="0"/>
          <c:showLeaderLines val="1"/>
        </c:dLbls>
        <c:firstSliceAng val="270"/>
      </c:pieChart>
    </c:plotArea>
    <c:plotVisOnly val="0"/>
    <c:dispBlanksAs val="gap"/>
    <c:showDLblsOverMax val="0"/>
  </c:chart>
  <c:spPr>
    <a:noFill/>
    <a:ln>
      <a:noFill/>
    </a:ln>
  </c:spPr>
  <c:printSettings>
    <c:headerFooter/>
    <c:pageMargins b="0.750000000000003" l="0.70000000000000062" r="0.70000000000000062" t="0.750000000000003" header="0.30000000000000032" footer="0.30000000000000032"/>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3187714043526789E-2"/>
          <c:y val="2.160694885387645E-3"/>
          <c:w val="0.97578810865280474"/>
          <c:h val="0.99783930511461238"/>
        </c:manualLayout>
      </c:layout>
      <c:doughnutChart>
        <c:varyColors val="1"/>
        <c:ser>
          <c:idx val="0"/>
          <c:order val="0"/>
          <c:tx>
            <c:v>Camembert</c:v>
          </c:tx>
          <c:dPt>
            <c:idx val="0"/>
            <c:bubble3D val="0"/>
            <c:spPr>
              <a:gradFill flip="none" rotWithShape="1">
                <a:gsLst>
                  <a:gs pos="0">
                    <a:srgbClr val="C00000">
                      <a:shade val="30000"/>
                      <a:satMod val="115000"/>
                    </a:srgbClr>
                  </a:gs>
                  <a:gs pos="50000">
                    <a:srgbClr val="C00000">
                      <a:shade val="67500"/>
                      <a:satMod val="115000"/>
                    </a:srgbClr>
                  </a:gs>
                  <a:gs pos="100000">
                    <a:srgbClr val="C00000">
                      <a:shade val="100000"/>
                      <a:satMod val="115000"/>
                    </a:srgbClr>
                  </a:gs>
                </a:gsLst>
                <a:lin ang="2700000" scaled="1"/>
                <a:tileRect/>
              </a:gradFill>
            </c:spPr>
            <c:extLst>
              <c:ext xmlns:c16="http://schemas.microsoft.com/office/drawing/2014/chart" uri="{C3380CC4-5D6E-409C-BE32-E72D297353CC}">
                <c16:uniqueId val="{00000001-AE2F-4751-A954-579275476ED4}"/>
              </c:ext>
            </c:extLst>
          </c:dPt>
          <c:dPt>
            <c:idx val="1"/>
            <c:bubble3D val="0"/>
            <c:spPr>
              <a:gradFill flip="none" rotWithShape="1">
                <a:gsLst>
                  <a:gs pos="0">
                    <a:srgbClr val="F79646">
                      <a:lumMod val="75000"/>
                      <a:shade val="30000"/>
                      <a:satMod val="115000"/>
                    </a:srgbClr>
                  </a:gs>
                  <a:gs pos="50000">
                    <a:srgbClr val="F79646">
                      <a:lumMod val="75000"/>
                      <a:shade val="67500"/>
                      <a:satMod val="115000"/>
                    </a:srgbClr>
                  </a:gs>
                  <a:gs pos="100000">
                    <a:srgbClr val="F79646">
                      <a:lumMod val="75000"/>
                      <a:shade val="100000"/>
                      <a:satMod val="115000"/>
                    </a:srgbClr>
                  </a:gs>
                </a:gsLst>
                <a:lin ang="2700000" scaled="1"/>
                <a:tileRect/>
              </a:gradFill>
            </c:spPr>
            <c:extLst>
              <c:ext xmlns:c16="http://schemas.microsoft.com/office/drawing/2014/chart" uri="{C3380CC4-5D6E-409C-BE32-E72D297353CC}">
                <c16:uniqueId val="{00000003-AE2F-4751-A954-579275476ED4}"/>
              </c:ext>
            </c:extLst>
          </c:dPt>
          <c:dPt>
            <c:idx val="2"/>
            <c:bubble3D val="0"/>
            <c:spPr>
              <a:gradFill flip="none" rotWithShape="1">
                <a:gsLst>
                  <a:gs pos="0">
                    <a:srgbClr val="64AB0D">
                      <a:shade val="30000"/>
                      <a:satMod val="115000"/>
                    </a:srgbClr>
                  </a:gs>
                  <a:gs pos="50000">
                    <a:srgbClr val="64AB0D">
                      <a:shade val="67500"/>
                      <a:satMod val="115000"/>
                    </a:srgbClr>
                  </a:gs>
                  <a:gs pos="100000">
                    <a:srgbClr val="64AB0D">
                      <a:shade val="100000"/>
                      <a:satMod val="115000"/>
                    </a:srgbClr>
                  </a:gs>
                </a:gsLst>
                <a:lin ang="2700000" scaled="1"/>
                <a:tileRect/>
              </a:gradFill>
            </c:spPr>
            <c:extLst>
              <c:ext xmlns:c16="http://schemas.microsoft.com/office/drawing/2014/chart" uri="{C3380CC4-5D6E-409C-BE32-E72D297353CC}">
                <c16:uniqueId val="{00000005-AE2F-4751-A954-579275476ED4}"/>
              </c:ext>
            </c:extLst>
          </c:dPt>
          <c:dPt>
            <c:idx val="3"/>
            <c:bubble3D val="0"/>
            <c:spPr>
              <a:gradFill flip="none" rotWithShape="1">
                <a:gsLst>
                  <a:gs pos="0">
                    <a:srgbClr val="00B050">
                      <a:shade val="30000"/>
                      <a:satMod val="115000"/>
                    </a:srgbClr>
                  </a:gs>
                  <a:gs pos="50000">
                    <a:srgbClr val="00B050">
                      <a:shade val="67500"/>
                      <a:satMod val="115000"/>
                    </a:srgbClr>
                  </a:gs>
                  <a:gs pos="100000">
                    <a:srgbClr val="00B050">
                      <a:shade val="100000"/>
                      <a:satMod val="115000"/>
                    </a:srgbClr>
                  </a:gs>
                </a:gsLst>
                <a:lin ang="2700000" scaled="1"/>
                <a:tileRect/>
              </a:gradFill>
            </c:spPr>
            <c:extLst>
              <c:ext xmlns:c16="http://schemas.microsoft.com/office/drawing/2014/chart" uri="{C3380CC4-5D6E-409C-BE32-E72D297353CC}">
                <c16:uniqueId val="{00000007-AE2F-4751-A954-579275476ED4}"/>
              </c:ext>
            </c:extLst>
          </c:dPt>
          <c:dPt>
            <c:idx val="4"/>
            <c:bubble3D val="0"/>
            <c:spPr>
              <a:noFill/>
            </c:spPr>
            <c:extLst>
              <c:ext xmlns:c16="http://schemas.microsoft.com/office/drawing/2014/chart" uri="{C3380CC4-5D6E-409C-BE32-E72D297353CC}">
                <c16:uniqueId val="{00000009-AE2F-4751-A954-579275476ED4}"/>
              </c:ext>
            </c:extLst>
          </c:dPt>
          <c:val>
            <c:numRef>
              <c:f>'Leçon 3'!$N$3:$N$7</c:f>
              <c:numCache>
                <c:formatCode>General</c:formatCode>
                <c:ptCount val="5"/>
                <c:pt idx="0">
                  <c:v>10</c:v>
                </c:pt>
                <c:pt idx="1">
                  <c:v>10</c:v>
                </c:pt>
                <c:pt idx="2">
                  <c:v>10</c:v>
                </c:pt>
                <c:pt idx="3">
                  <c:v>10</c:v>
                </c:pt>
                <c:pt idx="4">
                  <c:v>40</c:v>
                </c:pt>
              </c:numCache>
            </c:numRef>
          </c:val>
          <c:extLst>
            <c:ext xmlns:c16="http://schemas.microsoft.com/office/drawing/2014/chart" uri="{C3380CC4-5D6E-409C-BE32-E72D297353CC}">
              <c16:uniqueId val="{0000000A-AE2F-4751-A954-579275476ED4}"/>
            </c:ext>
          </c:extLst>
        </c:ser>
        <c:dLbls>
          <c:showLegendKey val="0"/>
          <c:showVal val="0"/>
          <c:showCatName val="0"/>
          <c:showSerName val="0"/>
          <c:showPercent val="0"/>
          <c:showBubbleSize val="0"/>
          <c:showLeaderLines val="1"/>
        </c:dLbls>
        <c:firstSliceAng val="270"/>
        <c:holeSize val="50"/>
      </c:doughnutChart>
      <c:pieChart>
        <c:varyColors val="1"/>
        <c:ser>
          <c:idx val="1"/>
          <c:order val="1"/>
          <c:tx>
            <c:v>Aiguille</c:v>
          </c:tx>
          <c:spPr>
            <a:noFill/>
          </c:spPr>
          <c:dPt>
            <c:idx val="1"/>
            <c:bubble3D val="0"/>
            <c:spPr>
              <a:solidFill>
                <a:schemeClr val="tx1"/>
              </a:solidFill>
            </c:spPr>
            <c:extLst>
              <c:ext xmlns:c16="http://schemas.microsoft.com/office/drawing/2014/chart" uri="{C3380CC4-5D6E-409C-BE32-E72D297353CC}">
                <c16:uniqueId val="{0000000C-AE2F-4751-A954-579275476ED4}"/>
              </c:ext>
            </c:extLst>
          </c:dPt>
          <c:val>
            <c:numRef>
              <c:f>'Leçon 3'!$O$3:$O$5</c:f>
              <c:numCache>
                <c:formatCode>General</c:formatCode>
                <c:ptCount val="3"/>
                <c:pt idx="0">
                  <c:v>0</c:v>
                </c:pt>
                <c:pt idx="1">
                  <c:v>2</c:v>
                </c:pt>
                <c:pt idx="2">
                  <c:v>78</c:v>
                </c:pt>
              </c:numCache>
            </c:numRef>
          </c:val>
          <c:extLst>
            <c:ext xmlns:c16="http://schemas.microsoft.com/office/drawing/2014/chart" uri="{C3380CC4-5D6E-409C-BE32-E72D297353CC}">
              <c16:uniqueId val="{0000000D-AE2F-4751-A954-579275476ED4}"/>
            </c:ext>
          </c:extLst>
        </c:ser>
        <c:dLbls>
          <c:showLegendKey val="0"/>
          <c:showVal val="0"/>
          <c:showCatName val="0"/>
          <c:showSerName val="0"/>
          <c:showPercent val="0"/>
          <c:showBubbleSize val="0"/>
          <c:showLeaderLines val="1"/>
        </c:dLbls>
        <c:firstSliceAng val="270"/>
      </c:pieChart>
    </c:plotArea>
    <c:plotVisOnly val="0"/>
    <c:dispBlanksAs val="gap"/>
    <c:showDLblsOverMax val="0"/>
  </c:chart>
  <c:spPr>
    <a:noFill/>
    <a:ln>
      <a:noFill/>
    </a:ln>
  </c:spPr>
  <c:printSettings>
    <c:headerFooter/>
    <c:pageMargins b="0.750000000000003" l="0.70000000000000062" r="0.70000000000000062" t="0.750000000000003" header="0.30000000000000032" footer="0.3000000000000003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3187714043526789E-2"/>
          <c:y val="2.160694885387645E-3"/>
          <c:w val="0.97578810865280474"/>
          <c:h val="0.99783930511461238"/>
        </c:manualLayout>
      </c:layout>
      <c:doughnutChart>
        <c:varyColors val="1"/>
        <c:ser>
          <c:idx val="0"/>
          <c:order val="0"/>
          <c:tx>
            <c:v>Camembert</c:v>
          </c:tx>
          <c:dPt>
            <c:idx val="0"/>
            <c:bubble3D val="0"/>
            <c:spPr>
              <a:gradFill flip="none" rotWithShape="1">
                <a:gsLst>
                  <a:gs pos="0">
                    <a:srgbClr val="C00000">
                      <a:shade val="30000"/>
                      <a:satMod val="115000"/>
                    </a:srgbClr>
                  </a:gs>
                  <a:gs pos="50000">
                    <a:srgbClr val="C00000">
                      <a:shade val="67500"/>
                      <a:satMod val="115000"/>
                    </a:srgbClr>
                  </a:gs>
                  <a:gs pos="100000">
                    <a:srgbClr val="C00000">
                      <a:shade val="100000"/>
                      <a:satMod val="115000"/>
                    </a:srgbClr>
                  </a:gs>
                </a:gsLst>
                <a:lin ang="2700000" scaled="1"/>
                <a:tileRect/>
              </a:gradFill>
            </c:spPr>
            <c:extLst>
              <c:ext xmlns:c16="http://schemas.microsoft.com/office/drawing/2014/chart" uri="{C3380CC4-5D6E-409C-BE32-E72D297353CC}">
                <c16:uniqueId val="{00000001-D9D1-455F-846C-1F9EA6A6C0C3}"/>
              </c:ext>
            </c:extLst>
          </c:dPt>
          <c:dPt>
            <c:idx val="1"/>
            <c:bubble3D val="0"/>
            <c:spPr>
              <a:gradFill flip="none" rotWithShape="1">
                <a:gsLst>
                  <a:gs pos="0">
                    <a:srgbClr val="F79646">
                      <a:lumMod val="75000"/>
                      <a:shade val="30000"/>
                      <a:satMod val="115000"/>
                    </a:srgbClr>
                  </a:gs>
                  <a:gs pos="50000">
                    <a:srgbClr val="F79646">
                      <a:lumMod val="75000"/>
                      <a:shade val="67500"/>
                      <a:satMod val="115000"/>
                    </a:srgbClr>
                  </a:gs>
                  <a:gs pos="100000">
                    <a:srgbClr val="F79646">
                      <a:lumMod val="75000"/>
                      <a:shade val="100000"/>
                      <a:satMod val="115000"/>
                    </a:srgbClr>
                  </a:gs>
                </a:gsLst>
                <a:lin ang="2700000" scaled="1"/>
                <a:tileRect/>
              </a:gradFill>
            </c:spPr>
            <c:extLst>
              <c:ext xmlns:c16="http://schemas.microsoft.com/office/drawing/2014/chart" uri="{C3380CC4-5D6E-409C-BE32-E72D297353CC}">
                <c16:uniqueId val="{00000003-D9D1-455F-846C-1F9EA6A6C0C3}"/>
              </c:ext>
            </c:extLst>
          </c:dPt>
          <c:dPt>
            <c:idx val="2"/>
            <c:bubble3D val="0"/>
            <c:spPr>
              <a:gradFill flip="none" rotWithShape="1">
                <a:gsLst>
                  <a:gs pos="0">
                    <a:srgbClr val="64AB0D">
                      <a:shade val="30000"/>
                      <a:satMod val="115000"/>
                    </a:srgbClr>
                  </a:gs>
                  <a:gs pos="50000">
                    <a:srgbClr val="64AB0D">
                      <a:shade val="67500"/>
                      <a:satMod val="115000"/>
                    </a:srgbClr>
                  </a:gs>
                  <a:gs pos="100000">
                    <a:srgbClr val="64AB0D">
                      <a:shade val="100000"/>
                      <a:satMod val="115000"/>
                    </a:srgbClr>
                  </a:gs>
                </a:gsLst>
                <a:lin ang="2700000" scaled="1"/>
                <a:tileRect/>
              </a:gradFill>
            </c:spPr>
            <c:extLst>
              <c:ext xmlns:c16="http://schemas.microsoft.com/office/drawing/2014/chart" uri="{C3380CC4-5D6E-409C-BE32-E72D297353CC}">
                <c16:uniqueId val="{00000005-D9D1-455F-846C-1F9EA6A6C0C3}"/>
              </c:ext>
            </c:extLst>
          </c:dPt>
          <c:dPt>
            <c:idx val="3"/>
            <c:bubble3D val="0"/>
            <c:spPr>
              <a:gradFill flip="none" rotWithShape="1">
                <a:gsLst>
                  <a:gs pos="0">
                    <a:srgbClr val="00B050">
                      <a:shade val="30000"/>
                      <a:satMod val="115000"/>
                    </a:srgbClr>
                  </a:gs>
                  <a:gs pos="50000">
                    <a:srgbClr val="00B050">
                      <a:shade val="67500"/>
                      <a:satMod val="115000"/>
                    </a:srgbClr>
                  </a:gs>
                  <a:gs pos="100000">
                    <a:srgbClr val="00B050">
                      <a:shade val="100000"/>
                      <a:satMod val="115000"/>
                    </a:srgbClr>
                  </a:gs>
                </a:gsLst>
                <a:lin ang="2700000" scaled="1"/>
                <a:tileRect/>
              </a:gradFill>
            </c:spPr>
            <c:extLst>
              <c:ext xmlns:c16="http://schemas.microsoft.com/office/drawing/2014/chart" uri="{C3380CC4-5D6E-409C-BE32-E72D297353CC}">
                <c16:uniqueId val="{00000007-D9D1-455F-846C-1F9EA6A6C0C3}"/>
              </c:ext>
            </c:extLst>
          </c:dPt>
          <c:dPt>
            <c:idx val="4"/>
            <c:bubble3D val="0"/>
            <c:spPr>
              <a:noFill/>
            </c:spPr>
            <c:extLst>
              <c:ext xmlns:c16="http://schemas.microsoft.com/office/drawing/2014/chart" uri="{C3380CC4-5D6E-409C-BE32-E72D297353CC}">
                <c16:uniqueId val="{00000009-D9D1-455F-846C-1F9EA6A6C0C3}"/>
              </c:ext>
            </c:extLst>
          </c:dPt>
          <c:val>
            <c:numRef>
              <c:f>'Leçon 1'!$N$23:$N$27</c:f>
              <c:numCache>
                <c:formatCode>General</c:formatCode>
                <c:ptCount val="5"/>
                <c:pt idx="0">
                  <c:v>10</c:v>
                </c:pt>
                <c:pt idx="1">
                  <c:v>10</c:v>
                </c:pt>
                <c:pt idx="2">
                  <c:v>10</c:v>
                </c:pt>
                <c:pt idx="3">
                  <c:v>10</c:v>
                </c:pt>
                <c:pt idx="4">
                  <c:v>40</c:v>
                </c:pt>
              </c:numCache>
            </c:numRef>
          </c:val>
          <c:extLst>
            <c:ext xmlns:c16="http://schemas.microsoft.com/office/drawing/2014/chart" uri="{C3380CC4-5D6E-409C-BE32-E72D297353CC}">
              <c16:uniqueId val="{0000000A-D9D1-455F-846C-1F9EA6A6C0C3}"/>
            </c:ext>
          </c:extLst>
        </c:ser>
        <c:dLbls>
          <c:showLegendKey val="0"/>
          <c:showVal val="0"/>
          <c:showCatName val="0"/>
          <c:showSerName val="0"/>
          <c:showPercent val="0"/>
          <c:showBubbleSize val="0"/>
          <c:showLeaderLines val="1"/>
        </c:dLbls>
        <c:firstSliceAng val="270"/>
        <c:holeSize val="50"/>
      </c:doughnutChart>
      <c:pieChart>
        <c:varyColors val="1"/>
        <c:ser>
          <c:idx val="1"/>
          <c:order val="1"/>
          <c:spPr>
            <a:noFill/>
          </c:spPr>
          <c:dPt>
            <c:idx val="1"/>
            <c:bubble3D val="0"/>
            <c:spPr>
              <a:solidFill>
                <a:schemeClr val="tx1"/>
              </a:solidFill>
            </c:spPr>
            <c:extLst>
              <c:ext xmlns:c16="http://schemas.microsoft.com/office/drawing/2014/chart" uri="{C3380CC4-5D6E-409C-BE32-E72D297353CC}">
                <c16:uniqueId val="{0000000C-D9D1-455F-846C-1F9EA6A6C0C3}"/>
              </c:ext>
            </c:extLst>
          </c:dPt>
          <c:val>
            <c:numRef>
              <c:f>'Leçon 1'!$O$23:$O$25</c:f>
              <c:numCache>
                <c:formatCode>General</c:formatCode>
                <c:ptCount val="3"/>
                <c:pt idx="0">
                  <c:v>0</c:v>
                </c:pt>
                <c:pt idx="1">
                  <c:v>2</c:v>
                </c:pt>
                <c:pt idx="2">
                  <c:v>78</c:v>
                </c:pt>
              </c:numCache>
            </c:numRef>
          </c:val>
          <c:extLst>
            <c:ext xmlns:c16="http://schemas.microsoft.com/office/drawing/2014/chart" uri="{C3380CC4-5D6E-409C-BE32-E72D297353CC}">
              <c16:uniqueId val="{0000000D-D9D1-455F-846C-1F9EA6A6C0C3}"/>
            </c:ext>
          </c:extLst>
        </c:ser>
        <c:dLbls>
          <c:showLegendKey val="0"/>
          <c:showVal val="0"/>
          <c:showCatName val="0"/>
          <c:showSerName val="0"/>
          <c:showPercent val="0"/>
          <c:showBubbleSize val="0"/>
          <c:showLeaderLines val="1"/>
        </c:dLbls>
        <c:firstSliceAng val="270"/>
      </c:pieChart>
    </c:plotArea>
    <c:plotVisOnly val="0"/>
    <c:dispBlanksAs val="gap"/>
    <c:showDLblsOverMax val="0"/>
  </c:chart>
  <c:spPr>
    <a:noFill/>
    <a:ln>
      <a:noFill/>
    </a:ln>
  </c:spPr>
  <c:printSettings>
    <c:headerFooter/>
    <c:pageMargins b="0.750000000000003" l="0.70000000000000062" r="0.70000000000000062" t="0.750000000000003" header="0.30000000000000032" footer="0.30000000000000032"/>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3187714043526789E-2"/>
          <c:y val="2.160694885387645E-3"/>
          <c:w val="0.97578810865280474"/>
          <c:h val="0.99783930511461238"/>
        </c:manualLayout>
      </c:layout>
      <c:doughnutChart>
        <c:varyColors val="1"/>
        <c:ser>
          <c:idx val="0"/>
          <c:order val="0"/>
          <c:tx>
            <c:v>Camembert</c:v>
          </c:tx>
          <c:dPt>
            <c:idx val="0"/>
            <c:bubble3D val="0"/>
            <c:spPr>
              <a:gradFill flip="none" rotWithShape="1">
                <a:gsLst>
                  <a:gs pos="0">
                    <a:srgbClr val="C00000">
                      <a:shade val="30000"/>
                      <a:satMod val="115000"/>
                    </a:srgbClr>
                  </a:gs>
                  <a:gs pos="50000">
                    <a:srgbClr val="C00000">
                      <a:shade val="67500"/>
                      <a:satMod val="115000"/>
                    </a:srgbClr>
                  </a:gs>
                  <a:gs pos="100000">
                    <a:srgbClr val="C00000">
                      <a:shade val="100000"/>
                      <a:satMod val="115000"/>
                    </a:srgbClr>
                  </a:gs>
                </a:gsLst>
                <a:lin ang="2700000" scaled="1"/>
                <a:tileRect/>
              </a:gradFill>
            </c:spPr>
            <c:extLst>
              <c:ext xmlns:c16="http://schemas.microsoft.com/office/drawing/2014/chart" uri="{C3380CC4-5D6E-409C-BE32-E72D297353CC}">
                <c16:uniqueId val="{00000001-FBC9-4BE8-AC6A-CDCFADD87957}"/>
              </c:ext>
            </c:extLst>
          </c:dPt>
          <c:dPt>
            <c:idx val="1"/>
            <c:bubble3D val="0"/>
            <c:spPr>
              <a:gradFill flip="none" rotWithShape="1">
                <a:gsLst>
                  <a:gs pos="0">
                    <a:srgbClr val="F79646">
                      <a:lumMod val="75000"/>
                      <a:shade val="30000"/>
                      <a:satMod val="115000"/>
                    </a:srgbClr>
                  </a:gs>
                  <a:gs pos="50000">
                    <a:srgbClr val="F79646">
                      <a:lumMod val="75000"/>
                      <a:shade val="67500"/>
                      <a:satMod val="115000"/>
                    </a:srgbClr>
                  </a:gs>
                  <a:gs pos="100000">
                    <a:srgbClr val="F79646">
                      <a:lumMod val="75000"/>
                      <a:shade val="100000"/>
                      <a:satMod val="115000"/>
                    </a:srgbClr>
                  </a:gs>
                </a:gsLst>
                <a:lin ang="2700000" scaled="1"/>
                <a:tileRect/>
              </a:gradFill>
            </c:spPr>
            <c:extLst>
              <c:ext xmlns:c16="http://schemas.microsoft.com/office/drawing/2014/chart" uri="{C3380CC4-5D6E-409C-BE32-E72D297353CC}">
                <c16:uniqueId val="{00000003-FBC9-4BE8-AC6A-CDCFADD87957}"/>
              </c:ext>
            </c:extLst>
          </c:dPt>
          <c:dPt>
            <c:idx val="2"/>
            <c:bubble3D val="0"/>
            <c:spPr>
              <a:gradFill flip="none" rotWithShape="1">
                <a:gsLst>
                  <a:gs pos="0">
                    <a:srgbClr val="64AB0D">
                      <a:shade val="30000"/>
                      <a:satMod val="115000"/>
                    </a:srgbClr>
                  </a:gs>
                  <a:gs pos="50000">
                    <a:srgbClr val="64AB0D">
                      <a:shade val="67500"/>
                      <a:satMod val="115000"/>
                    </a:srgbClr>
                  </a:gs>
                  <a:gs pos="100000">
                    <a:srgbClr val="64AB0D">
                      <a:shade val="100000"/>
                      <a:satMod val="115000"/>
                    </a:srgbClr>
                  </a:gs>
                </a:gsLst>
                <a:lin ang="2700000" scaled="1"/>
                <a:tileRect/>
              </a:gradFill>
            </c:spPr>
            <c:extLst>
              <c:ext xmlns:c16="http://schemas.microsoft.com/office/drawing/2014/chart" uri="{C3380CC4-5D6E-409C-BE32-E72D297353CC}">
                <c16:uniqueId val="{00000005-FBC9-4BE8-AC6A-CDCFADD87957}"/>
              </c:ext>
            </c:extLst>
          </c:dPt>
          <c:dPt>
            <c:idx val="3"/>
            <c:bubble3D val="0"/>
            <c:spPr>
              <a:gradFill flip="none" rotWithShape="1">
                <a:gsLst>
                  <a:gs pos="0">
                    <a:srgbClr val="00B050">
                      <a:shade val="30000"/>
                      <a:satMod val="115000"/>
                    </a:srgbClr>
                  </a:gs>
                  <a:gs pos="50000">
                    <a:srgbClr val="00B050">
                      <a:shade val="67500"/>
                      <a:satMod val="115000"/>
                    </a:srgbClr>
                  </a:gs>
                  <a:gs pos="100000">
                    <a:srgbClr val="00B050">
                      <a:shade val="100000"/>
                      <a:satMod val="115000"/>
                    </a:srgbClr>
                  </a:gs>
                </a:gsLst>
                <a:lin ang="2700000" scaled="1"/>
                <a:tileRect/>
              </a:gradFill>
            </c:spPr>
            <c:extLst>
              <c:ext xmlns:c16="http://schemas.microsoft.com/office/drawing/2014/chart" uri="{C3380CC4-5D6E-409C-BE32-E72D297353CC}">
                <c16:uniqueId val="{00000007-FBC9-4BE8-AC6A-CDCFADD87957}"/>
              </c:ext>
            </c:extLst>
          </c:dPt>
          <c:dPt>
            <c:idx val="4"/>
            <c:bubble3D val="0"/>
            <c:spPr>
              <a:noFill/>
            </c:spPr>
            <c:extLst>
              <c:ext xmlns:c16="http://schemas.microsoft.com/office/drawing/2014/chart" uri="{C3380CC4-5D6E-409C-BE32-E72D297353CC}">
                <c16:uniqueId val="{00000009-FBC9-4BE8-AC6A-CDCFADD87957}"/>
              </c:ext>
            </c:extLst>
          </c:dPt>
          <c:val>
            <c:numRef>
              <c:f>'Leçon 3'!$N$13:$N$17</c:f>
              <c:numCache>
                <c:formatCode>General</c:formatCode>
                <c:ptCount val="5"/>
                <c:pt idx="0">
                  <c:v>10</c:v>
                </c:pt>
                <c:pt idx="1">
                  <c:v>10</c:v>
                </c:pt>
                <c:pt idx="2">
                  <c:v>10</c:v>
                </c:pt>
                <c:pt idx="3">
                  <c:v>10</c:v>
                </c:pt>
                <c:pt idx="4">
                  <c:v>40</c:v>
                </c:pt>
              </c:numCache>
            </c:numRef>
          </c:val>
          <c:extLst>
            <c:ext xmlns:c16="http://schemas.microsoft.com/office/drawing/2014/chart" uri="{C3380CC4-5D6E-409C-BE32-E72D297353CC}">
              <c16:uniqueId val="{0000000A-FBC9-4BE8-AC6A-CDCFADD87957}"/>
            </c:ext>
          </c:extLst>
        </c:ser>
        <c:dLbls>
          <c:showLegendKey val="0"/>
          <c:showVal val="0"/>
          <c:showCatName val="0"/>
          <c:showSerName val="0"/>
          <c:showPercent val="0"/>
          <c:showBubbleSize val="0"/>
          <c:showLeaderLines val="1"/>
        </c:dLbls>
        <c:firstSliceAng val="270"/>
        <c:holeSize val="50"/>
      </c:doughnutChart>
      <c:pieChart>
        <c:varyColors val="1"/>
        <c:ser>
          <c:idx val="1"/>
          <c:order val="1"/>
          <c:spPr>
            <a:noFill/>
          </c:spPr>
          <c:dPt>
            <c:idx val="1"/>
            <c:bubble3D val="0"/>
            <c:spPr>
              <a:solidFill>
                <a:schemeClr val="tx1"/>
              </a:solidFill>
            </c:spPr>
            <c:extLst>
              <c:ext xmlns:c16="http://schemas.microsoft.com/office/drawing/2014/chart" uri="{C3380CC4-5D6E-409C-BE32-E72D297353CC}">
                <c16:uniqueId val="{0000000C-FBC9-4BE8-AC6A-CDCFADD87957}"/>
              </c:ext>
            </c:extLst>
          </c:dPt>
          <c:val>
            <c:numRef>
              <c:f>'Leçon 3'!$O$13:$O$15</c:f>
              <c:numCache>
                <c:formatCode>General</c:formatCode>
                <c:ptCount val="3"/>
                <c:pt idx="0">
                  <c:v>0</c:v>
                </c:pt>
                <c:pt idx="1">
                  <c:v>2</c:v>
                </c:pt>
                <c:pt idx="2">
                  <c:v>78</c:v>
                </c:pt>
              </c:numCache>
            </c:numRef>
          </c:val>
          <c:extLst>
            <c:ext xmlns:c16="http://schemas.microsoft.com/office/drawing/2014/chart" uri="{C3380CC4-5D6E-409C-BE32-E72D297353CC}">
              <c16:uniqueId val="{0000000D-FBC9-4BE8-AC6A-CDCFADD87957}"/>
            </c:ext>
          </c:extLst>
        </c:ser>
        <c:dLbls>
          <c:showLegendKey val="0"/>
          <c:showVal val="0"/>
          <c:showCatName val="0"/>
          <c:showSerName val="0"/>
          <c:showPercent val="0"/>
          <c:showBubbleSize val="0"/>
          <c:showLeaderLines val="1"/>
        </c:dLbls>
        <c:firstSliceAng val="270"/>
      </c:pieChart>
    </c:plotArea>
    <c:plotVisOnly val="0"/>
    <c:dispBlanksAs val="gap"/>
    <c:showDLblsOverMax val="0"/>
  </c:chart>
  <c:spPr>
    <a:noFill/>
    <a:ln>
      <a:noFill/>
    </a:ln>
  </c:spPr>
  <c:printSettings>
    <c:headerFooter/>
    <c:pageMargins b="0.750000000000003" l="0.70000000000000062" r="0.70000000000000062" t="0.750000000000003" header="0.30000000000000032" footer="0.30000000000000032"/>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3187714043526789E-2"/>
          <c:y val="2.160694885387645E-3"/>
          <c:w val="0.97578810865280474"/>
          <c:h val="0.99783930511461238"/>
        </c:manualLayout>
      </c:layout>
      <c:doughnutChart>
        <c:varyColors val="1"/>
        <c:ser>
          <c:idx val="0"/>
          <c:order val="0"/>
          <c:tx>
            <c:v>Camembert</c:v>
          </c:tx>
          <c:dPt>
            <c:idx val="0"/>
            <c:bubble3D val="0"/>
            <c:spPr>
              <a:gradFill flip="none" rotWithShape="1">
                <a:gsLst>
                  <a:gs pos="0">
                    <a:srgbClr val="C00000">
                      <a:shade val="30000"/>
                      <a:satMod val="115000"/>
                    </a:srgbClr>
                  </a:gs>
                  <a:gs pos="50000">
                    <a:srgbClr val="C00000">
                      <a:shade val="67500"/>
                      <a:satMod val="115000"/>
                    </a:srgbClr>
                  </a:gs>
                  <a:gs pos="100000">
                    <a:srgbClr val="C00000">
                      <a:shade val="100000"/>
                      <a:satMod val="115000"/>
                    </a:srgbClr>
                  </a:gs>
                </a:gsLst>
                <a:lin ang="2700000" scaled="1"/>
                <a:tileRect/>
              </a:gradFill>
            </c:spPr>
            <c:extLst>
              <c:ext xmlns:c16="http://schemas.microsoft.com/office/drawing/2014/chart" uri="{C3380CC4-5D6E-409C-BE32-E72D297353CC}">
                <c16:uniqueId val="{00000001-EE09-4366-9694-DD42D64D0637}"/>
              </c:ext>
            </c:extLst>
          </c:dPt>
          <c:dPt>
            <c:idx val="1"/>
            <c:bubble3D val="0"/>
            <c:spPr>
              <a:gradFill flip="none" rotWithShape="1">
                <a:gsLst>
                  <a:gs pos="0">
                    <a:srgbClr val="F79646">
                      <a:lumMod val="75000"/>
                      <a:shade val="30000"/>
                      <a:satMod val="115000"/>
                    </a:srgbClr>
                  </a:gs>
                  <a:gs pos="50000">
                    <a:srgbClr val="F79646">
                      <a:lumMod val="75000"/>
                      <a:shade val="67500"/>
                      <a:satMod val="115000"/>
                    </a:srgbClr>
                  </a:gs>
                  <a:gs pos="100000">
                    <a:srgbClr val="F79646">
                      <a:lumMod val="75000"/>
                      <a:shade val="100000"/>
                      <a:satMod val="115000"/>
                    </a:srgbClr>
                  </a:gs>
                </a:gsLst>
                <a:lin ang="2700000" scaled="1"/>
                <a:tileRect/>
              </a:gradFill>
            </c:spPr>
            <c:extLst>
              <c:ext xmlns:c16="http://schemas.microsoft.com/office/drawing/2014/chart" uri="{C3380CC4-5D6E-409C-BE32-E72D297353CC}">
                <c16:uniqueId val="{00000003-EE09-4366-9694-DD42D64D0637}"/>
              </c:ext>
            </c:extLst>
          </c:dPt>
          <c:dPt>
            <c:idx val="2"/>
            <c:bubble3D val="0"/>
            <c:spPr>
              <a:gradFill flip="none" rotWithShape="1">
                <a:gsLst>
                  <a:gs pos="0">
                    <a:srgbClr val="64AB0D">
                      <a:shade val="30000"/>
                      <a:satMod val="115000"/>
                    </a:srgbClr>
                  </a:gs>
                  <a:gs pos="50000">
                    <a:srgbClr val="64AB0D">
                      <a:shade val="67500"/>
                      <a:satMod val="115000"/>
                    </a:srgbClr>
                  </a:gs>
                  <a:gs pos="100000">
                    <a:srgbClr val="64AB0D">
                      <a:shade val="100000"/>
                      <a:satMod val="115000"/>
                    </a:srgbClr>
                  </a:gs>
                </a:gsLst>
                <a:lin ang="2700000" scaled="1"/>
                <a:tileRect/>
              </a:gradFill>
            </c:spPr>
            <c:extLst>
              <c:ext xmlns:c16="http://schemas.microsoft.com/office/drawing/2014/chart" uri="{C3380CC4-5D6E-409C-BE32-E72D297353CC}">
                <c16:uniqueId val="{00000005-EE09-4366-9694-DD42D64D0637}"/>
              </c:ext>
            </c:extLst>
          </c:dPt>
          <c:dPt>
            <c:idx val="3"/>
            <c:bubble3D val="0"/>
            <c:spPr>
              <a:gradFill flip="none" rotWithShape="1">
                <a:gsLst>
                  <a:gs pos="0">
                    <a:srgbClr val="00B050">
                      <a:shade val="30000"/>
                      <a:satMod val="115000"/>
                    </a:srgbClr>
                  </a:gs>
                  <a:gs pos="50000">
                    <a:srgbClr val="00B050">
                      <a:shade val="67500"/>
                      <a:satMod val="115000"/>
                    </a:srgbClr>
                  </a:gs>
                  <a:gs pos="100000">
                    <a:srgbClr val="00B050">
                      <a:shade val="100000"/>
                      <a:satMod val="115000"/>
                    </a:srgbClr>
                  </a:gs>
                </a:gsLst>
                <a:lin ang="2700000" scaled="1"/>
                <a:tileRect/>
              </a:gradFill>
            </c:spPr>
            <c:extLst>
              <c:ext xmlns:c16="http://schemas.microsoft.com/office/drawing/2014/chart" uri="{C3380CC4-5D6E-409C-BE32-E72D297353CC}">
                <c16:uniqueId val="{00000007-EE09-4366-9694-DD42D64D0637}"/>
              </c:ext>
            </c:extLst>
          </c:dPt>
          <c:dPt>
            <c:idx val="4"/>
            <c:bubble3D val="0"/>
            <c:spPr>
              <a:noFill/>
            </c:spPr>
            <c:extLst>
              <c:ext xmlns:c16="http://schemas.microsoft.com/office/drawing/2014/chart" uri="{C3380CC4-5D6E-409C-BE32-E72D297353CC}">
                <c16:uniqueId val="{00000009-EE09-4366-9694-DD42D64D0637}"/>
              </c:ext>
            </c:extLst>
          </c:dPt>
          <c:val>
            <c:numRef>
              <c:f>'Leçon 3'!$N$18:$N$22</c:f>
              <c:numCache>
                <c:formatCode>General</c:formatCode>
                <c:ptCount val="5"/>
                <c:pt idx="0">
                  <c:v>10</c:v>
                </c:pt>
                <c:pt idx="1">
                  <c:v>10</c:v>
                </c:pt>
                <c:pt idx="2">
                  <c:v>10</c:v>
                </c:pt>
                <c:pt idx="3">
                  <c:v>10</c:v>
                </c:pt>
                <c:pt idx="4">
                  <c:v>40</c:v>
                </c:pt>
              </c:numCache>
            </c:numRef>
          </c:val>
          <c:extLst>
            <c:ext xmlns:c16="http://schemas.microsoft.com/office/drawing/2014/chart" uri="{C3380CC4-5D6E-409C-BE32-E72D297353CC}">
              <c16:uniqueId val="{0000000A-EE09-4366-9694-DD42D64D0637}"/>
            </c:ext>
          </c:extLst>
        </c:ser>
        <c:dLbls>
          <c:showLegendKey val="0"/>
          <c:showVal val="0"/>
          <c:showCatName val="0"/>
          <c:showSerName val="0"/>
          <c:showPercent val="0"/>
          <c:showBubbleSize val="0"/>
          <c:showLeaderLines val="1"/>
        </c:dLbls>
        <c:firstSliceAng val="270"/>
        <c:holeSize val="50"/>
      </c:doughnutChart>
      <c:pieChart>
        <c:varyColors val="1"/>
        <c:ser>
          <c:idx val="1"/>
          <c:order val="1"/>
          <c:spPr>
            <a:noFill/>
          </c:spPr>
          <c:dPt>
            <c:idx val="1"/>
            <c:bubble3D val="0"/>
            <c:spPr>
              <a:solidFill>
                <a:schemeClr val="tx1"/>
              </a:solidFill>
            </c:spPr>
            <c:extLst>
              <c:ext xmlns:c16="http://schemas.microsoft.com/office/drawing/2014/chart" uri="{C3380CC4-5D6E-409C-BE32-E72D297353CC}">
                <c16:uniqueId val="{0000000C-EE09-4366-9694-DD42D64D0637}"/>
              </c:ext>
            </c:extLst>
          </c:dPt>
          <c:val>
            <c:numRef>
              <c:f>'Leçon 3'!$O$18:$O$20</c:f>
              <c:numCache>
                <c:formatCode>General</c:formatCode>
                <c:ptCount val="3"/>
                <c:pt idx="0">
                  <c:v>0</c:v>
                </c:pt>
                <c:pt idx="1">
                  <c:v>2</c:v>
                </c:pt>
                <c:pt idx="2">
                  <c:v>78</c:v>
                </c:pt>
              </c:numCache>
            </c:numRef>
          </c:val>
          <c:extLst>
            <c:ext xmlns:c16="http://schemas.microsoft.com/office/drawing/2014/chart" uri="{C3380CC4-5D6E-409C-BE32-E72D297353CC}">
              <c16:uniqueId val="{0000000D-EE09-4366-9694-DD42D64D0637}"/>
            </c:ext>
          </c:extLst>
        </c:ser>
        <c:dLbls>
          <c:showLegendKey val="0"/>
          <c:showVal val="0"/>
          <c:showCatName val="0"/>
          <c:showSerName val="0"/>
          <c:showPercent val="0"/>
          <c:showBubbleSize val="0"/>
          <c:showLeaderLines val="1"/>
        </c:dLbls>
        <c:firstSliceAng val="270"/>
      </c:pieChart>
    </c:plotArea>
    <c:plotVisOnly val="0"/>
    <c:dispBlanksAs val="gap"/>
    <c:showDLblsOverMax val="0"/>
  </c:chart>
  <c:spPr>
    <a:noFill/>
    <a:ln>
      <a:noFill/>
    </a:ln>
  </c:spPr>
  <c:printSettings>
    <c:headerFooter/>
    <c:pageMargins b="0.750000000000003" l="0.70000000000000062" r="0.70000000000000062" t="0.750000000000003" header="0.30000000000000032" footer="0.30000000000000032"/>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3187714043526789E-2"/>
          <c:y val="2.160694885387645E-3"/>
          <c:w val="0.97578810865280474"/>
          <c:h val="0.99783930511461238"/>
        </c:manualLayout>
      </c:layout>
      <c:doughnutChart>
        <c:varyColors val="1"/>
        <c:ser>
          <c:idx val="0"/>
          <c:order val="0"/>
          <c:tx>
            <c:v>Camembert</c:v>
          </c:tx>
          <c:dPt>
            <c:idx val="0"/>
            <c:bubble3D val="0"/>
            <c:spPr>
              <a:gradFill flip="none" rotWithShape="1">
                <a:gsLst>
                  <a:gs pos="0">
                    <a:srgbClr val="C00000">
                      <a:shade val="30000"/>
                      <a:satMod val="115000"/>
                    </a:srgbClr>
                  </a:gs>
                  <a:gs pos="50000">
                    <a:srgbClr val="C00000">
                      <a:shade val="67500"/>
                      <a:satMod val="115000"/>
                    </a:srgbClr>
                  </a:gs>
                  <a:gs pos="100000">
                    <a:srgbClr val="C00000">
                      <a:shade val="100000"/>
                      <a:satMod val="115000"/>
                    </a:srgbClr>
                  </a:gs>
                </a:gsLst>
                <a:lin ang="2700000" scaled="1"/>
                <a:tileRect/>
              </a:gradFill>
            </c:spPr>
            <c:extLst>
              <c:ext xmlns:c16="http://schemas.microsoft.com/office/drawing/2014/chart" uri="{C3380CC4-5D6E-409C-BE32-E72D297353CC}">
                <c16:uniqueId val="{00000001-0903-41EB-95C5-FE3FFCD76813}"/>
              </c:ext>
            </c:extLst>
          </c:dPt>
          <c:dPt>
            <c:idx val="1"/>
            <c:bubble3D val="0"/>
            <c:spPr>
              <a:gradFill flip="none" rotWithShape="1">
                <a:gsLst>
                  <a:gs pos="0">
                    <a:srgbClr val="F79646">
                      <a:lumMod val="75000"/>
                      <a:shade val="30000"/>
                      <a:satMod val="115000"/>
                    </a:srgbClr>
                  </a:gs>
                  <a:gs pos="50000">
                    <a:srgbClr val="F79646">
                      <a:lumMod val="75000"/>
                      <a:shade val="67500"/>
                      <a:satMod val="115000"/>
                    </a:srgbClr>
                  </a:gs>
                  <a:gs pos="100000">
                    <a:srgbClr val="F79646">
                      <a:lumMod val="75000"/>
                      <a:shade val="100000"/>
                      <a:satMod val="115000"/>
                    </a:srgbClr>
                  </a:gs>
                </a:gsLst>
                <a:lin ang="2700000" scaled="1"/>
                <a:tileRect/>
              </a:gradFill>
            </c:spPr>
            <c:extLst>
              <c:ext xmlns:c16="http://schemas.microsoft.com/office/drawing/2014/chart" uri="{C3380CC4-5D6E-409C-BE32-E72D297353CC}">
                <c16:uniqueId val="{00000003-0903-41EB-95C5-FE3FFCD76813}"/>
              </c:ext>
            </c:extLst>
          </c:dPt>
          <c:dPt>
            <c:idx val="2"/>
            <c:bubble3D val="0"/>
            <c:spPr>
              <a:gradFill flip="none" rotWithShape="1">
                <a:gsLst>
                  <a:gs pos="0">
                    <a:srgbClr val="64AB0D">
                      <a:shade val="30000"/>
                      <a:satMod val="115000"/>
                    </a:srgbClr>
                  </a:gs>
                  <a:gs pos="50000">
                    <a:srgbClr val="64AB0D">
                      <a:shade val="67500"/>
                      <a:satMod val="115000"/>
                    </a:srgbClr>
                  </a:gs>
                  <a:gs pos="100000">
                    <a:srgbClr val="64AB0D">
                      <a:shade val="100000"/>
                      <a:satMod val="115000"/>
                    </a:srgbClr>
                  </a:gs>
                </a:gsLst>
                <a:lin ang="2700000" scaled="1"/>
                <a:tileRect/>
              </a:gradFill>
            </c:spPr>
            <c:extLst>
              <c:ext xmlns:c16="http://schemas.microsoft.com/office/drawing/2014/chart" uri="{C3380CC4-5D6E-409C-BE32-E72D297353CC}">
                <c16:uniqueId val="{00000005-0903-41EB-95C5-FE3FFCD76813}"/>
              </c:ext>
            </c:extLst>
          </c:dPt>
          <c:dPt>
            <c:idx val="3"/>
            <c:bubble3D val="0"/>
            <c:spPr>
              <a:gradFill flip="none" rotWithShape="1">
                <a:gsLst>
                  <a:gs pos="0">
                    <a:srgbClr val="00B050">
                      <a:shade val="30000"/>
                      <a:satMod val="115000"/>
                    </a:srgbClr>
                  </a:gs>
                  <a:gs pos="50000">
                    <a:srgbClr val="00B050">
                      <a:shade val="67500"/>
                      <a:satMod val="115000"/>
                    </a:srgbClr>
                  </a:gs>
                  <a:gs pos="100000">
                    <a:srgbClr val="00B050">
                      <a:shade val="100000"/>
                      <a:satMod val="115000"/>
                    </a:srgbClr>
                  </a:gs>
                </a:gsLst>
                <a:lin ang="2700000" scaled="1"/>
                <a:tileRect/>
              </a:gradFill>
            </c:spPr>
            <c:extLst>
              <c:ext xmlns:c16="http://schemas.microsoft.com/office/drawing/2014/chart" uri="{C3380CC4-5D6E-409C-BE32-E72D297353CC}">
                <c16:uniqueId val="{00000007-0903-41EB-95C5-FE3FFCD76813}"/>
              </c:ext>
            </c:extLst>
          </c:dPt>
          <c:dPt>
            <c:idx val="4"/>
            <c:bubble3D val="0"/>
            <c:spPr>
              <a:noFill/>
            </c:spPr>
            <c:extLst>
              <c:ext xmlns:c16="http://schemas.microsoft.com/office/drawing/2014/chart" uri="{C3380CC4-5D6E-409C-BE32-E72D297353CC}">
                <c16:uniqueId val="{00000009-0903-41EB-95C5-FE3FFCD76813}"/>
              </c:ext>
            </c:extLst>
          </c:dPt>
          <c:val>
            <c:numRef>
              <c:f>'Leçon 3'!$N$23:$N$27</c:f>
              <c:numCache>
                <c:formatCode>General</c:formatCode>
                <c:ptCount val="5"/>
                <c:pt idx="0">
                  <c:v>10</c:v>
                </c:pt>
                <c:pt idx="1">
                  <c:v>10</c:v>
                </c:pt>
                <c:pt idx="2">
                  <c:v>10</c:v>
                </c:pt>
                <c:pt idx="3">
                  <c:v>10</c:v>
                </c:pt>
                <c:pt idx="4">
                  <c:v>40</c:v>
                </c:pt>
              </c:numCache>
            </c:numRef>
          </c:val>
          <c:extLst>
            <c:ext xmlns:c16="http://schemas.microsoft.com/office/drawing/2014/chart" uri="{C3380CC4-5D6E-409C-BE32-E72D297353CC}">
              <c16:uniqueId val="{0000000A-0903-41EB-95C5-FE3FFCD76813}"/>
            </c:ext>
          </c:extLst>
        </c:ser>
        <c:dLbls>
          <c:showLegendKey val="0"/>
          <c:showVal val="0"/>
          <c:showCatName val="0"/>
          <c:showSerName val="0"/>
          <c:showPercent val="0"/>
          <c:showBubbleSize val="0"/>
          <c:showLeaderLines val="1"/>
        </c:dLbls>
        <c:firstSliceAng val="270"/>
        <c:holeSize val="50"/>
      </c:doughnutChart>
      <c:pieChart>
        <c:varyColors val="1"/>
        <c:ser>
          <c:idx val="1"/>
          <c:order val="1"/>
          <c:spPr>
            <a:noFill/>
          </c:spPr>
          <c:dPt>
            <c:idx val="1"/>
            <c:bubble3D val="0"/>
            <c:spPr>
              <a:solidFill>
                <a:schemeClr val="tx1"/>
              </a:solidFill>
            </c:spPr>
            <c:extLst>
              <c:ext xmlns:c16="http://schemas.microsoft.com/office/drawing/2014/chart" uri="{C3380CC4-5D6E-409C-BE32-E72D297353CC}">
                <c16:uniqueId val="{0000000C-0903-41EB-95C5-FE3FFCD76813}"/>
              </c:ext>
            </c:extLst>
          </c:dPt>
          <c:val>
            <c:numRef>
              <c:f>'Leçon 3'!$O$23:$O$25</c:f>
              <c:numCache>
                <c:formatCode>General</c:formatCode>
                <c:ptCount val="3"/>
                <c:pt idx="0">
                  <c:v>0</c:v>
                </c:pt>
                <c:pt idx="1">
                  <c:v>2</c:v>
                </c:pt>
                <c:pt idx="2">
                  <c:v>78</c:v>
                </c:pt>
              </c:numCache>
            </c:numRef>
          </c:val>
          <c:extLst>
            <c:ext xmlns:c16="http://schemas.microsoft.com/office/drawing/2014/chart" uri="{C3380CC4-5D6E-409C-BE32-E72D297353CC}">
              <c16:uniqueId val="{0000000D-0903-41EB-95C5-FE3FFCD76813}"/>
            </c:ext>
          </c:extLst>
        </c:ser>
        <c:dLbls>
          <c:showLegendKey val="0"/>
          <c:showVal val="0"/>
          <c:showCatName val="0"/>
          <c:showSerName val="0"/>
          <c:showPercent val="0"/>
          <c:showBubbleSize val="0"/>
          <c:showLeaderLines val="1"/>
        </c:dLbls>
        <c:firstSliceAng val="270"/>
      </c:pieChart>
    </c:plotArea>
    <c:plotVisOnly val="0"/>
    <c:dispBlanksAs val="gap"/>
    <c:showDLblsOverMax val="0"/>
  </c:chart>
  <c:spPr>
    <a:noFill/>
    <a:ln>
      <a:noFill/>
    </a:ln>
  </c:spPr>
  <c:printSettings>
    <c:headerFooter/>
    <c:pageMargins b="0.750000000000003" l="0.70000000000000062" r="0.70000000000000062" t="0.750000000000003" header="0.30000000000000032" footer="0.30000000000000032"/>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3187714043526789E-2"/>
          <c:y val="2.160694885387645E-3"/>
          <c:w val="0.97578810865280474"/>
          <c:h val="0.99783930511461238"/>
        </c:manualLayout>
      </c:layout>
      <c:doughnutChart>
        <c:varyColors val="1"/>
        <c:ser>
          <c:idx val="0"/>
          <c:order val="0"/>
          <c:tx>
            <c:v>Camembert</c:v>
          </c:tx>
          <c:dPt>
            <c:idx val="0"/>
            <c:bubble3D val="0"/>
            <c:spPr>
              <a:gradFill flip="none" rotWithShape="1">
                <a:gsLst>
                  <a:gs pos="0">
                    <a:srgbClr val="C00000">
                      <a:shade val="30000"/>
                      <a:satMod val="115000"/>
                    </a:srgbClr>
                  </a:gs>
                  <a:gs pos="50000">
                    <a:srgbClr val="C00000">
                      <a:shade val="67500"/>
                      <a:satMod val="115000"/>
                    </a:srgbClr>
                  </a:gs>
                  <a:gs pos="100000">
                    <a:srgbClr val="C00000">
                      <a:shade val="100000"/>
                      <a:satMod val="115000"/>
                    </a:srgbClr>
                  </a:gs>
                </a:gsLst>
                <a:lin ang="2700000" scaled="1"/>
                <a:tileRect/>
              </a:gradFill>
            </c:spPr>
            <c:extLst>
              <c:ext xmlns:c16="http://schemas.microsoft.com/office/drawing/2014/chart" uri="{C3380CC4-5D6E-409C-BE32-E72D297353CC}">
                <c16:uniqueId val="{00000001-B11B-4E29-B49C-66B51B544A0E}"/>
              </c:ext>
            </c:extLst>
          </c:dPt>
          <c:dPt>
            <c:idx val="1"/>
            <c:bubble3D val="0"/>
            <c:spPr>
              <a:gradFill flip="none" rotWithShape="1">
                <a:gsLst>
                  <a:gs pos="0">
                    <a:srgbClr val="F79646">
                      <a:lumMod val="75000"/>
                      <a:shade val="30000"/>
                      <a:satMod val="115000"/>
                    </a:srgbClr>
                  </a:gs>
                  <a:gs pos="50000">
                    <a:srgbClr val="F79646">
                      <a:lumMod val="75000"/>
                      <a:shade val="67500"/>
                      <a:satMod val="115000"/>
                    </a:srgbClr>
                  </a:gs>
                  <a:gs pos="100000">
                    <a:srgbClr val="F79646">
                      <a:lumMod val="75000"/>
                      <a:shade val="100000"/>
                      <a:satMod val="115000"/>
                    </a:srgbClr>
                  </a:gs>
                </a:gsLst>
                <a:lin ang="2700000" scaled="1"/>
                <a:tileRect/>
              </a:gradFill>
            </c:spPr>
            <c:extLst>
              <c:ext xmlns:c16="http://schemas.microsoft.com/office/drawing/2014/chart" uri="{C3380CC4-5D6E-409C-BE32-E72D297353CC}">
                <c16:uniqueId val="{00000003-B11B-4E29-B49C-66B51B544A0E}"/>
              </c:ext>
            </c:extLst>
          </c:dPt>
          <c:dPt>
            <c:idx val="2"/>
            <c:bubble3D val="0"/>
            <c:spPr>
              <a:gradFill flip="none" rotWithShape="1">
                <a:gsLst>
                  <a:gs pos="0">
                    <a:srgbClr val="64AB0D">
                      <a:shade val="30000"/>
                      <a:satMod val="115000"/>
                    </a:srgbClr>
                  </a:gs>
                  <a:gs pos="50000">
                    <a:srgbClr val="64AB0D">
                      <a:shade val="67500"/>
                      <a:satMod val="115000"/>
                    </a:srgbClr>
                  </a:gs>
                  <a:gs pos="100000">
                    <a:srgbClr val="64AB0D">
                      <a:shade val="100000"/>
                      <a:satMod val="115000"/>
                    </a:srgbClr>
                  </a:gs>
                </a:gsLst>
                <a:lin ang="2700000" scaled="1"/>
                <a:tileRect/>
              </a:gradFill>
            </c:spPr>
            <c:extLst>
              <c:ext xmlns:c16="http://schemas.microsoft.com/office/drawing/2014/chart" uri="{C3380CC4-5D6E-409C-BE32-E72D297353CC}">
                <c16:uniqueId val="{00000005-B11B-4E29-B49C-66B51B544A0E}"/>
              </c:ext>
            </c:extLst>
          </c:dPt>
          <c:dPt>
            <c:idx val="3"/>
            <c:bubble3D val="0"/>
            <c:spPr>
              <a:gradFill flip="none" rotWithShape="1">
                <a:gsLst>
                  <a:gs pos="0">
                    <a:srgbClr val="00B050">
                      <a:shade val="30000"/>
                      <a:satMod val="115000"/>
                    </a:srgbClr>
                  </a:gs>
                  <a:gs pos="50000">
                    <a:srgbClr val="00B050">
                      <a:shade val="67500"/>
                      <a:satMod val="115000"/>
                    </a:srgbClr>
                  </a:gs>
                  <a:gs pos="100000">
                    <a:srgbClr val="00B050">
                      <a:shade val="100000"/>
                      <a:satMod val="115000"/>
                    </a:srgbClr>
                  </a:gs>
                </a:gsLst>
                <a:lin ang="2700000" scaled="1"/>
                <a:tileRect/>
              </a:gradFill>
            </c:spPr>
            <c:extLst>
              <c:ext xmlns:c16="http://schemas.microsoft.com/office/drawing/2014/chart" uri="{C3380CC4-5D6E-409C-BE32-E72D297353CC}">
                <c16:uniqueId val="{00000007-B11B-4E29-B49C-66B51B544A0E}"/>
              </c:ext>
            </c:extLst>
          </c:dPt>
          <c:dPt>
            <c:idx val="4"/>
            <c:bubble3D val="0"/>
            <c:spPr>
              <a:noFill/>
            </c:spPr>
            <c:extLst>
              <c:ext xmlns:c16="http://schemas.microsoft.com/office/drawing/2014/chart" uri="{C3380CC4-5D6E-409C-BE32-E72D297353CC}">
                <c16:uniqueId val="{00000009-B11B-4E29-B49C-66B51B544A0E}"/>
              </c:ext>
            </c:extLst>
          </c:dPt>
          <c:val>
            <c:numRef>
              <c:f>'Leçon 3'!$N$28:$N$32</c:f>
              <c:numCache>
                <c:formatCode>General</c:formatCode>
                <c:ptCount val="5"/>
                <c:pt idx="0">
                  <c:v>10</c:v>
                </c:pt>
                <c:pt idx="1">
                  <c:v>10</c:v>
                </c:pt>
                <c:pt idx="2">
                  <c:v>10</c:v>
                </c:pt>
                <c:pt idx="3">
                  <c:v>10</c:v>
                </c:pt>
                <c:pt idx="4">
                  <c:v>40</c:v>
                </c:pt>
              </c:numCache>
            </c:numRef>
          </c:val>
          <c:extLst>
            <c:ext xmlns:c16="http://schemas.microsoft.com/office/drawing/2014/chart" uri="{C3380CC4-5D6E-409C-BE32-E72D297353CC}">
              <c16:uniqueId val="{0000000A-B11B-4E29-B49C-66B51B544A0E}"/>
            </c:ext>
          </c:extLst>
        </c:ser>
        <c:dLbls>
          <c:showLegendKey val="0"/>
          <c:showVal val="0"/>
          <c:showCatName val="0"/>
          <c:showSerName val="0"/>
          <c:showPercent val="0"/>
          <c:showBubbleSize val="0"/>
          <c:showLeaderLines val="1"/>
        </c:dLbls>
        <c:firstSliceAng val="270"/>
        <c:holeSize val="50"/>
      </c:doughnutChart>
      <c:pieChart>
        <c:varyColors val="1"/>
        <c:ser>
          <c:idx val="1"/>
          <c:order val="1"/>
          <c:spPr>
            <a:noFill/>
          </c:spPr>
          <c:dPt>
            <c:idx val="1"/>
            <c:bubble3D val="0"/>
            <c:spPr>
              <a:solidFill>
                <a:schemeClr val="tx1"/>
              </a:solidFill>
            </c:spPr>
            <c:extLst>
              <c:ext xmlns:c16="http://schemas.microsoft.com/office/drawing/2014/chart" uri="{C3380CC4-5D6E-409C-BE32-E72D297353CC}">
                <c16:uniqueId val="{0000000C-B11B-4E29-B49C-66B51B544A0E}"/>
              </c:ext>
            </c:extLst>
          </c:dPt>
          <c:val>
            <c:numRef>
              <c:f>'Leçon 3'!$O$28:$O$30</c:f>
              <c:numCache>
                <c:formatCode>General</c:formatCode>
                <c:ptCount val="3"/>
                <c:pt idx="0">
                  <c:v>0</c:v>
                </c:pt>
                <c:pt idx="1">
                  <c:v>2</c:v>
                </c:pt>
                <c:pt idx="2">
                  <c:v>78</c:v>
                </c:pt>
              </c:numCache>
            </c:numRef>
          </c:val>
          <c:extLst>
            <c:ext xmlns:c16="http://schemas.microsoft.com/office/drawing/2014/chart" uri="{C3380CC4-5D6E-409C-BE32-E72D297353CC}">
              <c16:uniqueId val="{0000000D-B11B-4E29-B49C-66B51B544A0E}"/>
            </c:ext>
          </c:extLst>
        </c:ser>
        <c:dLbls>
          <c:showLegendKey val="0"/>
          <c:showVal val="0"/>
          <c:showCatName val="0"/>
          <c:showSerName val="0"/>
          <c:showPercent val="0"/>
          <c:showBubbleSize val="0"/>
          <c:showLeaderLines val="1"/>
        </c:dLbls>
        <c:firstSliceAng val="270"/>
      </c:pieChart>
    </c:plotArea>
    <c:plotVisOnly val="0"/>
    <c:dispBlanksAs val="gap"/>
    <c:showDLblsOverMax val="0"/>
  </c:chart>
  <c:spPr>
    <a:noFill/>
    <a:ln>
      <a:noFill/>
    </a:ln>
  </c:spPr>
  <c:printSettings>
    <c:headerFooter/>
    <c:pageMargins b="0.750000000000003" l="0.70000000000000062" r="0.70000000000000062" t="0.750000000000003" header="0.30000000000000032" footer="0.30000000000000032"/>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3187714043526789E-2"/>
          <c:y val="2.160694885387645E-3"/>
          <c:w val="0.97578810865280474"/>
          <c:h val="0.99783930511461238"/>
        </c:manualLayout>
      </c:layout>
      <c:doughnutChart>
        <c:varyColors val="1"/>
        <c:ser>
          <c:idx val="0"/>
          <c:order val="0"/>
          <c:tx>
            <c:v>Camembert</c:v>
          </c:tx>
          <c:dPt>
            <c:idx val="0"/>
            <c:bubble3D val="0"/>
            <c:spPr>
              <a:gradFill flip="none" rotWithShape="1">
                <a:gsLst>
                  <a:gs pos="0">
                    <a:srgbClr val="C00000">
                      <a:shade val="30000"/>
                      <a:satMod val="115000"/>
                    </a:srgbClr>
                  </a:gs>
                  <a:gs pos="50000">
                    <a:srgbClr val="C00000">
                      <a:shade val="67500"/>
                      <a:satMod val="115000"/>
                    </a:srgbClr>
                  </a:gs>
                  <a:gs pos="100000">
                    <a:srgbClr val="C00000">
                      <a:shade val="100000"/>
                      <a:satMod val="115000"/>
                    </a:srgbClr>
                  </a:gs>
                </a:gsLst>
                <a:lin ang="2700000" scaled="1"/>
                <a:tileRect/>
              </a:gradFill>
            </c:spPr>
            <c:extLst>
              <c:ext xmlns:c16="http://schemas.microsoft.com/office/drawing/2014/chart" uri="{C3380CC4-5D6E-409C-BE32-E72D297353CC}">
                <c16:uniqueId val="{00000001-C380-4CDF-A72C-517FA65EBC99}"/>
              </c:ext>
            </c:extLst>
          </c:dPt>
          <c:dPt>
            <c:idx val="1"/>
            <c:bubble3D val="0"/>
            <c:spPr>
              <a:gradFill flip="none" rotWithShape="1">
                <a:gsLst>
                  <a:gs pos="0">
                    <a:srgbClr val="F79646">
                      <a:lumMod val="75000"/>
                      <a:shade val="30000"/>
                      <a:satMod val="115000"/>
                    </a:srgbClr>
                  </a:gs>
                  <a:gs pos="50000">
                    <a:srgbClr val="F79646">
                      <a:lumMod val="75000"/>
                      <a:shade val="67500"/>
                      <a:satMod val="115000"/>
                    </a:srgbClr>
                  </a:gs>
                  <a:gs pos="100000">
                    <a:srgbClr val="F79646">
                      <a:lumMod val="75000"/>
                      <a:shade val="100000"/>
                      <a:satMod val="115000"/>
                    </a:srgbClr>
                  </a:gs>
                </a:gsLst>
                <a:lin ang="2700000" scaled="1"/>
                <a:tileRect/>
              </a:gradFill>
            </c:spPr>
            <c:extLst>
              <c:ext xmlns:c16="http://schemas.microsoft.com/office/drawing/2014/chart" uri="{C3380CC4-5D6E-409C-BE32-E72D297353CC}">
                <c16:uniqueId val="{00000003-C380-4CDF-A72C-517FA65EBC99}"/>
              </c:ext>
            </c:extLst>
          </c:dPt>
          <c:dPt>
            <c:idx val="2"/>
            <c:bubble3D val="0"/>
            <c:spPr>
              <a:gradFill flip="none" rotWithShape="1">
                <a:gsLst>
                  <a:gs pos="0">
                    <a:srgbClr val="64AB0D">
                      <a:shade val="30000"/>
                      <a:satMod val="115000"/>
                    </a:srgbClr>
                  </a:gs>
                  <a:gs pos="50000">
                    <a:srgbClr val="64AB0D">
                      <a:shade val="67500"/>
                      <a:satMod val="115000"/>
                    </a:srgbClr>
                  </a:gs>
                  <a:gs pos="100000">
                    <a:srgbClr val="64AB0D">
                      <a:shade val="100000"/>
                      <a:satMod val="115000"/>
                    </a:srgbClr>
                  </a:gs>
                </a:gsLst>
                <a:lin ang="2700000" scaled="1"/>
                <a:tileRect/>
              </a:gradFill>
            </c:spPr>
            <c:extLst>
              <c:ext xmlns:c16="http://schemas.microsoft.com/office/drawing/2014/chart" uri="{C3380CC4-5D6E-409C-BE32-E72D297353CC}">
                <c16:uniqueId val="{00000005-C380-4CDF-A72C-517FA65EBC99}"/>
              </c:ext>
            </c:extLst>
          </c:dPt>
          <c:dPt>
            <c:idx val="3"/>
            <c:bubble3D val="0"/>
            <c:spPr>
              <a:gradFill flip="none" rotWithShape="1">
                <a:gsLst>
                  <a:gs pos="0">
                    <a:srgbClr val="00B050">
                      <a:shade val="30000"/>
                      <a:satMod val="115000"/>
                    </a:srgbClr>
                  </a:gs>
                  <a:gs pos="50000">
                    <a:srgbClr val="00B050">
                      <a:shade val="67500"/>
                      <a:satMod val="115000"/>
                    </a:srgbClr>
                  </a:gs>
                  <a:gs pos="100000">
                    <a:srgbClr val="00B050">
                      <a:shade val="100000"/>
                      <a:satMod val="115000"/>
                    </a:srgbClr>
                  </a:gs>
                </a:gsLst>
                <a:lin ang="2700000" scaled="1"/>
                <a:tileRect/>
              </a:gradFill>
            </c:spPr>
            <c:extLst>
              <c:ext xmlns:c16="http://schemas.microsoft.com/office/drawing/2014/chart" uri="{C3380CC4-5D6E-409C-BE32-E72D297353CC}">
                <c16:uniqueId val="{00000007-C380-4CDF-A72C-517FA65EBC99}"/>
              </c:ext>
            </c:extLst>
          </c:dPt>
          <c:dPt>
            <c:idx val="4"/>
            <c:bubble3D val="0"/>
            <c:spPr>
              <a:noFill/>
            </c:spPr>
            <c:extLst>
              <c:ext xmlns:c16="http://schemas.microsoft.com/office/drawing/2014/chart" uri="{C3380CC4-5D6E-409C-BE32-E72D297353CC}">
                <c16:uniqueId val="{00000009-C380-4CDF-A72C-517FA65EBC99}"/>
              </c:ext>
            </c:extLst>
          </c:dPt>
          <c:val>
            <c:numRef>
              <c:f>'Leçon 3'!$N$33:$N$37</c:f>
              <c:numCache>
                <c:formatCode>General</c:formatCode>
                <c:ptCount val="5"/>
                <c:pt idx="0">
                  <c:v>10</c:v>
                </c:pt>
                <c:pt idx="1">
                  <c:v>10</c:v>
                </c:pt>
                <c:pt idx="2">
                  <c:v>10</c:v>
                </c:pt>
                <c:pt idx="3">
                  <c:v>10</c:v>
                </c:pt>
                <c:pt idx="4">
                  <c:v>40</c:v>
                </c:pt>
              </c:numCache>
            </c:numRef>
          </c:val>
          <c:extLst>
            <c:ext xmlns:c16="http://schemas.microsoft.com/office/drawing/2014/chart" uri="{C3380CC4-5D6E-409C-BE32-E72D297353CC}">
              <c16:uniqueId val="{0000000A-C380-4CDF-A72C-517FA65EBC99}"/>
            </c:ext>
          </c:extLst>
        </c:ser>
        <c:dLbls>
          <c:showLegendKey val="0"/>
          <c:showVal val="0"/>
          <c:showCatName val="0"/>
          <c:showSerName val="0"/>
          <c:showPercent val="0"/>
          <c:showBubbleSize val="0"/>
          <c:showLeaderLines val="1"/>
        </c:dLbls>
        <c:firstSliceAng val="270"/>
        <c:holeSize val="50"/>
      </c:doughnutChart>
      <c:pieChart>
        <c:varyColors val="1"/>
        <c:ser>
          <c:idx val="1"/>
          <c:order val="1"/>
          <c:spPr>
            <a:noFill/>
          </c:spPr>
          <c:dPt>
            <c:idx val="1"/>
            <c:bubble3D val="0"/>
            <c:spPr>
              <a:solidFill>
                <a:schemeClr val="tx1"/>
              </a:solidFill>
            </c:spPr>
            <c:extLst>
              <c:ext xmlns:c16="http://schemas.microsoft.com/office/drawing/2014/chart" uri="{C3380CC4-5D6E-409C-BE32-E72D297353CC}">
                <c16:uniqueId val="{0000000C-C380-4CDF-A72C-517FA65EBC99}"/>
              </c:ext>
            </c:extLst>
          </c:dPt>
          <c:val>
            <c:numRef>
              <c:f>'Leçon 3'!$O$33:$O$35</c:f>
              <c:numCache>
                <c:formatCode>General</c:formatCode>
                <c:ptCount val="3"/>
                <c:pt idx="0">
                  <c:v>0</c:v>
                </c:pt>
                <c:pt idx="1">
                  <c:v>2</c:v>
                </c:pt>
                <c:pt idx="2">
                  <c:v>78</c:v>
                </c:pt>
              </c:numCache>
            </c:numRef>
          </c:val>
          <c:extLst>
            <c:ext xmlns:c16="http://schemas.microsoft.com/office/drawing/2014/chart" uri="{C3380CC4-5D6E-409C-BE32-E72D297353CC}">
              <c16:uniqueId val="{0000000D-C380-4CDF-A72C-517FA65EBC99}"/>
            </c:ext>
          </c:extLst>
        </c:ser>
        <c:dLbls>
          <c:showLegendKey val="0"/>
          <c:showVal val="0"/>
          <c:showCatName val="0"/>
          <c:showSerName val="0"/>
          <c:showPercent val="0"/>
          <c:showBubbleSize val="0"/>
          <c:showLeaderLines val="1"/>
        </c:dLbls>
        <c:firstSliceAng val="270"/>
      </c:pieChart>
    </c:plotArea>
    <c:plotVisOnly val="0"/>
    <c:dispBlanksAs val="gap"/>
    <c:showDLblsOverMax val="0"/>
  </c:chart>
  <c:spPr>
    <a:noFill/>
    <a:ln>
      <a:noFill/>
    </a:ln>
  </c:spPr>
  <c:printSettings>
    <c:headerFooter/>
    <c:pageMargins b="0.750000000000003" l="0.70000000000000062" r="0.70000000000000062" t="0.750000000000003" header="0.30000000000000032" footer="0.30000000000000032"/>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3187714043526789E-2"/>
          <c:y val="2.160694885387645E-3"/>
          <c:w val="0.97578810865280474"/>
          <c:h val="0.99783930511461238"/>
        </c:manualLayout>
      </c:layout>
      <c:doughnutChart>
        <c:varyColors val="1"/>
        <c:ser>
          <c:idx val="0"/>
          <c:order val="0"/>
          <c:tx>
            <c:v>Camembert</c:v>
          </c:tx>
          <c:dPt>
            <c:idx val="0"/>
            <c:bubble3D val="0"/>
            <c:spPr>
              <a:gradFill flip="none" rotWithShape="1">
                <a:gsLst>
                  <a:gs pos="0">
                    <a:srgbClr val="C00000">
                      <a:shade val="30000"/>
                      <a:satMod val="115000"/>
                    </a:srgbClr>
                  </a:gs>
                  <a:gs pos="50000">
                    <a:srgbClr val="C00000">
                      <a:shade val="67500"/>
                      <a:satMod val="115000"/>
                    </a:srgbClr>
                  </a:gs>
                  <a:gs pos="100000">
                    <a:srgbClr val="C00000">
                      <a:shade val="100000"/>
                      <a:satMod val="115000"/>
                    </a:srgbClr>
                  </a:gs>
                </a:gsLst>
                <a:lin ang="2700000" scaled="1"/>
                <a:tileRect/>
              </a:gradFill>
            </c:spPr>
            <c:extLst>
              <c:ext xmlns:c16="http://schemas.microsoft.com/office/drawing/2014/chart" uri="{C3380CC4-5D6E-409C-BE32-E72D297353CC}">
                <c16:uniqueId val="{00000001-2A00-436F-9A06-A342174C41E5}"/>
              </c:ext>
            </c:extLst>
          </c:dPt>
          <c:dPt>
            <c:idx val="1"/>
            <c:bubble3D val="0"/>
            <c:spPr>
              <a:gradFill flip="none" rotWithShape="1">
                <a:gsLst>
                  <a:gs pos="0">
                    <a:srgbClr val="F79646">
                      <a:lumMod val="75000"/>
                      <a:shade val="30000"/>
                      <a:satMod val="115000"/>
                    </a:srgbClr>
                  </a:gs>
                  <a:gs pos="50000">
                    <a:srgbClr val="F79646">
                      <a:lumMod val="75000"/>
                      <a:shade val="67500"/>
                      <a:satMod val="115000"/>
                    </a:srgbClr>
                  </a:gs>
                  <a:gs pos="100000">
                    <a:srgbClr val="F79646">
                      <a:lumMod val="75000"/>
                      <a:shade val="100000"/>
                      <a:satMod val="115000"/>
                    </a:srgbClr>
                  </a:gs>
                </a:gsLst>
                <a:lin ang="2700000" scaled="1"/>
                <a:tileRect/>
              </a:gradFill>
            </c:spPr>
            <c:extLst>
              <c:ext xmlns:c16="http://schemas.microsoft.com/office/drawing/2014/chart" uri="{C3380CC4-5D6E-409C-BE32-E72D297353CC}">
                <c16:uniqueId val="{00000003-2A00-436F-9A06-A342174C41E5}"/>
              </c:ext>
            </c:extLst>
          </c:dPt>
          <c:dPt>
            <c:idx val="2"/>
            <c:bubble3D val="0"/>
            <c:spPr>
              <a:gradFill flip="none" rotWithShape="1">
                <a:gsLst>
                  <a:gs pos="0">
                    <a:srgbClr val="64AB0D">
                      <a:shade val="30000"/>
                      <a:satMod val="115000"/>
                    </a:srgbClr>
                  </a:gs>
                  <a:gs pos="50000">
                    <a:srgbClr val="64AB0D">
                      <a:shade val="67500"/>
                      <a:satMod val="115000"/>
                    </a:srgbClr>
                  </a:gs>
                  <a:gs pos="100000">
                    <a:srgbClr val="64AB0D">
                      <a:shade val="100000"/>
                      <a:satMod val="115000"/>
                    </a:srgbClr>
                  </a:gs>
                </a:gsLst>
                <a:lin ang="2700000" scaled="1"/>
                <a:tileRect/>
              </a:gradFill>
            </c:spPr>
            <c:extLst>
              <c:ext xmlns:c16="http://schemas.microsoft.com/office/drawing/2014/chart" uri="{C3380CC4-5D6E-409C-BE32-E72D297353CC}">
                <c16:uniqueId val="{00000005-2A00-436F-9A06-A342174C41E5}"/>
              </c:ext>
            </c:extLst>
          </c:dPt>
          <c:dPt>
            <c:idx val="3"/>
            <c:bubble3D val="0"/>
            <c:spPr>
              <a:gradFill flip="none" rotWithShape="1">
                <a:gsLst>
                  <a:gs pos="0">
                    <a:srgbClr val="00B050">
                      <a:shade val="30000"/>
                      <a:satMod val="115000"/>
                    </a:srgbClr>
                  </a:gs>
                  <a:gs pos="50000">
                    <a:srgbClr val="00B050">
                      <a:shade val="67500"/>
                      <a:satMod val="115000"/>
                    </a:srgbClr>
                  </a:gs>
                  <a:gs pos="100000">
                    <a:srgbClr val="00B050">
                      <a:shade val="100000"/>
                      <a:satMod val="115000"/>
                    </a:srgbClr>
                  </a:gs>
                </a:gsLst>
                <a:lin ang="2700000" scaled="1"/>
                <a:tileRect/>
              </a:gradFill>
            </c:spPr>
            <c:extLst>
              <c:ext xmlns:c16="http://schemas.microsoft.com/office/drawing/2014/chart" uri="{C3380CC4-5D6E-409C-BE32-E72D297353CC}">
                <c16:uniqueId val="{00000007-2A00-436F-9A06-A342174C41E5}"/>
              </c:ext>
            </c:extLst>
          </c:dPt>
          <c:dPt>
            <c:idx val="4"/>
            <c:bubble3D val="0"/>
            <c:spPr>
              <a:noFill/>
            </c:spPr>
            <c:extLst>
              <c:ext xmlns:c16="http://schemas.microsoft.com/office/drawing/2014/chart" uri="{C3380CC4-5D6E-409C-BE32-E72D297353CC}">
                <c16:uniqueId val="{00000009-2A00-436F-9A06-A342174C41E5}"/>
              </c:ext>
            </c:extLst>
          </c:dPt>
          <c:val>
            <c:numRef>
              <c:f>'Leçon 3'!$N$38:$N$42</c:f>
              <c:numCache>
                <c:formatCode>General</c:formatCode>
                <c:ptCount val="5"/>
                <c:pt idx="0">
                  <c:v>10</c:v>
                </c:pt>
                <c:pt idx="1">
                  <c:v>10</c:v>
                </c:pt>
                <c:pt idx="2">
                  <c:v>10</c:v>
                </c:pt>
                <c:pt idx="3">
                  <c:v>10</c:v>
                </c:pt>
                <c:pt idx="4">
                  <c:v>40</c:v>
                </c:pt>
              </c:numCache>
            </c:numRef>
          </c:val>
          <c:extLst>
            <c:ext xmlns:c16="http://schemas.microsoft.com/office/drawing/2014/chart" uri="{C3380CC4-5D6E-409C-BE32-E72D297353CC}">
              <c16:uniqueId val="{0000000A-2A00-436F-9A06-A342174C41E5}"/>
            </c:ext>
          </c:extLst>
        </c:ser>
        <c:dLbls>
          <c:showLegendKey val="0"/>
          <c:showVal val="0"/>
          <c:showCatName val="0"/>
          <c:showSerName val="0"/>
          <c:showPercent val="0"/>
          <c:showBubbleSize val="0"/>
          <c:showLeaderLines val="1"/>
        </c:dLbls>
        <c:firstSliceAng val="270"/>
        <c:holeSize val="50"/>
      </c:doughnutChart>
      <c:pieChart>
        <c:varyColors val="1"/>
        <c:ser>
          <c:idx val="1"/>
          <c:order val="1"/>
          <c:spPr>
            <a:noFill/>
          </c:spPr>
          <c:dPt>
            <c:idx val="1"/>
            <c:bubble3D val="0"/>
            <c:spPr>
              <a:solidFill>
                <a:schemeClr val="tx1"/>
              </a:solidFill>
            </c:spPr>
            <c:extLst>
              <c:ext xmlns:c16="http://schemas.microsoft.com/office/drawing/2014/chart" uri="{C3380CC4-5D6E-409C-BE32-E72D297353CC}">
                <c16:uniqueId val="{0000000C-2A00-436F-9A06-A342174C41E5}"/>
              </c:ext>
            </c:extLst>
          </c:dPt>
          <c:val>
            <c:numRef>
              <c:f>'Leçon 3'!$O$38:$O$40</c:f>
              <c:numCache>
                <c:formatCode>General</c:formatCode>
                <c:ptCount val="3"/>
                <c:pt idx="0">
                  <c:v>0</c:v>
                </c:pt>
                <c:pt idx="1">
                  <c:v>2</c:v>
                </c:pt>
                <c:pt idx="2">
                  <c:v>78</c:v>
                </c:pt>
              </c:numCache>
            </c:numRef>
          </c:val>
          <c:extLst>
            <c:ext xmlns:c16="http://schemas.microsoft.com/office/drawing/2014/chart" uri="{C3380CC4-5D6E-409C-BE32-E72D297353CC}">
              <c16:uniqueId val="{0000000D-2A00-436F-9A06-A342174C41E5}"/>
            </c:ext>
          </c:extLst>
        </c:ser>
        <c:dLbls>
          <c:showLegendKey val="0"/>
          <c:showVal val="0"/>
          <c:showCatName val="0"/>
          <c:showSerName val="0"/>
          <c:showPercent val="0"/>
          <c:showBubbleSize val="0"/>
          <c:showLeaderLines val="1"/>
        </c:dLbls>
        <c:firstSliceAng val="270"/>
      </c:pieChart>
    </c:plotArea>
    <c:plotVisOnly val="0"/>
    <c:dispBlanksAs val="gap"/>
    <c:showDLblsOverMax val="0"/>
  </c:chart>
  <c:spPr>
    <a:noFill/>
    <a:ln>
      <a:noFill/>
    </a:ln>
  </c:spPr>
  <c:printSettings>
    <c:headerFooter/>
    <c:pageMargins b="0.750000000000003" l="0.70000000000000062" r="0.70000000000000062" t="0.750000000000003" header="0.30000000000000032" footer="0.30000000000000032"/>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3187714043526789E-2"/>
          <c:y val="2.160694885387645E-3"/>
          <c:w val="0.97578810865280474"/>
          <c:h val="0.99783930511461238"/>
        </c:manualLayout>
      </c:layout>
      <c:doughnutChart>
        <c:varyColors val="1"/>
        <c:ser>
          <c:idx val="0"/>
          <c:order val="0"/>
          <c:tx>
            <c:v>Camembert</c:v>
          </c:tx>
          <c:dPt>
            <c:idx val="0"/>
            <c:bubble3D val="0"/>
            <c:spPr>
              <a:gradFill flip="none" rotWithShape="1">
                <a:gsLst>
                  <a:gs pos="0">
                    <a:srgbClr val="C00000">
                      <a:shade val="30000"/>
                      <a:satMod val="115000"/>
                    </a:srgbClr>
                  </a:gs>
                  <a:gs pos="50000">
                    <a:srgbClr val="C00000">
                      <a:shade val="67500"/>
                      <a:satMod val="115000"/>
                    </a:srgbClr>
                  </a:gs>
                  <a:gs pos="100000">
                    <a:srgbClr val="C00000">
                      <a:shade val="100000"/>
                      <a:satMod val="115000"/>
                    </a:srgbClr>
                  </a:gs>
                </a:gsLst>
                <a:lin ang="2700000" scaled="1"/>
                <a:tileRect/>
              </a:gradFill>
            </c:spPr>
            <c:extLst>
              <c:ext xmlns:c16="http://schemas.microsoft.com/office/drawing/2014/chart" uri="{C3380CC4-5D6E-409C-BE32-E72D297353CC}">
                <c16:uniqueId val="{00000001-04F2-4CC0-86A6-0521BDDE418A}"/>
              </c:ext>
            </c:extLst>
          </c:dPt>
          <c:dPt>
            <c:idx val="1"/>
            <c:bubble3D val="0"/>
            <c:spPr>
              <a:gradFill flip="none" rotWithShape="1">
                <a:gsLst>
                  <a:gs pos="0">
                    <a:srgbClr val="F79646">
                      <a:lumMod val="75000"/>
                      <a:shade val="30000"/>
                      <a:satMod val="115000"/>
                    </a:srgbClr>
                  </a:gs>
                  <a:gs pos="50000">
                    <a:srgbClr val="F79646">
                      <a:lumMod val="75000"/>
                      <a:shade val="67500"/>
                      <a:satMod val="115000"/>
                    </a:srgbClr>
                  </a:gs>
                  <a:gs pos="100000">
                    <a:srgbClr val="F79646">
                      <a:lumMod val="75000"/>
                      <a:shade val="100000"/>
                      <a:satMod val="115000"/>
                    </a:srgbClr>
                  </a:gs>
                </a:gsLst>
                <a:lin ang="2700000" scaled="1"/>
                <a:tileRect/>
              </a:gradFill>
            </c:spPr>
            <c:extLst>
              <c:ext xmlns:c16="http://schemas.microsoft.com/office/drawing/2014/chart" uri="{C3380CC4-5D6E-409C-BE32-E72D297353CC}">
                <c16:uniqueId val="{00000003-04F2-4CC0-86A6-0521BDDE418A}"/>
              </c:ext>
            </c:extLst>
          </c:dPt>
          <c:dPt>
            <c:idx val="2"/>
            <c:bubble3D val="0"/>
            <c:spPr>
              <a:gradFill flip="none" rotWithShape="1">
                <a:gsLst>
                  <a:gs pos="0">
                    <a:srgbClr val="64AB0D">
                      <a:shade val="30000"/>
                      <a:satMod val="115000"/>
                    </a:srgbClr>
                  </a:gs>
                  <a:gs pos="50000">
                    <a:srgbClr val="64AB0D">
                      <a:shade val="67500"/>
                      <a:satMod val="115000"/>
                    </a:srgbClr>
                  </a:gs>
                  <a:gs pos="100000">
                    <a:srgbClr val="64AB0D">
                      <a:shade val="100000"/>
                      <a:satMod val="115000"/>
                    </a:srgbClr>
                  </a:gs>
                </a:gsLst>
                <a:lin ang="2700000" scaled="1"/>
                <a:tileRect/>
              </a:gradFill>
            </c:spPr>
            <c:extLst>
              <c:ext xmlns:c16="http://schemas.microsoft.com/office/drawing/2014/chart" uri="{C3380CC4-5D6E-409C-BE32-E72D297353CC}">
                <c16:uniqueId val="{00000005-04F2-4CC0-86A6-0521BDDE418A}"/>
              </c:ext>
            </c:extLst>
          </c:dPt>
          <c:dPt>
            <c:idx val="3"/>
            <c:bubble3D val="0"/>
            <c:spPr>
              <a:gradFill flip="none" rotWithShape="1">
                <a:gsLst>
                  <a:gs pos="0">
                    <a:srgbClr val="00B050">
                      <a:shade val="30000"/>
                      <a:satMod val="115000"/>
                    </a:srgbClr>
                  </a:gs>
                  <a:gs pos="50000">
                    <a:srgbClr val="00B050">
                      <a:shade val="67500"/>
                      <a:satMod val="115000"/>
                    </a:srgbClr>
                  </a:gs>
                  <a:gs pos="100000">
                    <a:srgbClr val="00B050">
                      <a:shade val="100000"/>
                      <a:satMod val="115000"/>
                    </a:srgbClr>
                  </a:gs>
                </a:gsLst>
                <a:lin ang="2700000" scaled="1"/>
                <a:tileRect/>
              </a:gradFill>
            </c:spPr>
            <c:extLst>
              <c:ext xmlns:c16="http://schemas.microsoft.com/office/drawing/2014/chart" uri="{C3380CC4-5D6E-409C-BE32-E72D297353CC}">
                <c16:uniqueId val="{00000007-04F2-4CC0-86A6-0521BDDE418A}"/>
              </c:ext>
            </c:extLst>
          </c:dPt>
          <c:dPt>
            <c:idx val="4"/>
            <c:bubble3D val="0"/>
            <c:spPr>
              <a:noFill/>
            </c:spPr>
            <c:extLst>
              <c:ext xmlns:c16="http://schemas.microsoft.com/office/drawing/2014/chart" uri="{C3380CC4-5D6E-409C-BE32-E72D297353CC}">
                <c16:uniqueId val="{00000009-04F2-4CC0-86A6-0521BDDE418A}"/>
              </c:ext>
            </c:extLst>
          </c:dPt>
          <c:val>
            <c:numRef>
              <c:f>'Leçon 3'!$N$43:$N$47</c:f>
              <c:numCache>
                <c:formatCode>General</c:formatCode>
                <c:ptCount val="5"/>
                <c:pt idx="0">
                  <c:v>10</c:v>
                </c:pt>
                <c:pt idx="1">
                  <c:v>10</c:v>
                </c:pt>
                <c:pt idx="2">
                  <c:v>10</c:v>
                </c:pt>
                <c:pt idx="3">
                  <c:v>10</c:v>
                </c:pt>
                <c:pt idx="4">
                  <c:v>40</c:v>
                </c:pt>
              </c:numCache>
            </c:numRef>
          </c:val>
          <c:extLst>
            <c:ext xmlns:c16="http://schemas.microsoft.com/office/drawing/2014/chart" uri="{C3380CC4-5D6E-409C-BE32-E72D297353CC}">
              <c16:uniqueId val="{0000000A-04F2-4CC0-86A6-0521BDDE418A}"/>
            </c:ext>
          </c:extLst>
        </c:ser>
        <c:dLbls>
          <c:showLegendKey val="0"/>
          <c:showVal val="0"/>
          <c:showCatName val="0"/>
          <c:showSerName val="0"/>
          <c:showPercent val="0"/>
          <c:showBubbleSize val="0"/>
          <c:showLeaderLines val="1"/>
        </c:dLbls>
        <c:firstSliceAng val="270"/>
        <c:holeSize val="50"/>
      </c:doughnutChart>
      <c:pieChart>
        <c:varyColors val="1"/>
        <c:ser>
          <c:idx val="1"/>
          <c:order val="1"/>
          <c:spPr>
            <a:noFill/>
          </c:spPr>
          <c:dPt>
            <c:idx val="1"/>
            <c:bubble3D val="0"/>
            <c:spPr>
              <a:solidFill>
                <a:schemeClr val="tx1"/>
              </a:solidFill>
            </c:spPr>
            <c:extLst>
              <c:ext xmlns:c16="http://schemas.microsoft.com/office/drawing/2014/chart" uri="{C3380CC4-5D6E-409C-BE32-E72D297353CC}">
                <c16:uniqueId val="{0000000C-04F2-4CC0-86A6-0521BDDE418A}"/>
              </c:ext>
            </c:extLst>
          </c:dPt>
          <c:val>
            <c:numRef>
              <c:f>'Leçon 3'!$O$43:$O$45</c:f>
              <c:numCache>
                <c:formatCode>General</c:formatCode>
                <c:ptCount val="3"/>
                <c:pt idx="0">
                  <c:v>0</c:v>
                </c:pt>
                <c:pt idx="1">
                  <c:v>2</c:v>
                </c:pt>
                <c:pt idx="2">
                  <c:v>78</c:v>
                </c:pt>
              </c:numCache>
            </c:numRef>
          </c:val>
          <c:extLst>
            <c:ext xmlns:c16="http://schemas.microsoft.com/office/drawing/2014/chart" uri="{C3380CC4-5D6E-409C-BE32-E72D297353CC}">
              <c16:uniqueId val="{0000000D-04F2-4CC0-86A6-0521BDDE418A}"/>
            </c:ext>
          </c:extLst>
        </c:ser>
        <c:dLbls>
          <c:showLegendKey val="0"/>
          <c:showVal val="0"/>
          <c:showCatName val="0"/>
          <c:showSerName val="0"/>
          <c:showPercent val="0"/>
          <c:showBubbleSize val="0"/>
          <c:showLeaderLines val="1"/>
        </c:dLbls>
        <c:firstSliceAng val="270"/>
      </c:pieChart>
    </c:plotArea>
    <c:plotVisOnly val="0"/>
    <c:dispBlanksAs val="gap"/>
    <c:showDLblsOverMax val="0"/>
  </c:chart>
  <c:spPr>
    <a:noFill/>
    <a:ln>
      <a:noFill/>
    </a:ln>
  </c:spPr>
  <c:printSettings>
    <c:headerFooter/>
    <c:pageMargins b="0.750000000000003" l="0.70000000000000062" r="0.70000000000000062" t="0.750000000000003" header="0.30000000000000032" footer="0.30000000000000032"/>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3187714043526789E-2"/>
          <c:y val="2.160694885387645E-3"/>
          <c:w val="0.97578810865280474"/>
          <c:h val="0.99783930511461238"/>
        </c:manualLayout>
      </c:layout>
      <c:doughnutChart>
        <c:varyColors val="1"/>
        <c:ser>
          <c:idx val="0"/>
          <c:order val="0"/>
          <c:tx>
            <c:v>Camembert</c:v>
          </c:tx>
          <c:dPt>
            <c:idx val="0"/>
            <c:bubble3D val="0"/>
            <c:spPr>
              <a:gradFill flip="none" rotWithShape="1">
                <a:gsLst>
                  <a:gs pos="0">
                    <a:srgbClr val="C00000">
                      <a:shade val="30000"/>
                      <a:satMod val="115000"/>
                    </a:srgbClr>
                  </a:gs>
                  <a:gs pos="50000">
                    <a:srgbClr val="C00000">
                      <a:shade val="67500"/>
                      <a:satMod val="115000"/>
                    </a:srgbClr>
                  </a:gs>
                  <a:gs pos="100000">
                    <a:srgbClr val="C00000">
                      <a:shade val="100000"/>
                      <a:satMod val="115000"/>
                    </a:srgbClr>
                  </a:gs>
                </a:gsLst>
                <a:lin ang="2700000" scaled="1"/>
                <a:tileRect/>
              </a:gradFill>
            </c:spPr>
            <c:extLst>
              <c:ext xmlns:c16="http://schemas.microsoft.com/office/drawing/2014/chart" uri="{C3380CC4-5D6E-409C-BE32-E72D297353CC}">
                <c16:uniqueId val="{00000001-7613-4940-8FFD-B8B4D5DF7618}"/>
              </c:ext>
            </c:extLst>
          </c:dPt>
          <c:dPt>
            <c:idx val="1"/>
            <c:bubble3D val="0"/>
            <c:spPr>
              <a:gradFill flip="none" rotWithShape="1">
                <a:gsLst>
                  <a:gs pos="0">
                    <a:srgbClr val="F79646">
                      <a:lumMod val="75000"/>
                      <a:shade val="30000"/>
                      <a:satMod val="115000"/>
                    </a:srgbClr>
                  </a:gs>
                  <a:gs pos="50000">
                    <a:srgbClr val="F79646">
                      <a:lumMod val="75000"/>
                      <a:shade val="67500"/>
                      <a:satMod val="115000"/>
                    </a:srgbClr>
                  </a:gs>
                  <a:gs pos="100000">
                    <a:srgbClr val="F79646">
                      <a:lumMod val="75000"/>
                      <a:shade val="100000"/>
                      <a:satMod val="115000"/>
                    </a:srgbClr>
                  </a:gs>
                </a:gsLst>
                <a:lin ang="2700000" scaled="1"/>
                <a:tileRect/>
              </a:gradFill>
            </c:spPr>
            <c:extLst>
              <c:ext xmlns:c16="http://schemas.microsoft.com/office/drawing/2014/chart" uri="{C3380CC4-5D6E-409C-BE32-E72D297353CC}">
                <c16:uniqueId val="{00000003-7613-4940-8FFD-B8B4D5DF7618}"/>
              </c:ext>
            </c:extLst>
          </c:dPt>
          <c:dPt>
            <c:idx val="2"/>
            <c:bubble3D val="0"/>
            <c:spPr>
              <a:gradFill flip="none" rotWithShape="1">
                <a:gsLst>
                  <a:gs pos="0">
                    <a:srgbClr val="64AB0D">
                      <a:shade val="30000"/>
                      <a:satMod val="115000"/>
                    </a:srgbClr>
                  </a:gs>
                  <a:gs pos="50000">
                    <a:srgbClr val="64AB0D">
                      <a:shade val="67500"/>
                      <a:satMod val="115000"/>
                    </a:srgbClr>
                  </a:gs>
                  <a:gs pos="100000">
                    <a:srgbClr val="64AB0D">
                      <a:shade val="100000"/>
                      <a:satMod val="115000"/>
                    </a:srgbClr>
                  </a:gs>
                </a:gsLst>
                <a:lin ang="2700000" scaled="1"/>
                <a:tileRect/>
              </a:gradFill>
            </c:spPr>
            <c:extLst>
              <c:ext xmlns:c16="http://schemas.microsoft.com/office/drawing/2014/chart" uri="{C3380CC4-5D6E-409C-BE32-E72D297353CC}">
                <c16:uniqueId val="{00000005-7613-4940-8FFD-B8B4D5DF7618}"/>
              </c:ext>
            </c:extLst>
          </c:dPt>
          <c:dPt>
            <c:idx val="3"/>
            <c:bubble3D val="0"/>
            <c:spPr>
              <a:gradFill flip="none" rotWithShape="1">
                <a:gsLst>
                  <a:gs pos="0">
                    <a:srgbClr val="00B050">
                      <a:shade val="30000"/>
                      <a:satMod val="115000"/>
                    </a:srgbClr>
                  </a:gs>
                  <a:gs pos="50000">
                    <a:srgbClr val="00B050">
                      <a:shade val="67500"/>
                      <a:satMod val="115000"/>
                    </a:srgbClr>
                  </a:gs>
                  <a:gs pos="100000">
                    <a:srgbClr val="00B050">
                      <a:shade val="100000"/>
                      <a:satMod val="115000"/>
                    </a:srgbClr>
                  </a:gs>
                </a:gsLst>
                <a:lin ang="2700000" scaled="1"/>
                <a:tileRect/>
              </a:gradFill>
            </c:spPr>
            <c:extLst>
              <c:ext xmlns:c16="http://schemas.microsoft.com/office/drawing/2014/chart" uri="{C3380CC4-5D6E-409C-BE32-E72D297353CC}">
                <c16:uniqueId val="{00000007-7613-4940-8FFD-B8B4D5DF7618}"/>
              </c:ext>
            </c:extLst>
          </c:dPt>
          <c:dPt>
            <c:idx val="4"/>
            <c:bubble3D val="0"/>
            <c:spPr>
              <a:noFill/>
            </c:spPr>
            <c:extLst>
              <c:ext xmlns:c16="http://schemas.microsoft.com/office/drawing/2014/chart" uri="{C3380CC4-5D6E-409C-BE32-E72D297353CC}">
                <c16:uniqueId val="{00000009-7613-4940-8FFD-B8B4D5DF7618}"/>
              </c:ext>
            </c:extLst>
          </c:dPt>
          <c:val>
            <c:numRef>
              <c:f>'Leçon 3'!$N$48:$N$52</c:f>
              <c:numCache>
                <c:formatCode>General</c:formatCode>
                <c:ptCount val="5"/>
                <c:pt idx="0">
                  <c:v>10</c:v>
                </c:pt>
                <c:pt idx="1">
                  <c:v>10</c:v>
                </c:pt>
                <c:pt idx="2">
                  <c:v>10</c:v>
                </c:pt>
                <c:pt idx="3">
                  <c:v>10</c:v>
                </c:pt>
                <c:pt idx="4">
                  <c:v>40</c:v>
                </c:pt>
              </c:numCache>
            </c:numRef>
          </c:val>
          <c:extLst>
            <c:ext xmlns:c16="http://schemas.microsoft.com/office/drawing/2014/chart" uri="{C3380CC4-5D6E-409C-BE32-E72D297353CC}">
              <c16:uniqueId val="{0000000A-7613-4940-8FFD-B8B4D5DF7618}"/>
            </c:ext>
          </c:extLst>
        </c:ser>
        <c:dLbls>
          <c:showLegendKey val="0"/>
          <c:showVal val="0"/>
          <c:showCatName val="0"/>
          <c:showSerName val="0"/>
          <c:showPercent val="0"/>
          <c:showBubbleSize val="0"/>
          <c:showLeaderLines val="1"/>
        </c:dLbls>
        <c:firstSliceAng val="270"/>
        <c:holeSize val="50"/>
      </c:doughnutChart>
      <c:pieChart>
        <c:varyColors val="1"/>
        <c:ser>
          <c:idx val="1"/>
          <c:order val="1"/>
          <c:spPr>
            <a:noFill/>
          </c:spPr>
          <c:dPt>
            <c:idx val="1"/>
            <c:bubble3D val="0"/>
            <c:spPr>
              <a:solidFill>
                <a:schemeClr val="tx1"/>
              </a:solidFill>
            </c:spPr>
            <c:extLst>
              <c:ext xmlns:c16="http://schemas.microsoft.com/office/drawing/2014/chart" uri="{C3380CC4-5D6E-409C-BE32-E72D297353CC}">
                <c16:uniqueId val="{0000000C-7613-4940-8FFD-B8B4D5DF7618}"/>
              </c:ext>
            </c:extLst>
          </c:dPt>
          <c:val>
            <c:numRef>
              <c:f>'Leçon 3'!$O$48:$O$50</c:f>
              <c:numCache>
                <c:formatCode>General</c:formatCode>
                <c:ptCount val="3"/>
                <c:pt idx="0">
                  <c:v>0</c:v>
                </c:pt>
                <c:pt idx="1">
                  <c:v>2</c:v>
                </c:pt>
                <c:pt idx="2">
                  <c:v>78</c:v>
                </c:pt>
              </c:numCache>
            </c:numRef>
          </c:val>
          <c:extLst>
            <c:ext xmlns:c16="http://schemas.microsoft.com/office/drawing/2014/chart" uri="{C3380CC4-5D6E-409C-BE32-E72D297353CC}">
              <c16:uniqueId val="{0000000D-7613-4940-8FFD-B8B4D5DF7618}"/>
            </c:ext>
          </c:extLst>
        </c:ser>
        <c:dLbls>
          <c:showLegendKey val="0"/>
          <c:showVal val="0"/>
          <c:showCatName val="0"/>
          <c:showSerName val="0"/>
          <c:showPercent val="0"/>
          <c:showBubbleSize val="0"/>
          <c:showLeaderLines val="1"/>
        </c:dLbls>
        <c:firstSliceAng val="270"/>
      </c:pieChart>
    </c:plotArea>
    <c:plotVisOnly val="0"/>
    <c:dispBlanksAs val="gap"/>
    <c:showDLblsOverMax val="0"/>
  </c:chart>
  <c:spPr>
    <a:noFill/>
    <a:ln>
      <a:noFill/>
    </a:ln>
  </c:spPr>
  <c:printSettings>
    <c:headerFooter/>
    <c:pageMargins b="0.750000000000003" l="0.70000000000000062" r="0.70000000000000062" t="0.750000000000003" header="0.30000000000000032" footer="0.30000000000000032"/>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3187714043526789E-2"/>
          <c:y val="2.160694885387645E-3"/>
          <c:w val="0.97578810865280474"/>
          <c:h val="0.99783930511461238"/>
        </c:manualLayout>
      </c:layout>
      <c:doughnutChart>
        <c:varyColors val="1"/>
        <c:ser>
          <c:idx val="0"/>
          <c:order val="0"/>
          <c:tx>
            <c:v>Camembert</c:v>
          </c:tx>
          <c:dPt>
            <c:idx val="0"/>
            <c:bubble3D val="0"/>
            <c:spPr>
              <a:gradFill flip="none" rotWithShape="1">
                <a:gsLst>
                  <a:gs pos="0">
                    <a:srgbClr val="C00000">
                      <a:shade val="30000"/>
                      <a:satMod val="115000"/>
                    </a:srgbClr>
                  </a:gs>
                  <a:gs pos="50000">
                    <a:srgbClr val="C00000">
                      <a:shade val="67500"/>
                      <a:satMod val="115000"/>
                    </a:srgbClr>
                  </a:gs>
                  <a:gs pos="100000">
                    <a:srgbClr val="C00000">
                      <a:shade val="100000"/>
                      <a:satMod val="115000"/>
                    </a:srgbClr>
                  </a:gs>
                </a:gsLst>
                <a:lin ang="2700000" scaled="1"/>
                <a:tileRect/>
              </a:gradFill>
            </c:spPr>
            <c:extLst>
              <c:ext xmlns:c16="http://schemas.microsoft.com/office/drawing/2014/chart" uri="{C3380CC4-5D6E-409C-BE32-E72D297353CC}">
                <c16:uniqueId val="{00000001-6600-475A-A04C-DEAF6178E657}"/>
              </c:ext>
            </c:extLst>
          </c:dPt>
          <c:dPt>
            <c:idx val="1"/>
            <c:bubble3D val="0"/>
            <c:spPr>
              <a:gradFill flip="none" rotWithShape="1">
                <a:gsLst>
                  <a:gs pos="0">
                    <a:srgbClr val="F79646">
                      <a:lumMod val="75000"/>
                      <a:shade val="30000"/>
                      <a:satMod val="115000"/>
                    </a:srgbClr>
                  </a:gs>
                  <a:gs pos="50000">
                    <a:srgbClr val="F79646">
                      <a:lumMod val="75000"/>
                      <a:shade val="67500"/>
                      <a:satMod val="115000"/>
                    </a:srgbClr>
                  </a:gs>
                  <a:gs pos="100000">
                    <a:srgbClr val="F79646">
                      <a:lumMod val="75000"/>
                      <a:shade val="100000"/>
                      <a:satMod val="115000"/>
                    </a:srgbClr>
                  </a:gs>
                </a:gsLst>
                <a:lin ang="2700000" scaled="1"/>
                <a:tileRect/>
              </a:gradFill>
            </c:spPr>
            <c:extLst>
              <c:ext xmlns:c16="http://schemas.microsoft.com/office/drawing/2014/chart" uri="{C3380CC4-5D6E-409C-BE32-E72D297353CC}">
                <c16:uniqueId val="{00000003-6600-475A-A04C-DEAF6178E657}"/>
              </c:ext>
            </c:extLst>
          </c:dPt>
          <c:dPt>
            <c:idx val="2"/>
            <c:bubble3D val="0"/>
            <c:spPr>
              <a:gradFill flip="none" rotWithShape="1">
                <a:gsLst>
                  <a:gs pos="0">
                    <a:srgbClr val="64AB0D">
                      <a:shade val="30000"/>
                      <a:satMod val="115000"/>
                    </a:srgbClr>
                  </a:gs>
                  <a:gs pos="50000">
                    <a:srgbClr val="64AB0D">
                      <a:shade val="67500"/>
                      <a:satMod val="115000"/>
                    </a:srgbClr>
                  </a:gs>
                  <a:gs pos="100000">
                    <a:srgbClr val="64AB0D">
                      <a:shade val="100000"/>
                      <a:satMod val="115000"/>
                    </a:srgbClr>
                  </a:gs>
                </a:gsLst>
                <a:lin ang="2700000" scaled="1"/>
                <a:tileRect/>
              </a:gradFill>
            </c:spPr>
            <c:extLst>
              <c:ext xmlns:c16="http://schemas.microsoft.com/office/drawing/2014/chart" uri="{C3380CC4-5D6E-409C-BE32-E72D297353CC}">
                <c16:uniqueId val="{00000005-6600-475A-A04C-DEAF6178E657}"/>
              </c:ext>
            </c:extLst>
          </c:dPt>
          <c:dPt>
            <c:idx val="3"/>
            <c:bubble3D val="0"/>
            <c:spPr>
              <a:gradFill flip="none" rotWithShape="1">
                <a:gsLst>
                  <a:gs pos="0">
                    <a:srgbClr val="00B050">
                      <a:shade val="30000"/>
                      <a:satMod val="115000"/>
                    </a:srgbClr>
                  </a:gs>
                  <a:gs pos="50000">
                    <a:srgbClr val="00B050">
                      <a:shade val="67500"/>
                      <a:satMod val="115000"/>
                    </a:srgbClr>
                  </a:gs>
                  <a:gs pos="100000">
                    <a:srgbClr val="00B050">
                      <a:shade val="100000"/>
                      <a:satMod val="115000"/>
                    </a:srgbClr>
                  </a:gs>
                </a:gsLst>
                <a:lin ang="2700000" scaled="1"/>
                <a:tileRect/>
              </a:gradFill>
            </c:spPr>
            <c:extLst>
              <c:ext xmlns:c16="http://schemas.microsoft.com/office/drawing/2014/chart" uri="{C3380CC4-5D6E-409C-BE32-E72D297353CC}">
                <c16:uniqueId val="{00000007-6600-475A-A04C-DEAF6178E657}"/>
              </c:ext>
            </c:extLst>
          </c:dPt>
          <c:dPt>
            <c:idx val="4"/>
            <c:bubble3D val="0"/>
            <c:spPr>
              <a:noFill/>
            </c:spPr>
            <c:extLst>
              <c:ext xmlns:c16="http://schemas.microsoft.com/office/drawing/2014/chart" uri="{C3380CC4-5D6E-409C-BE32-E72D297353CC}">
                <c16:uniqueId val="{00000009-6600-475A-A04C-DEAF6178E657}"/>
              </c:ext>
            </c:extLst>
          </c:dPt>
          <c:val>
            <c:numRef>
              <c:f>'Leçon 3'!$N$53:$N$57</c:f>
              <c:numCache>
                <c:formatCode>General</c:formatCode>
                <c:ptCount val="5"/>
                <c:pt idx="0">
                  <c:v>10</c:v>
                </c:pt>
                <c:pt idx="1">
                  <c:v>10</c:v>
                </c:pt>
                <c:pt idx="2">
                  <c:v>10</c:v>
                </c:pt>
                <c:pt idx="3">
                  <c:v>10</c:v>
                </c:pt>
                <c:pt idx="4">
                  <c:v>40</c:v>
                </c:pt>
              </c:numCache>
            </c:numRef>
          </c:val>
          <c:extLst>
            <c:ext xmlns:c16="http://schemas.microsoft.com/office/drawing/2014/chart" uri="{C3380CC4-5D6E-409C-BE32-E72D297353CC}">
              <c16:uniqueId val="{0000000A-6600-475A-A04C-DEAF6178E657}"/>
            </c:ext>
          </c:extLst>
        </c:ser>
        <c:dLbls>
          <c:showLegendKey val="0"/>
          <c:showVal val="0"/>
          <c:showCatName val="0"/>
          <c:showSerName val="0"/>
          <c:showPercent val="0"/>
          <c:showBubbleSize val="0"/>
          <c:showLeaderLines val="1"/>
        </c:dLbls>
        <c:firstSliceAng val="270"/>
        <c:holeSize val="50"/>
      </c:doughnutChart>
      <c:pieChart>
        <c:varyColors val="1"/>
        <c:ser>
          <c:idx val="1"/>
          <c:order val="1"/>
          <c:spPr>
            <a:noFill/>
          </c:spPr>
          <c:dPt>
            <c:idx val="1"/>
            <c:bubble3D val="0"/>
            <c:spPr>
              <a:solidFill>
                <a:schemeClr val="tx1"/>
              </a:solidFill>
            </c:spPr>
            <c:extLst>
              <c:ext xmlns:c16="http://schemas.microsoft.com/office/drawing/2014/chart" uri="{C3380CC4-5D6E-409C-BE32-E72D297353CC}">
                <c16:uniqueId val="{0000000C-6600-475A-A04C-DEAF6178E657}"/>
              </c:ext>
            </c:extLst>
          </c:dPt>
          <c:val>
            <c:numRef>
              <c:f>'Leçon 3'!$O$53:$O$55</c:f>
              <c:numCache>
                <c:formatCode>General</c:formatCode>
                <c:ptCount val="3"/>
                <c:pt idx="0">
                  <c:v>0</c:v>
                </c:pt>
                <c:pt idx="1">
                  <c:v>2</c:v>
                </c:pt>
                <c:pt idx="2">
                  <c:v>78</c:v>
                </c:pt>
              </c:numCache>
            </c:numRef>
          </c:val>
          <c:extLst>
            <c:ext xmlns:c16="http://schemas.microsoft.com/office/drawing/2014/chart" uri="{C3380CC4-5D6E-409C-BE32-E72D297353CC}">
              <c16:uniqueId val="{0000000D-6600-475A-A04C-DEAF6178E657}"/>
            </c:ext>
          </c:extLst>
        </c:ser>
        <c:dLbls>
          <c:showLegendKey val="0"/>
          <c:showVal val="0"/>
          <c:showCatName val="0"/>
          <c:showSerName val="0"/>
          <c:showPercent val="0"/>
          <c:showBubbleSize val="0"/>
          <c:showLeaderLines val="1"/>
        </c:dLbls>
        <c:firstSliceAng val="270"/>
      </c:pieChart>
    </c:plotArea>
    <c:plotVisOnly val="0"/>
    <c:dispBlanksAs val="gap"/>
    <c:showDLblsOverMax val="0"/>
  </c:chart>
  <c:spPr>
    <a:noFill/>
    <a:ln>
      <a:noFill/>
    </a:ln>
  </c:spPr>
  <c:printSettings>
    <c:headerFooter/>
    <c:pageMargins b="0.750000000000003" l="0.70000000000000062" r="0.70000000000000062" t="0.750000000000003" header="0.30000000000000032" footer="0.30000000000000032"/>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3187714043526789E-2"/>
          <c:y val="2.160694885387645E-3"/>
          <c:w val="0.97578810865280474"/>
          <c:h val="0.99783930511461238"/>
        </c:manualLayout>
      </c:layout>
      <c:doughnutChart>
        <c:varyColors val="1"/>
        <c:ser>
          <c:idx val="0"/>
          <c:order val="0"/>
          <c:tx>
            <c:v>Camembert</c:v>
          </c:tx>
          <c:dPt>
            <c:idx val="0"/>
            <c:bubble3D val="0"/>
            <c:spPr>
              <a:gradFill flip="none" rotWithShape="1">
                <a:gsLst>
                  <a:gs pos="0">
                    <a:srgbClr val="C00000">
                      <a:shade val="30000"/>
                      <a:satMod val="115000"/>
                    </a:srgbClr>
                  </a:gs>
                  <a:gs pos="50000">
                    <a:srgbClr val="C00000">
                      <a:shade val="67500"/>
                      <a:satMod val="115000"/>
                    </a:srgbClr>
                  </a:gs>
                  <a:gs pos="100000">
                    <a:srgbClr val="C00000">
                      <a:shade val="100000"/>
                      <a:satMod val="115000"/>
                    </a:srgbClr>
                  </a:gs>
                </a:gsLst>
                <a:lin ang="2700000" scaled="1"/>
                <a:tileRect/>
              </a:gradFill>
            </c:spPr>
            <c:extLst>
              <c:ext xmlns:c16="http://schemas.microsoft.com/office/drawing/2014/chart" uri="{C3380CC4-5D6E-409C-BE32-E72D297353CC}">
                <c16:uniqueId val="{00000001-D4CA-42E3-9EF1-EABCDF95D03D}"/>
              </c:ext>
            </c:extLst>
          </c:dPt>
          <c:dPt>
            <c:idx val="1"/>
            <c:bubble3D val="0"/>
            <c:spPr>
              <a:gradFill flip="none" rotWithShape="1">
                <a:gsLst>
                  <a:gs pos="0">
                    <a:srgbClr val="F79646">
                      <a:lumMod val="75000"/>
                      <a:shade val="30000"/>
                      <a:satMod val="115000"/>
                    </a:srgbClr>
                  </a:gs>
                  <a:gs pos="50000">
                    <a:srgbClr val="F79646">
                      <a:lumMod val="75000"/>
                      <a:shade val="67500"/>
                      <a:satMod val="115000"/>
                    </a:srgbClr>
                  </a:gs>
                  <a:gs pos="100000">
                    <a:srgbClr val="F79646">
                      <a:lumMod val="75000"/>
                      <a:shade val="100000"/>
                      <a:satMod val="115000"/>
                    </a:srgbClr>
                  </a:gs>
                </a:gsLst>
                <a:lin ang="2700000" scaled="1"/>
                <a:tileRect/>
              </a:gradFill>
            </c:spPr>
            <c:extLst>
              <c:ext xmlns:c16="http://schemas.microsoft.com/office/drawing/2014/chart" uri="{C3380CC4-5D6E-409C-BE32-E72D297353CC}">
                <c16:uniqueId val="{00000003-D4CA-42E3-9EF1-EABCDF95D03D}"/>
              </c:ext>
            </c:extLst>
          </c:dPt>
          <c:dPt>
            <c:idx val="2"/>
            <c:bubble3D val="0"/>
            <c:spPr>
              <a:gradFill flip="none" rotWithShape="1">
                <a:gsLst>
                  <a:gs pos="0">
                    <a:srgbClr val="64AB0D">
                      <a:shade val="30000"/>
                      <a:satMod val="115000"/>
                    </a:srgbClr>
                  </a:gs>
                  <a:gs pos="50000">
                    <a:srgbClr val="64AB0D">
                      <a:shade val="67500"/>
                      <a:satMod val="115000"/>
                    </a:srgbClr>
                  </a:gs>
                  <a:gs pos="100000">
                    <a:srgbClr val="64AB0D">
                      <a:shade val="100000"/>
                      <a:satMod val="115000"/>
                    </a:srgbClr>
                  </a:gs>
                </a:gsLst>
                <a:lin ang="2700000" scaled="1"/>
                <a:tileRect/>
              </a:gradFill>
            </c:spPr>
            <c:extLst>
              <c:ext xmlns:c16="http://schemas.microsoft.com/office/drawing/2014/chart" uri="{C3380CC4-5D6E-409C-BE32-E72D297353CC}">
                <c16:uniqueId val="{00000005-D4CA-42E3-9EF1-EABCDF95D03D}"/>
              </c:ext>
            </c:extLst>
          </c:dPt>
          <c:dPt>
            <c:idx val="3"/>
            <c:bubble3D val="0"/>
            <c:spPr>
              <a:gradFill flip="none" rotWithShape="1">
                <a:gsLst>
                  <a:gs pos="0">
                    <a:srgbClr val="00B050">
                      <a:shade val="30000"/>
                      <a:satMod val="115000"/>
                    </a:srgbClr>
                  </a:gs>
                  <a:gs pos="50000">
                    <a:srgbClr val="00B050">
                      <a:shade val="67500"/>
                      <a:satMod val="115000"/>
                    </a:srgbClr>
                  </a:gs>
                  <a:gs pos="100000">
                    <a:srgbClr val="00B050">
                      <a:shade val="100000"/>
                      <a:satMod val="115000"/>
                    </a:srgbClr>
                  </a:gs>
                </a:gsLst>
                <a:lin ang="2700000" scaled="1"/>
                <a:tileRect/>
              </a:gradFill>
            </c:spPr>
            <c:extLst>
              <c:ext xmlns:c16="http://schemas.microsoft.com/office/drawing/2014/chart" uri="{C3380CC4-5D6E-409C-BE32-E72D297353CC}">
                <c16:uniqueId val="{00000007-D4CA-42E3-9EF1-EABCDF95D03D}"/>
              </c:ext>
            </c:extLst>
          </c:dPt>
          <c:dPt>
            <c:idx val="4"/>
            <c:bubble3D val="0"/>
            <c:spPr>
              <a:noFill/>
            </c:spPr>
            <c:extLst>
              <c:ext xmlns:c16="http://schemas.microsoft.com/office/drawing/2014/chart" uri="{C3380CC4-5D6E-409C-BE32-E72D297353CC}">
                <c16:uniqueId val="{00000009-D4CA-42E3-9EF1-EABCDF95D03D}"/>
              </c:ext>
            </c:extLst>
          </c:dPt>
          <c:val>
            <c:numRef>
              <c:f>'Leçon 3'!$N$58:$N$62</c:f>
              <c:numCache>
                <c:formatCode>General</c:formatCode>
                <c:ptCount val="5"/>
                <c:pt idx="0">
                  <c:v>10</c:v>
                </c:pt>
                <c:pt idx="1">
                  <c:v>10</c:v>
                </c:pt>
                <c:pt idx="2">
                  <c:v>10</c:v>
                </c:pt>
                <c:pt idx="3">
                  <c:v>10</c:v>
                </c:pt>
                <c:pt idx="4">
                  <c:v>40</c:v>
                </c:pt>
              </c:numCache>
            </c:numRef>
          </c:val>
          <c:extLst>
            <c:ext xmlns:c16="http://schemas.microsoft.com/office/drawing/2014/chart" uri="{C3380CC4-5D6E-409C-BE32-E72D297353CC}">
              <c16:uniqueId val="{0000000A-D4CA-42E3-9EF1-EABCDF95D03D}"/>
            </c:ext>
          </c:extLst>
        </c:ser>
        <c:dLbls>
          <c:showLegendKey val="0"/>
          <c:showVal val="0"/>
          <c:showCatName val="0"/>
          <c:showSerName val="0"/>
          <c:showPercent val="0"/>
          <c:showBubbleSize val="0"/>
          <c:showLeaderLines val="1"/>
        </c:dLbls>
        <c:firstSliceAng val="270"/>
        <c:holeSize val="50"/>
      </c:doughnutChart>
      <c:pieChart>
        <c:varyColors val="1"/>
        <c:ser>
          <c:idx val="1"/>
          <c:order val="1"/>
          <c:spPr>
            <a:noFill/>
          </c:spPr>
          <c:dPt>
            <c:idx val="1"/>
            <c:bubble3D val="0"/>
            <c:spPr>
              <a:solidFill>
                <a:schemeClr val="tx1"/>
              </a:solidFill>
            </c:spPr>
            <c:extLst>
              <c:ext xmlns:c16="http://schemas.microsoft.com/office/drawing/2014/chart" uri="{C3380CC4-5D6E-409C-BE32-E72D297353CC}">
                <c16:uniqueId val="{0000000C-D4CA-42E3-9EF1-EABCDF95D03D}"/>
              </c:ext>
            </c:extLst>
          </c:dPt>
          <c:val>
            <c:numRef>
              <c:f>'Leçon 3'!$O$58:$O$60</c:f>
              <c:numCache>
                <c:formatCode>General</c:formatCode>
                <c:ptCount val="3"/>
                <c:pt idx="0">
                  <c:v>0</c:v>
                </c:pt>
                <c:pt idx="1">
                  <c:v>2</c:v>
                </c:pt>
                <c:pt idx="2">
                  <c:v>78</c:v>
                </c:pt>
              </c:numCache>
            </c:numRef>
          </c:val>
          <c:extLst>
            <c:ext xmlns:c16="http://schemas.microsoft.com/office/drawing/2014/chart" uri="{C3380CC4-5D6E-409C-BE32-E72D297353CC}">
              <c16:uniqueId val="{0000000D-D4CA-42E3-9EF1-EABCDF95D03D}"/>
            </c:ext>
          </c:extLst>
        </c:ser>
        <c:dLbls>
          <c:showLegendKey val="0"/>
          <c:showVal val="0"/>
          <c:showCatName val="0"/>
          <c:showSerName val="0"/>
          <c:showPercent val="0"/>
          <c:showBubbleSize val="0"/>
          <c:showLeaderLines val="1"/>
        </c:dLbls>
        <c:firstSliceAng val="270"/>
      </c:pieChart>
    </c:plotArea>
    <c:plotVisOnly val="0"/>
    <c:dispBlanksAs val="gap"/>
    <c:showDLblsOverMax val="0"/>
  </c:chart>
  <c:spPr>
    <a:noFill/>
    <a:ln>
      <a:noFill/>
    </a:ln>
  </c:spPr>
  <c:printSettings>
    <c:headerFooter/>
    <c:pageMargins b="0.750000000000003" l="0.70000000000000062" r="0.70000000000000062" t="0.750000000000003" header="0.30000000000000032" footer="0.30000000000000032"/>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3187714043526789E-2"/>
          <c:y val="2.160694885387645E-3"/>
          <c:w val="0.97578810865280474"/>
          <c:h val="0.99783930511461238"/>
        </c:manualLayout>
      </c:layout>
      <c:doughnutChart>
        <c:varyColors val="1"/>
        <c:ser>
          <c:idx val="0"/>
          <c:order val="0"/>
          <c:tx>
            <c:v>Camembert</c:v>
          </c:tx>
          <c:dPt>
            <c:idx val="0"/>
            <c:bubble3D val="0"/>
            <c:spPr>
              <a:gradFill flip="none" rotWithShape="1">
                <a:gsLst>
                  <a:gs pos="0">
                    <a:srgbClr val="C00000">
                      <a:shade val="30000"/>
                      <a:satMod val="115000"/>
                    </a:srgbClr>
                  </a:gs>
                  <a:gs pos="50000">
                    <a:srgbClr val="C00000">
                      <a:shade val="67500"/>
                      <a:satMod val="115000"/>
                    </a:srgbClr>
                  </a:gs>
                  <a:gs pos="100000">
                    <a:srgbClr val="C00000">
                      <a:shade val="100000"/>
                      <a:satMod val="115000"/>
                    </a:srgbClr>
                  </a:gs>
                </a:gsLst>
                <a:lin ang="2700000" scaled="1"/>
                <a:tileRect/>
              </a:gradFill>
            </c:spPr>
            <c:extLst>
              <c:ext xmlns:c16="http://schemas.microsoft.com/office/drawing/2014/chart" uri="{C3380CC4-5D6E-409C-BE32-E72D297353CC}">
                <c16:uniqueId val="{00000001-4AAA-42BF-BC9D-1CE9CED311E6}"/>
              </c:ext>
            </c:extLst>
          </c:dPt>
          <c:dPt>
            <c:idx val="1"/>
            <c:bubble3D val="0"/>
            <c:spPr>
              <a:gradFill flip="none" rotWithShape="1">
                <a:gsLst>
                  <a:gs pos="0">
                    <a:srgbClr val="F79646">
                      <a:lumMod val="75000"/>
                      <a:shade val="30000"/>
                      <a:satMod val="115000"/>
                    </a:srgbClr>
                  </a:gs>
                  <a:gs pos="50000">
                    <a:srgbClr val="F79646">
                      <a:lumMod val="75000"/>
                      <a:shade val="67500"/>
                      <a:satMod val="115000"/>
                    </a:srgbClr>
                  </a:gs>
                  <a:gs pos="100000">
                    <a:srgbClr val="F79646">
                      <a:lumMod val="75000"/>
                      <a:shade val="100000"/>
                      <a:satMod val="115000"/>
                    </a:srgbClr>
                  </a:gs>
                </a:gsLst>
                <a:lin ang="2700000" scaled="1"/>
                <a:tileRect/>
              </a:gradFill>
            </c:spPr>
            <c:extLst>
              <c:ext xmlns:c16="http://schemas.microsoft.com/office/drawing/2014/chart" uri="{C3380CC4-5D6E-409C-BE32-E72D297353CC}">
                <c16:uniqueId val="{00000003-4AAA-42BF-BC9D-1CE9CED311E6}"/>
              </c:ext>
            </c:extLst>
          </c:dPt>
          <c:dPt>
            <c:idx val="2"/>
            <c:bubble3D val="0"/>
            <c:spPr>
              <a:gradFill flip="none" rotWithShape="1">
                <a:gsLst>
                  <a:gs pos="0">
                    <a:srgbClr val="64AB0D">
                      <a:shade val="30000"/>
                      <a:satMod val="115000"/>
                    </a:srgbClr>
                  </a:gs>
                  <a:gs pos="50000">
                    <a:srgbClr val="64AB0D">
                      <a:shade val="67500"/>
                      <a:satMod val="115000"/>
                    </a:srgbClr>
                  </a:gs>
                  <a:gs pos="100000">
                    <a:srgbClr val="64AB0D">
                      <a:shade val="100000"/>
                      <a:satMod val="115000"/>
                    </a:srgbClr>
                  </a:gs>
                </a:gsLst>
                <a:lin ang="2700000" scaled="1"/>
                <a:tileRect/>
              </a:gradFill>
            </c:spPr>
            <c:extLst>
              <c:ext xmlns:c16="http://schemas.microsoft.com/office/drawing/2014/chart" uri="{C3380CC4-5D6E-409C-BE32-E72D297353CC}">
                <c16:uniqueId val="{00000005-4AAA-42BF-BC9D-1CE9CED311E6}"/>
              </c:ext>
            </c:extLst>
          </c:dPt>
          <c:dPt>
            <c:idx val="3"/>
            <c:bubble3D val="0"/>
            <c:spPr>
              <a:gradFill flip="none" rotWithShape="1">
                <a:gsLst>
                  <a:gs pos="0">
                    <a:srgbClr val="00B050">
                      <a:shade val="30000"/>
                      <a:satMod val="115000"/>
                    </a:srgbClr>
                  </a:gs>
                  <a:gs pos="50000">
                    <a:srgbClr val="00B050">
                      <a:shade val="67500"/>
                      <a:satMod val="115000"/>
                    </a:srgbClr>
                  </a:gs>
                  <a:gs pos="100000">
                    <a:srgbClr val="00B050">
                      <a:shade val="100000"/>
                      <a:satMod val="115000"/>
                    </a:srgbClr>
                  </a:gs>
                </a:gsLst>
                <a:lin ang="2700000" scaled="1"/>
                <a:tileRect/>
              </a:gradFill>
            </c:spPr>
            <c:extLst>
              <c:ext xmlns:c16="http://schemas.microsoft.com/office/drawing/2014/chart" uri="{C3380CC4-5D6E-409C-BE32-E72D297353CC}">
                <c16:uniqueId val="{00000007-4AAA-42BF-BC9D-1CE9CED311E6}"/>
              </c:ext>
            </c:extLst>
          </c:dPt>
          <c:dPt>
            <c:idx val="4"/>
            <c:bubble3D val="0"/>
            <c:spPr>
              <a:noFill/>
            </c:spPr>
            <c:extLst>
              <c:ext xmlns:c16="http://schemas.microsoft.com/office/drawing/2014/chart" uri="{C3380CC4-5D6E-409C-BE32-E72D297353CC}">
                <c16:uniqueId val="{00000009-4AAA-42BF-BC9D-1CE9CED311E6}"/>
              </c:ext>
            </c:extLst>
          </c:dPt>
          <c:val>
            <c:numRef>
              <c:f>'Leçon 1'!$N$28:$N$32</c:f>
              <c:numCache>
                <c:formatCode>General</c:formatCode>
                <c:ptCount val="5"/>
                <c:pt idx="0">
                  <c:v>10</c:v>
                </c:pt>
                <c:pt idx="1">
                  <c:v>10</c:v>
                </c:pt>
                <c:pt idx="2">
                  <c:v>10</c:v>
                </c:pt>
                <c:pt idx="3">
                  <c:v>10</c:v>
                </c:pt>
                <c:pt idx="4">
                  <c:v>40</c:v>
                </c:pt>
              </c:numCache>
            </c:numRef>
          </c:val>
          <c:extLst>
            <c:ext xmlns:c16="http://schemas.microsoft.com/office/drawing/2014/chart" uri="{C3380CC4-5D6E-409C-BE32-E72D297353CC}">
              <c16:uniqueId val="{0000000A-4AAA-42BF-BC9D-1CE9CED311E6}"/>
            </c:ext>
          </c:extLst>
        </c:ser>
        <c:dLbls>
          <c:showLegendKey val="0"/>
          <c:showVal val="0"/>
          <c:showCatName val="0"/>
          <c:showSerName val="0"/>
          <c:showPercent val="0"/>
          <c:showBubbleSize val="0"/>
          <c:showLeaderLines val="1"/>
        </c:dLbls>
        <c:firstSliceAng val="270"/>
        <c:holeSize val="50"/>
      </c:doughnutChart>
      <c:pieChart>
        <c:varyColors val="1"/>
        <c:ser>
          <c:idx val="1"/>
          <c:order val="1"/>
          <c:spPr>
            <a:noFill/>
          </c:spPr>
          <c:dPt>
            <c:idx val="1"/>
            <c:bubble3D val="0"/>
            <c:spPr>
              <a:solidFill>
                <a:schemeClr val="tx1"/>
              </a:solidFill>
            </c:spPr>
            <c:extLst>
              <c:ext xmlns:c16="http://schemas.microsoft.com/office/drawing/2014/chart" uri="{C3380CC4-5D6E-409C-BE32-E72D297353CC}">
                <c16:uniqueId val="{0000000C-4AAA-42BF-BC9D-1CE9CED311E6}"/>
              </c:ext>
            </c:extLst>
          </c:dPt>
          <c:val>
            <c:numRef>
              <c:f>'Leçon 1'!$O$28:$O$30</c:f>
              <c:numCache>
                <c:formatCode>General</c:formatCode>
                <c:ptCount val="3"/>
                <c:pt idx="0">
                  <c:v>0</c:v>
                </c:pt>
                <c:pt idx="1">
                  <c:v>2</c:v>
                </c:pt>
                <c:pt idx="2">
                  <c:v>78</c:v>
                </c:pt>
              </c:numCache>
            </c:numRef>
          </c:val>
          <c:extLst>
            <c:ext xmlns:c16="http://schemas.microsoft.com/office/drawing/2014/chart" uri="{C3380CC4-5D6E-409C-BE32-E72D297353CC}">
              <c16:uniqueId val="{0000000D-4AAA-42BF-BC9D-1CE9CED311E6}"/>
            </c:ext>
          </c:extLst>
        </c:ser>
        <c:dLbls>
          <c:showLegendKey val="0"/>
          <c:showVal val="0"/>
          <c:showCatName val="0"/>
          <c:showSerName val="0"/>
          <c:showPercent val="0"/>
          <c:showBubbleSize val="0"/>
          <c:showLeaderLines val="1"/>
        </c:dLbls>
        <c:firstSliceAng val="270"/>
      </c:pieChart>
    </c:plotArea>
    <c:plotVisOnly val="0"/>
    <c:dispBlanksAs val="gap"/>
    <c:showDLblsOverMax val="0"/>
  </c:chart>
  <c:spPr>
    <a:noFill/>
    <a:ln>
      <a:noFill/>
    </a:ln>
  </c:spPr>
  <c:printSettings>
    <c:headerFooter/>
    <c:pageMargins b="0.750000000000003" l="0.70000000000000062" r="0.70000000000000062" t="0.750000000000003" header="0.30000000000000032" footer="0.30000000000000032"/>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3187714043526789E-2"/>
          <c:y val="2.160694885387645E-3"/>
          <c:w val="0.97578810865280474"/>
          <c:h val="0.99783930511461238"/>
        </c:manualLayout>
      </c:layout>
      <c:doughnutChart>
        <c:varyColors val="1"/>
        <c:ser>
          <c:idx val="0"/>
          <c:order val="0"/>
          <c:tx>
            <c:v>Camembert</c:v>
          </c:tx>
          <c:dPt>
            <c:idx val="0"/>
            <c:bubble3D val="0"/>
            <c:spPr>
              <a:gradFill flip="none" rotWithShape="1">
                <a:gsLst>
                  <a:gs pos="0">
                    <a:srgbClr val="C00000">
                      <a:shade val="30000"/>
                      <a:satMod val="115000"/>
                    </a:srgbClr>
                  </a:gs>
                  <a:gs pos="50000">
                    <a:srgbClr val="C00000">
                      <a:shade val="67500"/>
                      <a:satMod val="115000"/>
                    </a:srgbClr>
                  </a:gs>
                  <a:gs pos="100000">
                    <a:srgbClr val="C00000">
                      <a:shade val="100000"/>
                      <a:satMod val="115000"/>
                    </a:srgbClr>
                  </a:gs>
                </a:gsLst>
                <a:lin ang="2700000" scaled="1"/>
                <a:tileRect/>
              </a:gradFill>
            </c:spPr>
            <c:extLst>
              <c:ext xmlns:c16="http://schemas.microsoft.com/office/drawing/2014/chart" uri="{C3380CC4-5D6E-409C-BE32-E72D297353CC}">
                <c16:uniqueId val="{00000001-0DF9-433F-BC18-5856159CF447}"/>
              </c:ext>
            </c:extLst>
          </c:dPt>
          <c:dPt>
            <c:idx val="1"/>
            <c:bubble3D val="0"/>
            <c:spPr>
              <a:gradFill flip="none" rotWithShape="1">
                <a:gsLst>
                  <a:gs pos="0">
                    <a:srgbClr val="F79646">
                      <a:lumMod val="75000"/>
                      <a:shade val="30000"/>
                      <a:satMod val="115000"/>
                    </a:srgbClr>
                  </a:gs>
                  <a:gs pos="50000">
                    <a:srgbClr val="F79646">
                      <a:lumMod val="75000"/>
                      <a:shade val="67500"/>
                      <a:satMod val="115000"/>
                    </a:srgbClr>
                  </a:gs>
                  <a:gs pos="100000">
                    <a:srgbClr val="F79646">
                      <a:lumMod val="75000"/>
                      <a:shade val="100000"/>
                      <a:satMod val="115000"/>
                    </a:srgbClr>
                  </a:gs>
                </a:gsLst>
                <a:lin ang="2700000" scaled="1"/>
                <a:tileRect/>
              </a:gradFill>
            </c:spPr>
            <c:extLst>
              <c:ext xmlns:c16="http://schemas.microsoft.com/office/drawing/2014/chart" uri="{C3380CC4-5D6E-409C-BE32-E72D297353CC}">
                <c16:uniqueId val="{00000003-0DF9-433F-BC18-5856159CF447}"/>
              </c:ext>
            </c:extLst>
          </c:dPt>
          <c:dPt>
            <c:idx val="2"/>
            <c:bubble3D val="0"/>
            <c:spPr>
              <a:gradFill flip="none" rotWithShape="1">
                <a:gsLst>
                  <a:gs pos="0">
                    <a:srgbClr val="64AB0D">
                      <a:shade val="30000"/>
                      <a:satMod val="115000"/>
                    </a:srgbClr>
                  </a:gs>
                  <a:gs pos="50000">
                    <a:srgbClr val="64AB0D">
                      <a:shade val="67500"/>
                      <a:satMod val="115000"/>
                    </a:srgbClr>
                  </a:gs>
                  <a:gs pos="100000">
                    <a:srgbClr val="64AB0D">
                      <a:shade val="100000"/>
                      <a:satMod val="115000"/>
                    </a:srgbClr>
                  </a:gs>
                </a:gsLst>
                <a:lin ang="2700000" scaled="1"/>
                <a:tileRect/>
              </a:gradFill>
            </c:spPr>
            <c:extLst>
              <c:ext xmlns:c16="http://schemas.microsoft.com/office/drawing/2014/chart" uri="{C3380CC4-5D6E-409C-BE32-E72D297353CC}">
                <c16:uniqueId val="{00000005-0DF9-433F-BC18-5856159CF447}"/>
              </c:ext>
            </c:extLst>
          </c:dPt>
          <c:dPt>
            <c:idx val="3"/>
            <c:bubble3D val="0"/>
            <c:spPr>
              <a:gradFill flip="none" rotWithShape="1">
                <a:gsLst>
                  <a:gs pos="0">
                    <a:srgbClr val="00B050">
                      <a:shade val="30000"/>
                      <a:satMod val="115000"/>
                    </a:srgbClr>
                  </a:gs>
                  <a:gs pos="50000">
                    <a:srgbClr val="00B050">
                      <a:shade val="67500"/>
                      <a:satMod val="115000"/>
                    </a:srgbClr>
                  </a:gs>
                  <a:gs pos="100000">
                    <a:srgbClr val="00B050">
                      <a:shade val="100000"/>
                      <a:satMod val="115000"/>
                    </a:srgbClr>
                  </a:gs>
                </a:gsLst>
                <a:lin ang="2700000" scaled="1"/>
                <a:tileRect/>
              </a:gradFill>
            </c:spPr>
            <c:extLst>
              <c:ext xmlns:c16="http://schemas.microsoft.com/office/drawing/2014/chart" uri="{C3380CC4-5D6E-409C-BE32-E72D297353CC}">
                <c16:uniqueId val="{00000007-0DF9-433F-BC18-5856159CF447}"/>
              </c:ext>
            </c:extLst>
          </c:dPt>
          <c:dPt>
            <c:idx val="4"/>
            <c:bubble3D val="0"/>
            <c:spPr>
              <a:noFill/>
            </c:spPr>
            <c:extLst>
              <c:ext xmlns:c16="http://schemas.microsoft.com/office/drawing/2014/chart" uri="{C3380CC4-5D6E-409C-BE32-E72D297353CC}">
                <c16:uniqueId val="{00000009-0DF9-433F-BC18-5856159CF447}"/>
              </c:ext>
            </c:extLst>
          </c:dPt>
          <c:val>
            <c:numRef>
              <c:f>'Leçon 3'!$N$63:$N$67</c:f>
              <c:numCache>
                <c:formatCode>General</c:formatCode>
                <c:ptCount val="5"/>
                <c:pt idx="0">
                  <c:v>10</c:v>
                </c:pt>
                <c:pt idx="1">
                  <c:v>10</c:v>
                </c:pt>
                <c:pt idx="2">
                  <c:v>10</c:v>
                </c:pt>
                <c:pt idx="3">
                  <c:v>10</c:v>
                </c:pt>
                <c:pt idx="4">
                  <c:v>40</c:v>
                </c:pt>
              </c:numCache>
            </c:numRef>
          </c:val>
          <c:extLst>
            <c:ext xmlns:c16="http://schemas.microsoft.com/office/drawing/2014/chart" uri="{C3380CC4-5D6E-409C-BE32-E72D297353CC}">
              <c16:uniqueId val="{0000000A-0DF9-433F-BC18-5856159CF447}"/>
            </c:ext>
          </c:extLst>
        </c:ser>
        <c:dLbls>
          <c:showLegendKey val="0"/>
          <c:showVal val="0"/>
          <c:showCatName val="0"/>
          <c:showSerName val="0"/>
          <c:showPercent val="0"/>
          <c:showBubbleSize val="0"/>
          <c:showLeaderLines val="1"/>
        </c:dLbls>
        <c:firstSliceAng val="270"/>
        <c:holeSize val="50"/>
      </c:doughnutChart>
      <c:pieChart>
        <c:varyColors val="1"/>
        <c:ser>
          <c:idx val="1"/>
          <c:order val="1"/>
          <c:spPr>
            <a:noFill/>
          </c:spPr>
          <c:dPt>
            <c:idx val="1"/>
            <c:bubble3D val="0"/>
            <c:spPr>
              <a:solidFill>
                <a:schemeClr val="tx1"/>
              </a:solidFill>
            </c:spPr>
            <c:extLst>
              <c:ext xmlns:c16="http://schemas.microsoft.com/office/drawing/2014/chart" uri="{C3380CC4-5D6E-409C-BE32-E72D297353CC}">
                <c16:uniqueId val="{0000000C-0DF9-433F-BC18-5856159CF447}"/>
              </c:ext>
            </c:extLst>
          </c:dPt>
          <c:val>
            <c:numRef>
              <c:f>'Leçon 3'!$O$63:$O$65</c:f>
              <c:numCache>
                <c:formatCode>General</c:formatCode>
                <c:ptCount val="3"/>
                <c:pt idx="0">
                  <c:v>0</c:v>
                </c:pt>
                <c:pt idx="1">
                  <c:v>2</c:v>
                </c:pt>
                <c:pt idx="2">
                  <c:v>78</c:v>
                </c:pt>
              </c:numCache>
            </c:numRef>
          </c:val>
          <c:extLst>
            <c:ext xmlns:c16="http://schemas.microsoft.com/office/drawing/2014/chart" uri="{C3380CC4-5D6E-409C-BE32-E72D297353CC}">
              <c16:uniqueId val="{0000000D-0DF9-433F-BC18-5856159CF447}"/>
            </c:ext>
          </c:extLst>
        </c:ser>
        <c:dLbls>
          <c:showLegendKey val="0"/>
          <c:showVal val="0"/>
          <c:showCatName val="0"/>
          <c:showSerName val="0"/>
          <c:showPercent val="0"/>
          <c:showBubbleSize val="0"/>
          <c:showLeaderLines val="1"/>
        </c:dLbls>
        <c:firstSliceAng val="270"/>
      </c:pieChart>
    </c:plotArea>
    <c:plotVisOnly val="0"/>
    <c:dispBlanksAs val="gap"/>
    <c:showDLblsOverMax val="0"/>
  </c:chart>
  <c:spPr>
    <a:noFill/>
    <a:ln>
      <a:noFill/>
    </a:ln>
  </c:spPr>
  <c:printSettings>
    <c:headerFooter/>
    <c:pageMargins b="0.750000000000003" l="0.70000000000000062" r="0.70000000000000062" t="0.750000000000003" header="0.30000000000000032" footer="0.30000000000000032"/>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3187714043526789E-2"/>
          <c:y val="2.160694885387645E-3"/>
          <c:w val="0.97578810865280474"/>
          <c:h val="0.99783930511461238"/>
        </c:manualLayout>
      </c:layout>
      <c:doughnutChart>
        <c:varyColors val="1"/>
        <c:ser>
          <c:idx val="0"/>
          <c:order val="0"/>
          <c:tx>
            <c:v>Camembert</c:v>
          </c:tx>
          <c:dPt>
            <c:idx val="0"/>
            <c:bubble3D val="0"/>
            <c:spPr>
              <a:gradFill flip="none" rotWithShape="1">
                <a:gsLst>
                  <a:gs pos="0">
                    <a:srgbClr val="C00000">
                      <a:shade val="30000"/>
                      <a:satMod val="115000"/>
                    </a:srgbClr>
                  </a:gs>
                  <a:gs pos="50000">
                    <a:srgbClr val="C00000">
                      <a:shade val="67500"/>
                      <a:satMod val="115000"/>
                    </a:srgbClr>
                  </a:gs>
                  <a:gs pos="100000">
                    <a:srgbClr val="C00000">
                      <a:shade val="100000"/>
                      <a:satMod val="115000"/>
                    </a:srgbClr>
                  </a:gs>
                </a:gsLst>
                <a:lin ang="2700000" scaled="1"/>
                <a:tileRect/>
              </a:gradFill>
            </c:spPr>
            <c:extLst>
              <c:ext xmlns:c16="http://schemas.microsoft.com/office/drawing/2014/chart" uri="{C3380CC4-5D6E-409C-BE32-E72D297353CC}">
                <c16:uniqueId val="{00000001-C536-4E5F-8F5E-B71E06D647EC}"/>
              </c:ext>
            </c:extLst>
          </c:dPt>
          <c:dPt>
            <c:idx val="1"/>
            <c:bubble3D val="0"/>
            <c:spPr>
              <a:gradFill flip="none" rotWithShape="1">
                <a:gsLst>
                  <a:gs pos="0">
                    <a:srgbClr val="F79646">
                      <a:lumMod val="75000"/>
                      <a:shade val="30000"/>
                      <a:satMod val="115000"/>
                    </a:srgbClr>
                  </a:gs>
                  <a:gs pos="50000">
                    <a:srgbClr val="F79646">
                      <a:lumMod val="75000"/>
                      <a:shade val="67500"/>
                      <a:satMod val="115000"/>
                    </a:srgbClr>
                  </a:gs>
                  <a:gs pos="100000">
                    <a:srgbClr val="F79646">
                      <a:lumMod val="75000"/>
                      <a:shade val="100000"/>
                      <a:satMod val="115000"/>
                    </a:srgbClr>
                  </a:gs>
                </a:gsLst>
                <a:lin ang="2700000" scaled="1"/>
                <a:tileRect/>
              </a:gradFill>
            </c:spPr>
            <c:extLst>
              <c:ext xmlns:c16="http://schemas.microsoft.com/office/drawing/2014/chart" uri="{C3380CC4-5D6E-409C-BE32-E72D297353CC}">
                <c16:uniqueId val="{00000003-C536-4E5F-8F5E-B71E06D647EC}"/>
              </c:ext>
            </c:extLst>
          </c:dPt>
          <c:dPt>
            <c:idx val="2"/>
            <c:bubble3D val="0"/>
            <c:spPr>
              <a:gradFill flip="none" rotWithShape="1">
                <a:gsLst>
                  <a:gs pos="0">
                    <a:srgbClr val="64AB0D">
                      <a:shade val="30000"/>
                      <a:satMod val="115000"/>
                    </a:srgbClr>
                  </a:gs>
                  <a:gs pos="50000">
                    <a:srgbClr val="64AB0D">
                      <a:shade val="67500"/>
                      <a:satMod val="115000"/>
                    </a:srgbClr>
                  </a:gs>
                  <a:gs pos="100000">
                    <a:srgbClr val="64AB0D">
                      <a:shade val="100000"/>
                      <a:satMod val="115000"/>
                    </a:srgbClr>
                  </a:gs>
                </a:gsLst>
                <a:lin ang="2700000" scaled="1"/>
                <a:tileRect/>
              </a:gradFill>
            </c:spPr>
            <c:extLst>
              <c:ext xmlns:c16="http://schemas.microsoft.com/office/drawing/2014/chart" uri="{C3380CC4-5D6E-409C-BE32-E72D297353CC}">
                <c16:uniqueId val="{00000005-C536-4E5F-8F5E-B71E06D647EC}"/>
              </c:ext>
            </c:extLst>
          </c:dPt>
          <c:dPt>
            <c:idx val="3"/>
            <c:bubble3D val="0"/>
            <c:spPr>
              <a:gradFill flip="none" rotWithShape="1">
                <a:gsLst>
                  <a:gs pos="0">
                    <a:srgbClr val="00B050">
                      <a:shade val="30000"/>
                      <a:satMod val="115000"/>
                    </a:srgbClr>
                  </a:gs>
                  <a:gs pos="50000">
                    <a:srgbClr val="00B050">
                      <a:shade val="67500"/>
                      <a:satMod val="115000"/>
                    </a:srgbClr>
                  </a:gs>
                  <a:gs pos="100000">
                    <a:srgbClr val="00B050">
                      <a:shade val="100000"/>
                      <a:satMod val="115000"/>
                    </a:srgbClr>
                  </a:gs>
                </a:gsLst>
                <a:lin ang="2700000" scaled="1"/>
                <a:tileRect/>
              </a:gradFill>
            </c:spPr>
            <c:extLst>
              <c:ext xmlns:c16="http://schemas.microsoft.com/office/drawing/2014/chart" uri="{C3380CC4-5D6E-409C-BE32-E72D297353CC}">
                <c16:uniqueId val="{00000007-C536-4E5F-8F5E-B71E06D647EC}"/>
              </c:ext>
            </c:extLst>
          </c:dPt>
          <c:dPt>
            <c:idx val="4"/>
            <c:bubble3D val="0"/>
            <c:spPr>
              <a:noFill/>
            </c:spPr>
            <c:extLst>
              <c:ext xmlns:c16="http://schemas.microsoft.com/office/drawing/2014/chart" uri="{C3380CC4-5D6E-409C-BE32-E72D297353CC}">
                <c16:uniqueId val="{00000009-C536-4E5F-8F5E-B71E06D647EC}"/>
              </c:ext>
            </c:extLst>
          </c:dPt>
          <c:val>
            <c:numRef>
              <c:f>'Leçon 3'!$N$68:$N$72</c:f>
              <c:numCache>
                <c:formatCode>General</c:formatCode>
                <c:ptCount val="5"/>
                <c:pt idx="0">
                  <c:v>10</c:v>
                </c:pt>
                <c:pt idx="1">
                  <c:v>10</c:v>
                </c:pt>
                <c:pt idx="2">
                  <c:v>10</c:v>
                </c:pt>
                <c:pt idx="3">
                  <c:v>10</c:v>
                </c:pt>
                <c:pt idx="4">
                  <c:v>40</c:v>
                </c:pt>
              </c:numCache>
            </c:numRef>
          </c:val>
          <c:extLst>
            <c:ext xmlns:c16="http://schemas.microsoft.com/office/drawing/2014/chart" uri="{C3380CC4-5D6E-409C-BE32-E72D297353CC}">
              <c16:uniqueId val="{0000000A-C536-4E5F-8F5E-B71E06D647EC}"/>
            </c:ext>
          </c:extLst>
        </c:ser>
        <c:dLbls>
          <c:showLegendKey val="0"/>
          <c:showVal val="0"/>
          <c:showCatName val="0"/>
          <c:showSerName val="0"/>
          <c:showPercent val="0"/>
          <c:showBubbleSize val="0"/>
          <c:showLeaderLines val="1"/>
        </c:dLbls>
        <c:firstSliceAng val="270"/>
        <c:holeSize val="50"/>
      </c:doughnutChart>
      <c:pieChart>
        <c:varyColors val="1"/>
        <c:ser>
          <c:idx val="1"/>
          <c:order val="1"/>
          <c:spPr>
            <a:noFill/>
          </c:spPr>
          <c:dPt>
            <c:idx val="1"/>
            <c:bubble3D val="0"/>
            <c:spPr>
              <a:solidFill>
                <a:schemeClr val="tx1"/>
              </a:solidFill>
            </c:spPr>
            <c:extLst>
              <c:ext xmlns:c16="http://schemas.microsoft.com/office/drawing/2014/chart" uri="{C3380CC4-5D6E-409C-BE32-E72D297353CC}">
                <c16:uniqueId val="{0000000C-C536-4E5F-8F5E-B71E06D647EC}"/>
              </c:ext>
            </c:extLst>
          </c:dPt>
          <c:val>
            <c:numRef>
              <c:f>'Leçon 3'!$O$68:$O$70</c:f>
              <c:numCache>
                <c:formatCode>General</c:formatCode>
                <c:ptCount val="3"/>
                <c:pt idx="0">
                  <c:v>0</c:v>
                </c:pt>
                <c:pt idx="1">
                  <c:v>2</c:v>
                </c:pt>
                <c:pt idx="2">
                  <c:v>78</c:v>
                </c:pt>
              </c:numCache>
            </c:numRef>
          </c:val>
          <c:extLst>
            <c:ext xmlns:c16="http://schemas.microsoft.com/office/drawing/2014/chart" uri="{C3380CC4-5D6E-409C-BE32-E72D297353CC}">
              <c16:uniqueId val="{0000000D-C536-4E5F-8F5E-B71E06D647EC}"/>
            </c:ext>
          </c:extLst>
        </c:ser>
        <c:dLbls>
          <c:showLegendKey val="0"/>
          <c:showVal val="0"/>
          <c:showCatName val="0"/>
          <c:showSerName val="0"/>
          <c:showPercent val="0"/>
          <c:showBubbleSize val="0"/>
          <c:showLeaderLines val="1"/>
        </c:dLbls>
        <c:firstSliceAng val="270"/>
      </c:pieChart>
    </c:plotArea>
    <c:plotVisOnly val="0"/>
    <c:dispBlanksAs val="gap"/>
    <c:showDLblsOverMax val="0"/>
  </c:chart>
  <c:spPr>
    <a:noFill/>
    <a:ln>
      <a:noFill/>
    </a:ln>
  </c:spPr>
  <c:printSettings>
    <c:headerFooter/>
    <c:pageMargins b="0.750000000000003" l="0.70000000000000062" r="0.70000000000000062" t="0.750000000000003" header="0.30000000000000032" footer="0.30000000000000032"/>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3187714043526789E-2"/>
          <c:y val="2.160694885387645E-3"/>
          <c:w val="0.97578810865280474"/>
          <c:h val="0.99783930511461238"/>
        </c:manualLayout>
      </c:layout>
      <c:doughnutChart>
        <c:varyColors val="1"/>
        <c:ser>
          <c:idx val="0"/>
          <c:order val="0"/>
          <c:tx>
            <c:v>Camembert</c:v>
          </c:tx>
          <c:dPt>
            <c:idx val="0"/>
            <c:bubble3D val="0"/>
            <c:spPr>
              <a:gradFill flip="none" rotWithShape="1">
                <a:gsLst>
                  <a:gs pos="0">
                    <a:srgbClr val="C00000">
                      <a:shade val="30000"/>
                      <a:satMod val="115000"/>
                    </a:srgbClr>
                  </a:gs>
                  <a:gs pos="50000">
                    <a:srgbClr val="C00000">
                      <a:shade val="67500"/>
                      <a:satMod val="115000"/>
                    </a:srgbClr>
                  </a:gs>
                  <a:gs pos="100000">
                    <a:srgbClr val="C00000">
                      <a:shade val="100000"/>
                      <a:satMod val="115000"/>
                    </a:srgbClr>
                  </a:gs>
                </a:gsLst>
                <a:lin ang="2700000" scaled="1"/>
                <a:tileRect/>
              </a:gradFill>
            </c:spPr>
            <c:extLst>
              <c:ext xmlns:c16="http://schemas.microsoft.com/office/drawing/2014/chart" uri="{C3380CC4-5D6E-409C-BE32-E72D297353CC}">
                <c16:uniqueId val="{00000001-12DF-4DA7-9D20-187BAB601928}"/>
              </c:ext>
            </c:extLst>
          </c:dPt>
          <c:dPt>
            <c:idx val="1"/>
            <c:bubble3D val="0"/>
            <c:spPr>
              <a:gradFill flip="none" rotWithShape="1">
                <a:gsLst>
                  <a:gs pos="0">
                    <a:srgbClr val="F79646">
                      <a:lumMod val="75000"/>
                      <a:shade val="30000"/>
                      <a:satMod val="115000"/>
                    </a:srgbClr>
                  </a:gs>
                  <a:gs pos="50000">
                    <a:srgbClr val="F79646">
                      <a:lumMod val="75000"/>
                      <a:shade val="67500"/>
                      <a:satMod val="115000"/>
                    </a:srgbClr>
                  </a:gs>
                  <a:gs pos="100000">
                    <a:srgbClr val="F79646">
                      <a:lumMod val="75000"/>
                      <a:shade val="100000"/>
                      <a:satMod val="115000"/>
                    </a:srgbClr>
                  </a:gs>
                </a:gsLst>
                <a:lin ang="2700000" scaled="1"/>
                <a:tileRect/>
              </a:gradFill>
            </c:spPr>
            <c:extLst>
              <c:ext xmlns:c16="http://schemas.microsoft.com/office/drawing/2014/chart" uri="{C3380CC4-5D6E-409C-BE32-E72D297353CC}">
                <c16:uniqueId val="{00000003-12DF-4DA7-9D20-187BAB601928}"/>
              </c:ext>
            </c:extLst>
          </c:dPt>
          <c:dPt>
            <c:idx val="2"/>
            <c:bubble3D val="0"/>
            <c:spPr>
              <a:gradFill flip="none" rotWithShape="1">
                <a:gsLst>
                  <a:gs pos="0">
                    <a:srgbClr val="64AB0D">
                      <a:shade val="30000"/>
                      <a:satMod val="115000"/>
                    </a:srgbClr>
                  </a:gs>
                  <a:gs pos="50000">
                    <a:srgbClr val="64AB0D">
                      <a:shade val="67500"/>
                      <a:satMod val="115000"/>
                    </a:srgbClr>
                  </a:gs>
                  <a:gs pos="100000">
                    <a:srgbClr val="64AB0D">
                      <a:shade val="100000"/>
                      <a:satMod val="115000"/>
                    </a:srgbClr>
                  </a:gs>
                </a:gsLst>
                <a:lin ang="2700000" scaled="1"/>
                <a:tileRect/>
              </a:gradFill>
            </c:spPr>
            <c:extLst>
              <c:ext xmlns:c16="http://schemas.microsoft.com/office/drawing/2014/chart" uri="{C3380CC4-5D6E-409C-BE32-E72D297353CC}">
                <c16:uniqueId val="{00000005-12DF-4DA7-9D20-187BAB601928}"/>
              </c:ext>
            </c:extLst>
          </c:dPt>
          <c:dPt>
            <c:idx val="3"/>
            <c:bubble3D val="0"/>
            <c:spPr>
              <a:gradFill flip="none" rotWithShape="1">
                <a:gsLst>
                  <a:gs pos="0">
                    <a:srgbClr val="00B050">
                      <a:shade val="30000"/>
                      <a:satMod val="115000"/>
                    </a:srgbClr>
                  </a:gs>
                  <a:gs pos="50000">
                    <a:srgbClr val="00B050">
                      <a:shade val="67500"/>
                      <a:satMod val="115000"/>
                    </a:srgbClr>
                  </a:gs>
                  <a:gs pos="100000">
                    <a:srgbClr val="00B050">
                      <a:shade val="100000"/>
                      <a:satMod val="115000"/>
                    </a:srgbClr>
                  </a:gs>
                </a:gsLst>
                <a:lin ang="2700000" scaled="1"/>
                <a:tileRect/>
              </a:gradFill>
            </c:spPr>
            <c:extLst>
              <c:ext xmlns:c16="http://schemas.microsoft.com/office/drawing/2014/chart" uri="{C3380CC4-5D6E-409C-BE32-E72D297353CC}">
                <c16:uniqueId val="{00000007-12DF-4DA7-9D20-187BAB601928}"/>
              </c:ext>
            </c:extLst>
          </c:dPt>
          <c:dPt>
            <c:idx val="4"/>
            <c:bubble3D val="0"/>
            <c:spPr>
              <a:noFill/>
            </c:spPr>
            <c:extLst>
              <c:ext xmlns:c16="http://schemas.microsoft.com/office/drawing/2014/chart" uri="{C3380CC4-5D6E-409C-BE32-E72D297353CC}">
                <c16:uniqueId val="{00000009-12DF-4DA7-9D20-187BAB601928}"/>
              </c:ext>
            </c:extLst>
          </c:dPt>
          <c:val>
            <c:numRef>
              <c:f>'Leçon 3'!$N$73:$N$77</c:f>
              <c:numCache>
                <c:formatCode>General</c:formatCode>
                <c:ptCount val="5"/>
                <c:pt idx="0">
                  <c:v>10</c:v>
                </c:pt>
                <c:pt idx="1">
                  <c:v>10</c:v>
                </c:pt>
                <c:pt idx="2">
                  <c:v>10</c:v>
                </c:pt>
                <c:pt idx="3">
                  <c:v>10</c:v>
                </c:pt>
                <c:pt idx="4">
                  <c:v>40</c:v>
                </c:pt>
              </c:numCache>
            </c:numRef>
          </c:val>
          <c:extLst>
            <c:ext xmlns:c16="http://schemas.microsoft.com/office/drawing/2014/chart" uri="{C3380CC4-5D6E-409C-BE32-E72D297353CC}">
              <c16:uniqueId val="{0000000A-12DF-4DA7-9D20-187BAB601928}"/>
            </c:ext>
          </c:extLst>
        </c:ser>
        <c:dLbls>
          <c:showLegendKey val="0"/>
          <c:showVal val="0"/>
          <c:showCatName val="0"/>
          <c:showSerName val="0"/>
          <c:showPercent val="0"/>
          <c:showBubbleSize val="0"/>
          <c:showLeaderLines val="1"/>
        </c:dLbls>
        <c:firstSliceAng val="270"/>
        <c:holeSize val="50"/>
      </c:doughnutChart>
      <c:pieChart>
        <c:varyColors val="1"/>
        <c:ser>
          <c:idx val="1"/>
          <c:order val="1"/>
          <c:spPr>
            <a:noFill/>
          </c:spPr>
          <c:dPt>
            <c:idx val="1"/>
            <c:bubble3D val="0"/>
            <c:spPr>
              <a:solidFill>
                <a:schemeClr val="tx1"/>
              </a:solidFill>
            </c:spPr>
            <c:extLst>
              <c:ext xmlns:c16="http://schemas.microsoft.com/office/drawing/2014/chart" uri="{C3380CC4-5D6E-409C-BE32-E72D297353CC}">
                <c16:uniqueId val="{0000000C-12DF-4DA7-9D20-187BAB601928}"/>
              </c:ext>
            </c:extLst>
          </c:dPt>
          <c:val>
            <c:numRef>
              <c:f>'Leçon 3'!$O$73:$O$75</c:f>
              <c:numCache>
                <c:formatCode>General</c:formatCode>
                <c:ptCount val="3"/>
                <c:pt idx="0">
                  <c:v>0</c:v>
                </c:pt>
                <c:pt idx="1">
                  <c:v>2</c:v>
                </c:pt>
                <c:pt idx="2">
                  <c:v>78</c:v>
                </c:pt>
              </c:numCache>
            </c:numRef>
          </c:val>
          <c:extLst>
            <c:ext xmlns:c16="http://schemas.microsoft.com/office/drawing/2014/chart" uri="{C3380CC4-5D6E-409C-BE32-E72D297353CC}">
              <c16:uniqueId val="{0000000D-12DF-4DA7-9D20-187BAB601928}"/>
            </c:ext>
          </c:extLst>
        </c:ser>
        <c:dLbls>
          <c:showLegendKey val="0"/>
          <c:showVal val="0"/>
          <c:showCatName val="0"/>
          <c:showSerName val="0"/>
          <c:showPercent val="0"/>
          <c:showBubbleSize val="0"/>
          <c:showLeaderLines val="1"/>
        </c:dLbls>
        <c:firstSliceAng val="270"/>
      </c:pieChart>
    </c:plotArea>
    <c:plotVisOnly val="0"/>
    <c:dispBlanksAs val="gap"/>
    <c:showDLblsOverMax val="0"/>
  </c:chart>
  <c:spPr>
    <a:noFill/>
    <a:ln>
      <a:noFill/>
    </a:ln>
  </c:spPr>
  <c:printSettings>
    <c:headerFooter/>
    <c:pageMargins b="0.750000000000003" l="0.70000000000000062" r="0.70000000000000062" t="0.750000000000003" header="0.30000000000000032" footer="0.30000000000000032"/>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3187714043526789E-2"/>
          <c:y val="2.160694885387645E-3"/>
          <c:w val="0.97578810865280474"/>
          <c:h val="0.99783930511461238"/>
        </c:manualLayout>
      </c:layout>
      <c:doughnutChart>
        <c:varyColors val="1"/>
        <c:ser>
          <c:idx val="0"/>
          <c:order val="0"/>
          <c:tx>
            <c:v>Camembert</c:v>
          </c:tx>
          <c:dPt>
            <c:idx val="0"/>
            <c:bubble3D val="0"/>
            <c:spPr>
              <a:gradFill flip="none" rotWithShape="1">
                <a:gsLst>
                  <a:gs pos="0">
                    <a:srgbClr val="C00000">
                      <a:shade val="30000"/>
                      <a:satMod val="115000"/>
                    </a:srgbClr>
                  </a:gs>
                  <a:gs pos="50000">
                    <a:srgbClr val="C00000">
                      <a:shade val="67500"/>
                      <a:satMod val="115000"/>
                    </a:srgbClr>
                  </a:gs>
                  <a:gs pos="100000">
                    <a:srgbClr val="C00000">
                      <a:shade val="100000"/>
                      <a:satMod val="115000"/>
                    </a:srgbClr>
                  </a:gs>
                </a:gsLst>
                <a:lin ang="2700000" scaled="1"/>
                <a:tileRect/>
              </a:gradFill>
            </c:spPr>
            <c:extLst>
              <c:ext xmlns:c16="http://schemas.microsoft.com/office/drawing/2014/chart" uri="{C3380CC4-5D6E-409C-BE32-E72D297353CC}">
                <c16:uniqueId val="{00000001-0E3A-42A4-AB85-0595901C9D6A}"/>
              </c:ext>
            </c:extLst>
          </c:dPt>
          <c:dPt>
            <c:idx val="1"/>
            <c:bubble3D val="0"/>
            <c:spPr>
              <a:gradFill flip="none" rotWithShape="1">
                <a:gsLst>
                  <a:gs pos="0">
                    <a:srgbClr val="F79646">
                      <a:lumMod val="75000"/>
                      <a:shade val="30000"/>
                      <a:satMod val="115000"/>
                    </a:srgbClr>
                  </a:gs>
                  <a:gs pos="50000">
                    <a:srgbClr val="F79646">
                      <a:lumMod val="75000"/>
                      <a:shade val="67500"/>
                      <a:satMod val="115000"/>
                    </a:srgbClr>
                  </a:gs>
                  <a:gs pos="100000">
                    <a:srgbClr val="F79646">
                      <a:lumMod val="75000"/>
                      <a:shade val="100000"/>
                      <a:satMod val="115000"/>
                    </a:srgbClr>
                  </a:gs>
                </a:gsLst>
                <a:lin ang="2700000" scaled="1"/>
                <a:tileRect/>
              </a:gradFill>
            </c:spPr>
            <c:extLst>
              <c:ext xmlns:c16="http://schemas.microsoft.com/office/drawing/2014/chart" uri="{C3380CC4-5D6E-409C-BE32-E72D297353CC}">
                <c16:uniqueId val="{00000003-0E3A-42A4-AB85-0595901C9D6A}"/>
              </c:ext>
            </c:extLst>
          </c:dPt>
          <c:dPt>
            <c:idx val="2"/>
            <c:bubble3D val="0"/>
            <c:spPr>
              <a:gradFill flip="none" rotWithShape="1">
                <a:gsLst>
                  <a:gs pos="0">
                    <a:srgbClr val="64AB0D">
                      <a:shade val="30000"/>
                      <a:satMod val="115000"/>
                    </a:srgbClr>
                  </a:gs>
                  <a:gs pos="50000">
                    <a:srgbClr val="64AB0D">
                      <a:shade val="67500"/>
                      <a:satMod val="115000"/>
                    </a:srgbClr>
                  </a:gs>
                  <a:gs pos="100000">
                    <a:srgbClr val="64AB0D">
                      <a:shade val="100000"/>
                      <a:satMod val="115000"/>
                    </a:srgbClr>
                  </a:gs>
                </a:gsLst>
                <a:lin ang="2700000" scaled="1"/>
                <a:tileRect/>
              </a:gradFill>
            </c:spPr>
            <c:extLst>
              <c:ext xmlns:c16="http://schemas.microsoft.com/office/drawing/2014/chart" uri="{C3380CC4-5D6E-409C-BE32-E72D297353CC}">
                <c16:uniqueId val="{00000005-0E3A-42A4-AB85-0595901C9D6A}"/>
              </c:ext>
            </c:extLst>
          </c:dPt>
          <c:dPt>
            <c:idx val="3"/>
            <c:bubble3D val="0"/>
            <c:spPr>
              <a:gradFill flip="none" rotWithShape="1">
                <a:gsLst>
                  <a:gs pos="0">
                    <a:srgbClr val="00B050">
                      <a:shade val="30000"/>
                      <a:satMod val="115000"/>
                    </a:srgbClr>
                  </a:gs>
                  <a:gs pos="50000">
                    <a:srgbClr val="00B050">
                      <a:shade val="67500"/>
                      <a:satMod val="115000"/>
                    </a:srgbClr>
                  </a:gs>
                  <a:gs pos="100000">
                    <a:srgbClr val="00B050">
                      <a:shade val="100000"/>
                      <a:satMod val="115000"/>
                    </a:srgbClr>
                  </a:gs>
                </a:gsLst>
                <a:lin ang="2700000" scaled="1"/>
                <a:tileRect/>
              </a:gradFill>
            </c:spPr>
            <c:extLst>
              <c:ext xmlns:c16="http://schemas.microsoft.com/office/drawing/2014/chart" uri="{C3380CC4-5D6E-409C-BE32-E72D297353CC}">
                <c16:uniqueId val="{00000007-0E3A-42A4-AB85-0595901C9D6A}"/>
              </c:ext>
            </c:extLst>
          </c:dPt>
          <c:dPt>
            <c:idx val="4"/>
            <c:bubble3D val="0"/>
            <c:spPr>
              <a:noFill/>
            </c:spPr>
            <c:extLst>
              <c:ext xmlns:c16="http://schemas.microsoft.com/office/drawing/2014/chart" uri="{C3380CC4-5D6E-409C-BE32-E72D297353CC}">
                <c16:uniqueId val="{00000009-0E3A-42A4-AB85-0595901C9D6A}"/>
              </c:ext>
            </c:extLst>
          </c:dPt>
          <c:val>
            <c:numRef>
              <c:f>'Leçon 3'!$N$78:$N$82</c:f>
              <c:numCache>
                <c:formatCode>General</c:formatCode>
                <c:ptCount val="5"/>
                <c:pt idx="0">
                  <c:v>10</c:v>
                </c:pt>
                <c:pt idx="1">
                  <c:v>10</c:v>
                </c:pt>
                <c:pt idx="2">
                  <c:v>10</c:v>
                </c:pt>
                <c:pt idx="3">
                  <c:v>10</c:v>
                </c:pt>
                <c:pt idx="4">
                  <c:v>40</c:v>
                </c:pt>
              </c:numCache>
            </c:numRef>
          </c:val>
          <c:extLst>
            <c:ext xmlns:c16="http://schemas.microsoft.com/office/drawing/2014/chart" uri="{C3380CC4-5D6E-409C-BE32-E72D297353CC}">
              <c16:uniqueId val="{0000000A-0E3A-42A4-AB85-0595901C9D6A}"/>
            </c:ext>
          </c:extLst>
        </c:ser>
        <c:dLbls>
          <c:showLegendKey val="0"/>
          <c:showVal val="0"/>
          <c:showCatName val="0"/>
          <c:showSerName val="0"/>
          <c:showPercent val="0"/>
          <c:showBubbleSize val="0"/>
          <c:showLeaderLines val="1"/>
        </c:dLbls>
        <c:firstSliceAng val="270"/>
        <c:holeSize val="50"/>
      </c:doughnutChart>
      <c:pieChart>
        <c:varyColors val="1"/>
        <c:ser>
          <c:idx val="1"/>
          <c:order val="1"/>
          <c:spPr>
            <a:noFill/>
          </c:spPr>
          <c:dPt>
            <c:idx val="1"/>
            <c:bubble3D val="0"/>
            <c:spPr>
              <a:solidFill>
                <a:schemeClr val="tx1"/>
              </a:solidFill>
            </c:spPr>
            <c:extLst>
              <c:ext xmlns:c16="http://schemas.microsoft.com/office/drawing/2014/chart" uri="{C3380CC4-5D6E-409C-BE32-E72D297353CC}">
                <c16:uniqueId val="{0000000C-0E3A-42A4-AB85-0595901C9D6A}"/>
              </c:ext>
            </c:extLst>
          </c:dPt>
          <c:val>
            <c:numRef>
              <c:f>'Leçon 3'!$O$78:$O$80</c:f>
              <c:numCache>
                <c:formatCode>General</c:formatCode>
                <c:ptCount val="3"/>
                <c:pt idx="0">
                  <c:v>0</c:v>
                </c:pt>
                <c:pt idx="1">
                  <c:v>2</c:v>
                </c:pt>
                <c:pt idx="2">
                  <c:v>78</c:v>
                </c:pt>
              </c:numCache>
            </c:numRef>
          </c:val>
          <c:extLst>
            <c:ext xmlns:c16="http://schemas.microsoft.com/office/drawing/2014/chart" uri="{C3380CC4-5D6E-409C-BE32-E72D297353CC}">
              <c16:uniqueId val="{0000000D-0E3A-42A4-AB85-0595901C9D6A}"/>
            </c:ext>
          </c:extLst>
        </c:ser>
        <c:dLbls>
          <c:showLegendKey val="0"/>
          <c:showVal val="0"/>
          <c:showCatName val="0"/>
          <c:showSerName val="0"/>
          <c:showPercent val="0"/>
          <c:showBubbleSize val="0"/>
          <c:showLeaderLines val="1"/>
        </c:dLbls>
        <c:firstSliceAng val="270"/>
      </c:pieChart>
    </c:plotArea>
    <c:plotVisOnly val="0"/>
    <c:dispBlanksAs val="gap"/>
    <c:showDLblsOverMax val="0"/>
  </c:chart>
  <c:spPr>
    <a:noFill/>
    <a:ln>
      <a:noFill/>
    </a:ln>
  </c:spPr>
  <c:printSettings>
    <c:headerFooter/>
    <c:pageMargins b="0.750000000000003" l="0.70000000000000062" r="0.70000000000000062" t="0.750000000000003" header="0.30000000000000032" footer="0.30000000000000032"/>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3187714043526789E-2"/>
          <c:y val="2.160694885387645E-3"/>
          <c:w val="0.97578810865280474"/>
          <c:h val="0.99783930511461238"/>
        </c:manualLayout>
      </c:layout>
      <c:doughnutChart>
        <c:varyColors val="1"/>
        <c:ser>
          <c:idx val="0"/>
          <c:order val="0"/>
          <c:tx>
            <c:v>Camembert</c:v>
          </c:tx>
          <c:dPt>
            <c:idx val="0"/>
            <c:bubble3D val="0"/>
            <c:spPr>
              <a:gradFill flip="none" rotWithShape="1">
                <a:gsLst>
                  <a:gs pos="0">
                    <a:srgbClr val="C00000">
                      <a:shade val="30000"/>
                      <a:satMod val="115000"/>
                    </a:srgbClr>
                  </a:gs>
                  <a:gs pos="50000">
                    <a:srgbClr val="C00000">
                      <a:shade val="67500"/>
                      <a:satMod val="115000"/>
                    </a:srgbClr>
                  </a:gs>
                  <a:gs pos="100000">
                    <a:srgbClr val="C00000">
                      <a:shade val="100000"/>
                      <a:satMod val="115000"/>
                    </a:srgbClr>
                  </a:gs>
                </a:gsLst>
                <a:lin ang="2700000" scaled="1"/>
                <a:tileRect/>
              </a:gradFill>
            </c:spPr>
            <c:extLst>
              <c:ext xmlns:c16="http://schemas.microsoft.com/office/drawing/2014/chart" uri="{C3380CC4-5D6E-409C-BE32-E72D297353CC}">
                <c16:uniqueId val="{00000001-CCEE-4AE6-BE08-658926AC753C}"/>
              </c:ext>
            </c:extLst>
          </c:dPt>
          <c:dPt>
            <c:idx val="1"/>
            <c:bubble3D val="0"/>
            <c:spPr>
              <a:gradFill flip="none" rotWithShape="1">
                <a:gsLst>
                  <a:gs pos="0">
                    <a:srgbClr val="F79646">
                      <a:lumMod val="75000"/>
                      <a:shade val="30000"/>
                      <a:satMod val="115000"/>
                    </a:srgbClr>
                  </a:gs>
                  <a:gs pos="50000">
                    <a:srgbClr val="F79646">
                      <a:lumMod val="75000"/>
                      <a:shade val="67500"/>
                      <a:satMod val="115000"/>
                    </a:srgbClr>
                  </a:gs>
                  <a:gs pos="100000">
                    <a:srgbClr val="F79646">
                      <a:lumMod val="75000"/>
                      <a:shade val="100000"/>
                      <a:satMod val="115000"/>
                    </a:srgbClr>
                  </a:gs>
                </a:gsLst>
                <a:lin ang="2700000" scaled="1"/>
                <a:tileRect/>
              </a:gradFill>
            </c:spPr>
            <c:extLst>
              <c:ext xmlns:c16="http://schemas.microsoft.com/office/drawing/2014/chart" uri="{C3380CC4-5D6E-409C-BE32-E72D297353CC}">
                <c16:uniqueId val="{00000003-CCEE-4AE6-BE08-658926AC753C}"/>
              </c:ext>
            </c:extLst>
          </c:dPt>
          <c:dPt>
            <c:idx val="2"/>
            <c:bubble3D val="0"/>
            <c:spPr>
              <a:gradFill flip="none" rotWithShape="1">
                <a:gsLst>
                  <a:gs pos="0">
                    <a:srgbClr val="64AB0D">
                      <a:shade val="30000"/>
                      <a:satMod val="115000"/>
                    </a:srgbClr>
                  </a:gs>
                  <a:gs pos="50000">
                    <a:srgbClr val="64AB0D">
                      <a:shade val="67500"/>
                      <a:satMod val="115000"/>
                    </a:srgbClr>
                  </a:gs>
                  <a:gs pos="100000">
                    <a:srgbClr val="64AB0D">
                      <a:shade val="100000"/>
                      <a:satMod val="115000"/>
                    </a:srgbClr>
                  </a:gs>
                </a:gsLst>
                <a:lin ang="2700000" scaled="1"/>
                <a:tileRect/>
              </a:gradFill>
            </c:spPr>
            <c:extLst>
              <c:ext xmlns:c16="http://schemas.microsoft.com/office/drawing/2014/chart" uri="{C3380CC4-5D6E-409C-BE32-E72D297353CC}">
                <c16:uniqueId val="{00000005-CCEE-4AE6-BE08-658926AC753C}"/>
              </c:ext>
            </c:extLst>
          </c:dPt>
          <c:dPt>
            <c:idx val="3"/>
            <c:bubble3D val="0"/>
            <c:spPr>
              <a:gradFill flip="none" rotWithShape="1">
                <a:gsLst>
                  <a:gs pos="0">
                    <a:srgbClr val="00B050">
                      <a:shade val="30000"/>
                      <a:satMod val="115000"/>
                    </a:srgbClr>
                  </a:gs>
                  <a:gs pos="50000">
                    <a:srgbClr val="00B050">
                      <a:shade val="67500"/>
                      <a:satMod val="115000"/>
                    </a:srgbClr>
                  </a:gs>
                  <a:gs pos="100000">
                    <a:srgbClr val="00B050">
                      <a:shade val="100000"/>
                      <a:satMod val="115000"/>
                    </a:srgbClr>
                  </a:gs>
                </a:gsLst>
                <a:lin ang="2700000" scaled="1"/>
                <a:tileRect/>
              </a:gradFill>
            </c:spPr>
            <c:extLst>
              <c:ext xmlns:c16="http://schemas.microsoft.com/office/drawing/2014/chart" uri="{C3380CC4-5D6E-409C-BE32-E72D297353CC}">
                <c16:uniqueId val="{00000007-CCEE-4AE6-BE08-658926AC753C}"/>
              </c:ext>
            </c:extLst>
          </c:dPt>
          <c:dPt>
            <c:idx val="4"/>
            <c:bubble3D val="0"/>
            <c:spPr>
              <a:noFill/>
            </c:spPr>
            <c:extLst>
              <c:ext xmlns:c16="http://schemas.microsoft.com/office/drawing/2014/chart" uri="{C3380CC4-5D6E-409C-BE32-E72D297353CC}">
                <c16:uniqueId val="{00000009-CCEE-4AE6-BE08-658926AC753C}"/>
              </c:ext>
            </c:extLst>
          </c:dPt>
          <c:val>
            <c:numRef>
              <c:f>'Leçon 3'!$N$83:$N$87</c:f>
              <c:numCache>
                <c:formatCode>General</c:formatCode>
                <c:ptCount val="5"/>
                <c:pt idx="0">
                  <c:v>10</c:v>
                </c:pt>
                <c:pt idx="1">
                  <c:v>10</c:v>
                </c:pt>
                <c:pt idx="2">
                  <c:v>10</c:v>
                </c:pt>
                <c:pt idx="3">
                  <c:v>10</c:v>
                </c:pt>
                <c:pt idx="4">
                  <c:v>40</c:v>
                </c:pt>
              </c:numCache>
            </c:numRef>
          </c:val>
          <c:extLst>
            <c:ext xmlns:c16="http://schemas.microsoft.com/office/drawing/2014/chart" uri="{C3380CC4-5D6E-409C-BE32-E72D297353CC}">
              <c16:uniqueId val="{0000000A-CCEE-4AE6-BE08-658926AC753C}"/>
            </c:ext>
          </c:extLst>
        </c:ser>
        <c:dLbls>
          <c:showLegendKey val="0"/>
          <c:showVal val="0"/>
          <c:showCatName val="0"/>
          <c:showSerName val="0"/>
          <c:showPercent val="0"/>
          <c:showBubbleSize val="0"/>
          <c:showLeaderLines val="1"/>
        </c:dLbls>
        <c:firstSliceAng val="270"/>
        <c:holeSize val="50"/>
      </c:doughnutChart>
      <c:pieChart>
        <c:varyColors val="1"/>
        <c:ser>
          <c:idx val="1"/>
          <c:order val="1"/>
          <c:spPr>
            <a:noFill/>
          </c:spPr>
          <c:dPt>
            <c:idx val="1"/>
            <c:bubble3D val="0"/>
            <c:spPr>
              <a:solidFill>
                <a:schemeClr val="tx1"/>
              </a:solidFill>
            </c:spPr>
            <c:extLst>
              <c:ext xmlns:c16="http://schemas.microsoft.com/office/drawing/2014/chart" uri="{C3380CC4-5D6E-409C-BE32-E72D297353CC}">
                <c16:uniqueId val="{0000000C-CCEE-4AE6-BE08-658926AC753C}"/>
              </c:ext>
            </c:extLst>
          </c:dPt>
          <c:val>
            <c:numRef>
              <c:f>'Leçon 3'!$O$83:$O$85</c:f>
              <c:numCache>
                <c:formatCode>General</c:formatCode>
                <c:ptCount val="3"/>
                <c:pt idx="0">
                  <c:v>0</c:v>
                </c:pt>
                <c:pt idx="1">
                  <c:v>2</c:v>
                </c:pt>
                <c:pt idx="2">
                  <c:v>78</c:v>
                </c:pt>
              </c:numCache>
            </c:numRef>
          </c:val>
          <c:extLst>
            <c:ext xmlns:c16="http://schemas.microsoft.com/office/drawing/2014/chart" uri="{C3380CC4-5D6E-409C-BE32-E72D297353CC}">
              <c16:uniqueId val="{0000000D-CCEE-4AE6-BE08-658926AC753C}"/>
            </c:ext>
          </c:extLst>
        </c:ser>
        <c:dLbls>
          <c:showLegendKey val="0"/>
          <c:showVal val="0"/>
          <c:showCatName val="0"/>
          <c:showSerName val="0"/>
          <c:showPercent val="0"/>
          <c:showBubbleSize val="0"/>
          <c:showLeaderLines val="1"/>
        </c:dLbls>
        <c:firstSliceAng val="270"/>
      </c:pieChart>
    </c:plotArea>
    <c:plotVisOnly val="0"/>
    <c:dispBlanksAs val="gap"/>
    <c:showDLblsOverMax val="0"/>
  </c:chart>
  <c:spPr>
    <a:noFill/>
    <a:ln>
      <a:noFill/>
    </a:ln>
  </c:spPr>
  <c:printSettings>
    <c:headerFooter/>
    <c:pageMargins b="0.750000000000003" l="0.70000000000000062" r="0.70000000000000062" t="0.750000000000003" header="0.30000000000000032" footer="0.30000000000000032"/>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3187714043526789E-2"/>
          <c:y val="2.160694885387645E-3"/>
          <c:w val="0.97578810865280474"/>
          <c:h val="0.99783930511461238"/>
        </c:manualLayout>
      </c:layout>
      <c:doughnutChart>
        <c:varyColors val="1"/>
        <c:ser>
          <c:idx val="0"/>
          <c:order val="0"/>
          <c:tx>
            <c:v>Camembert</c:v>
          </c:tx>
          <c:dPt>
            <c:idx val="0"/>
            <c:bubble3D val="0"/>
            <c:spPr>
              <a:gradFill flip="none" rotWithShape="1">
                <a:gsLst>
                  <a:gs pos="0">
                    <a:srgbClr val="C00000">
                      <a:shade val="30000"/>
                      <a:satMod val="115000"/>
                    </a:srgbClr>
                  </a:gs>
                  <a:gs pos="50000">
                    <a:srgbClr val="C00000">
                      <a:shade val="67500"/>
                      <a:satMod val="115000"/>
                    </a:srgbClr>
                  </a:gs>
                  <a:gs pos="100000">
                    <a:srgbClr val="C00000">
                      <a:shade val="100000"/>
                      <a:satMod val="115000"/>
                    </a:srgbClr>
                  </a:gs>
                </a:gsLst>
                <a:lin ang="2700000" scaled="1"/>
                <a:tileRect/>
              </a:gradFill>
            </c:spPr>
            <c:extLst>
              <c:ext xmlns:c16="http://schemas.microsoft.com/office/drawing/2014/chart" uri="{C3380CC4-5D6E-409C-BE32-E72D297353CC}">
                <c16:uniqueId val="{00000001-CDA7-4F2D-82A3-20ED24CCE14D}"/>
              </c:ext>
            </c:extLst>
          </c:dPt>
          <c:dPt>
            <c:idx val="1"/>
            <c:bubble3D val="0"/>
            <c:spPr>
              <a:gradFill flip="none" rotWithShape="1">
                <a:gsLst>
                  <a:gs pos="0">
                    <a:srgbClr val="F79646">
                      <a:lumMod val="75000"/>
                      <a:shade val="30000"/>
                      <a:satMod val="115000"/>
                    </a:srgbClr>
                  </a:gs>
                  <a:gs pos="50000">
                    <a:srgbClr val="F79646">
                      <a:lumMod val="75000"/>
                      <a:shade val="67500"/>
                      <a:satMod val="115000"/>
                    </a:srgbClr>
                  </a:gs>
                  <a:gs pos="100000">
                    <a:srgbClr val="F79646">
                      <a:lumMod val="75000"/>
                      <a:shade val="100000"/>
                      <a:satMod val="115000"/>
                    </a:srgbClr>
                  </a:gs>
                </a:gsLst>
                <a:lin ang="2700000" scaled="1"/>
                <a:tileRect/>
              </a:gradFill>
            </c:spPr>
            <c:extLst>
              <c:ext xmlns:c16="http://schemas.microsoft.com/office/drawing/2014/chart" uri="{C3380CC4-5D6E-409C-BE32-E72D297353CC}">
                <c16:uniqueId val="{00000003-CDA7-4F2D-82A3-20ED24CCE14D}"/>
              </c:ext>
            </c:extLst>
          </c:dPt>
          <c:dPt>
            <c:idx val="2"/>
            <c:bubble3D val="0"/>
            <c:spPr>
              <a:gradFill flip="none" rotWithShape="1">
                <a:gsLst>
                  <a:gs pos="0">
                    <a:srgbClr val="64AB0D">
                      <a:shade val="30000"/>
                      <a:satMod val="115000"/>
                    </a:srgbClr>
                  </a:gs>
                  <a:gs pos="50000">
                    <a:srgbClr val="64AB0D">
                      <a:shade val="67500"/>
                      <a:satMod val="115000"/>
                    </a:srgbClr>
                  </a:gs>
                  <a:gs pos="100000">
                    <a:srgbClr val="64AB0D">
                      <a:shade val="100000"/>
                      <a:satMod val="115000"/>
                    </a:srgbClr>
                  </a:gs>
                </a:gsLst>
                <a:lin ang="2700000" scaled="1"/>
                <a:tileRect/>
              </a:gradFill>
            </c:spPr>
            <c:extLst>
              <c:ext xmlns:c16="http://schemas.microsoft.com/office/drawing/2014/chart" uri="{C3380CC4-5D6E-409C-BE32-E72D297353CC}">
                <c16:uniqueId val="{00000005-CDA7-4F2D-82A3-20ED24CCE14D}"/>
              </c:ext>
            </c:extLst>
          </c:dPt>
          <c:dPt>
            <c:idx val="3"/>
            <c:bubble3D val="0"/>
            <c:spPr>
              <a:gradFill flip="none" rotWithShape="1">
                <a:gsLst>
                  <a:gs pos="0">
                    <a:srgbClr val="00B050">
                      <a:shade val="30000"/>
                      <a:satMod val="115000"/>
                    </a:srgbClr>
                  </a:gs>
                  <a:gs pos="50000">
                    <a:srgbClr val="00B050">
                      <a:shade val="67500"/>
                      <a:satMod val="115000"/>
                    </a:srgbClr>
                  </a:gs>
                  <a:gs pos="100000">
                    <a:srgbClr val="00B050">
                      <a:shade val="100000"/>
                      <a:satMod val="115000"/>
                    </a:srgbClr>
                  </a:gs>
                </a:gsLst>
                <a:lin ang="2700000" scaled="1"/>
                <a:tileRect/>
              </a:gradFill>
            </c:spPr>
            <c:extLst>
              <c:ext xmlns:c16="http://schemas.microsoft.com/office/drawing/2014/chart" uri="{C3380CC4-5D6E-409C-BE32-E72D297353CC}">
                <c16:uniqueId val="{00000007-CDA7-4F2D-82A3-20ED24CCE14D}"/>
              </c:ext>
            </c:extLst>
          </c:dPt>
          <c:dPt>
            <c:idx val="4"/>
            <c:bubble3D val="0"/>
            <c:spPr>
              <a:noFill/>
            </c:spPr>
            <c:extLst>
              <c:ext xmlns:c16="http://schemas.microsoft.com/office/drawing/2014/chart" uri="{C3380CC4-5D6E-409C-BE32-E72D297353CC}">
                <c16:uniqueId val="{00000009-CDA7-4F2D-82A3-20ED24CCE14D}"/>
              </c:ext>
            </c:extLst>
          </c:dPt>
          <c:val>
            <c:numRef>
              <c:f>'Leçon 3'!$N$88:$N$92</c:f>
              <c:numCache>
                <c:formatCode>General</c:formatCode>
                <c:ptCount val="5"/>
                <c:pt idx="0">
                  <c:v>10</c:v>
                </c:pt>
                <c:pt idx="1">
                  <c:v>10</c:v>
                </c:pt>
                <c:pt idx="2">
                  <c:v>10</c:v>
                </c:pt>
                <c:pt idx="3">
                  <c:v>10</c:v>
                </c:pt>
                <c:pt idx="4">
                  <c:v>40</c:v>
                </c:pt>
              </c:numCache>
            </c:numRef>
          </c:val>
          <c:extLst>
            <c:ext xmlns:c16="http://schemas.microsoft.com/office/drawing/2014/chart" uri="{C3380CC4-5D6E-409C-BE32-E72D297353CC}">
              <c16:uniqueId val="{0000000A-CDA7-4F2D-82A3-20ED24CCE14D}"/>
            </c:ext>
          </c:extLst>
        </c:ser>
        <c:dLbls>
          <c:showLegendKey val="0"/>
          <c:showVal val="0"/>
          <c:showCatName val="0"/>
          <c:showSerName val="0"/>
          <c:showPercent val="0"/>
          <c:showBubbleSize val="0"/>
          <c:showLeaderLines val="1"/>
        </c:dLbls>
        <c:firstSliceAng val="270"/>
        <c:holeSize val="50"/>
      </c:doughnutChart>
      <c:pieChart>
        <c:varyColors val="1"/>
        <c:ser>
          <c:idx val="1"/>
          <c:order val="1"/>
          <c:spPr>
            <a:noFill/>
          </c:spPr>
          <c:dPt>
            <c:idx val="1"/>
            <c:bubble3D val="0"/>
            <c:spPr>
              <a:solidFill>
                <a:schemeClr val="tx1"/>
              </a:solidFill>
            </c:spPr>
            <c:extLst>
              <c:ext xmlns:c16="http://schemas.microsoft.com/office/drawing/2014/chart" uri="{C3380CC4-5D6E-409C-BE32-E72D297353CC}">
                <c16:uniqueId val="{0000000C-CDA7-4F2D-82A3-20ED24CCE14D}"/>
              </c:ext>
            </c:extLst>
          </c:dPt>
          <c:val>
            <c:numRef>
              <c:f>'Leçon 3'!$O$88:$O$90</c:f>
              <c:numCache>
                <c:formatCode>General</c:formatCode>
                <c:ptCount val="3"/>
                <c:pt idx="0">
                  <c:v>0</c:v>
                </c:pt>
                <c:pt idx="1">
                  <c:v>2</c:v>
                </c:pt>
                <c:pt idx="2">
                  <c:v>78</c:v>
                </c:pt>
              </c:numCache>
            </c:numRef>
          </c:val>
          <c:extLst>
            <c:ext xmlns:c16="http://schemas.microsoft.com/office/drawing/2014/chart" uri="{C3380CC4-5D6E-409C-BE32-E72D297353CC}">
              <c16:uniqueId val="{0000000D-CDA7-4F2D-82A3-20ED24CCE14D}"/>
            </c:ext>
          </c:extLst>
        </c:ser>
        <c:dLbls>
          <c:showLegendKey val="0"/>
          <c:showVal val="0"/>
          <c:showCatName val="0"/>
          <c:showSerName val="0"/>
          <c:showPercent val="0"/>
          <c:showBubbleSize val="0"/>
          <c:showLeaderLines val="1"/>
        </c:dLbls>
        <c:firstSliceAng val="270"/>
      </c:pieChart>
    </c:plotArea>
    <c:plotVisOnly val="0"/>
    <c:dispBlanksAs val="gap"/>
    <c:showDLblsOverMax val="0"/>
  </c:chart>
  <c:spPr>
    <a:noFill/>
    <a:ln>
      <a:noFill/>
    </a:ln>
  </c:spPr>
  <c:printSettings>
    <c:headerFooter/>
    <c:pageMargins b="0.750000000000003" l="0.70000000000000062" r="0.70000000000000062" t="0.750000000000003" header="0.30000000000000032" footer="0.30000000000000032"/>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3187714043526789E-2"/>
          <c:y val="2.160694885387645E-3"/>
          <c:w val="0.97578810865280474"/>
          <c:h val="0.99783930511461238"/>
        </c:manualLayout>
      </c:layout>
      <c:doughnutChart>
        <c:varyColors val="1"/>
        <c:ser>
          <c:idx val="0"/>
          <c:order val="0"/>
          <c:tx>
            <c:v>Camembert</c:v>
          </c:tx>
          <c:dPt>
            <c:idx val="0"/>
            <c:bubble3D val="0"/>
            <c:spPr>
              <a:gradFill flip="none" rotWithShape="1">
                <a:gsLst>
                  <a:gs pos="0">
                    <a:srgbClr val="C00000">
                      <a:shade val="30000"/>
                      <a:satMod val="115000"/>
                    </a:srgbClr>
                  </a:gs>
                  <a:gs pos="50000">
                    <a:srgbClr val="C00000">
                      <a:shade val="67500"/>
                      <a:satMod val="115000"/>
                    </a:srgbClr>
                  </a:gs>
                  <a:gs pos="100000">
                    <a:srgbClr val="C00000">
                      <a:shade val="100000"/>
                      <a:satMod val="115000"/>
                    </a:srgbClr>
                  </a:gs>
                </a:gsLst>
                <a:lin ang="2700000" scaled="1"/>
                <a:tileRect/>
              </a:gradFill>
            </c:spPr>
            <c:extLst>
              <c:ext xmlns:c16="http://schemas.microsoft.com/office/drawing/2014/chart" uri="{C3380CC4-5D6E-409C-BE32-E72D297353CC}">
                <c16:uniqueId val="{00000001-DD8F-45EA-9BDA-F9222CA26CCC}"/>
              </c:ext>
            </c:extLst>
          </c:dPt>
          <c:dPt>
            <c:idx val="1"/>
            <c:bubble3D val="0"/>
            <c:spPr>
              <a:gradFill flip="none" rotWithShape="1">
                <a:gsLst>
                  <a:gs pos="0">
                    <a:srgbClr val="F79646">
                      <a:lumMod val="75000"/>
                      <a:shade val="30000"/>
                      <a:satMod val="115000"/>
                    </a:srgbClr>
                  </a:gs>
                  <a:gs pos="50000">
                    <a:srgbClr val="F79646">
                      <a:lumMod val="75000"/>
                      <a:shade val="67500"/>
                      <a:satMod val="115000"/>
                    </a:srgbClr>
                  </a:gs>
                  <a:gs pos="100000">
                    <a:srgbClr val="F79646">
                      <a:lumMod val="75000"/>
                      <a:shade val="100000"/>
                      <a:satMod val="115000"/>
                    </a:srgbClr>
                  </a:gs>
                </a:gsLst>
                <a:lin ang="2700000" scaled="1"/>
                <a:tileRect/>
              </a:gradFill>
            </c:spPr>
            <c:extLst>
              <c:ext xmlns:c16="http://schemas.microsoft.com/office/drawing/2014/chart" uri="{C3380CC4-5D6E-409C-BE32-E72D297353CC}">
                <c16:uniqueId val="{00000003-DD8F-45EA-9BDA-F9222CA26CCC}"/>
              </c:ext>
            </c:extLst>
          </c:dPt>
          <c:dPt>
            <c:idx val="2"/>
            <c:bubble3D val="0"/>
            <c:spPr>
              <a:gradFill flip="none" rotWithShape="1">
                <a:gsLst>
                  <a:gs pos="0">
                    <a:srgbClr val="64AB0D">
                      <a:shade val="30000"/>
                      <a:satMod val="115000"/>
                    </a:srgbClr>
                  </a:gs>
                  <a:gs pos="50000">
                    <a:srgbClr val="64AB0D">
                      <a:shade val="67500"/>
                      <a:satMod val="115000"/>
                    </a:srgbClr>
                  </a:gs>
                  <a:gs pos="100000">
                    <a:srgbClr val="64AB0D">
                      <a:shade val="100000"/>
                      <a:satMod val="115000"/>
                    </a:srgbClr>
                  </a:gs>
                </a:gsLst>
                <a:lin ang="2700000" scaled="1"/>
                <a:tileRect/>
              </a:gradFill>
            </c:spPr>
            <c:extLst>
              <c:ext xmlns:c16="http://schemas.microsoft.com/office/drawing/2014/chart" uri="{C3380CC4-5D6E-409C-BE32-E72D297353CC}">
                <c16:uniqueId val="{00000005-DD8F-45EA-9BDA-F9222CA26CCC}"/>
              </c:ext>
            </c:extLst>
          </c:dPt>
          <c:dPt>
            <c:idx val="3"/>
            <c:bubble3D val="0"/>
            <c:spPr>
              <a:gradFill flip="none" rotWithShape="1">
                <a:gsLst>
                  <a:gs pos="0">
                    <a:srgbClr val="00B050">
                      <a:shade val="30000"/>
                      <a:satMod val="115000"/>
                    </a:srgbClr>
                  </a:gs>
                  <a:gs pos="50000">
                    <a:srgbClr val="00B050">
                      <a:shade val="67500"/>
                      <a:satMod val="115000"/>
                    </a:srgbClr>
                  </a:gs>
                  <a:gs pos="100000">
                    <a:srgbClr val="00B050">
                      <a:shade val="100000"/>
                      <a:satMod val="115000"/>
                    </a:srgbClr>
                  </a:gs>
                </a:gsLst>
                <a:lin ang="2700000" scaled="1"/>
                <a:tileRect/>
              </a:gradFill>
            </c:spPr>
            <c:extLst>
              <c:ext xmlns:c16="http://schemas.microsoft.com/office/drawing/2014/chart" uri="{C3380CC4-5D6E-409C-BE32-E72D297353CC}">
                <c16:uniqueId val="{00000007-DD8F-45EA-9BDA-F9222CA26CCC}"/>
              </c:ext>
            </c:extLst>
          </c:dPt>
          <c:dPt>
            <c:idx val="4"/>
            <c:bubble3D val="0"/>
            <c:spPr>
              <a:noFill/>
            </c:spPr>
            <c:extLst>
              <c:ext xmlns:c16="http://schemas.microsoft.com/office/drawing/2014/chart" uri="{C3380CC4-5D6E-409C-BE32-E72D297353CC}">
                <c16:uniqueId val="{00000009-DD8F-45EA-9BDA-F9222CA26CCC}"/>
              </c:ext>
            </c:extLst>
          </c:dPt>
          <c:val>
            <c:numRef>
              <c:f>'Leçon 3'!$N$93:$N$97</c:f>
              <c:numCache>
                <c:formatCode>General</c:formatCode>
                <c:ptCount val="5"/>
                <c:pt idx="0">
                  <c:v>10</c:v>
                </c:pt>
                <c:pt idx="1">
                  <c:v>10</c:v>
                </c:pt>
                <c:pt idx="2">
                  <c:v>10</c:v>
                </c:pt>
                <c:pt idx="3">
                  <c:v>10</c:v>
                </c:pt>
                <c:pt idx="4">
                  <c:v>40</c:v>
                </c:pt>
              </c:numCache>
            </c:numRef>
          </c:val>
          <c:extLst>
            <c:ext xmlns:c16="http://schemas.microsoft.com/office/drawing/2014/chart" uri="{C3380CC4-5D6E-409C-BE32-E72D297353CC}">
              <c16:uniqueId val="{0000000A-DD8F-45EA-9BDA-F9222CA26CCC}"/>
            </c:ext>
          </c:extLst>
        </c:ser>
        <c:dLbls>
          <c:showLegendKey val="0"/>
          <c:showVal val="0"/>
          <c:showCatName val="0"/>
          <c:showSerName val="0"/>
          <c:showPercent val="0"/>
          <c:showBubbleSize val="0"/>
          <c:showLeaderLines val="1"/>
        </c:dLbls>
        <c:firstSliceAng val="270"/>
        <c:holeSize val="50"/>
      </c:doughnutChart>
      <c:pieChart>
        <c:varyColors val="1"/>
        <c:ser>
          <c:idx val="1"/>
          <c:order val="1"/>
          <c:spPr>
            <a:noFill/>
          </c:spPr>
          <c:dPt>
            <c:idx val="1"/>
            <c:bubble3D val="0"/>
            <c:spPr>
              <a:solidFill>
                <a:schemeClr val="tx1"/>
              </a:solidFill>
            </c:spPr>
            <c:extLst>
              <c:ext xmlns:c16="http://schemas.microsoft.com/office/drawing/2014/chart" uri="{C3380CC4-5D6E-409C-BE32-E72D297353CC}">
                <c16:uniqueId val="{0000000C-DD8F-45EA-9BDA-F9222CA26CCC}"/>
              </c:ext>
            </c:extLst>
          </c:dPt>
          <c:val>
            <c:numRef>
              <c:f>'Leçon 3'!$O$93:$O$95</c:f>
              <c:numCache>
                <c:formatCode>General</c:formatCode>
                <c:ptCount val="3"/>
                <c:pt idx="0">
                  <c:v>0</c:v>
                </c:pt>
                <c:pt idx="1">
                  <c:v>2</c:v>
                </c:pt>
                <c:pt idx="2">
                  <c:v>78</c:v>
                </c:pt>
              </c:numCache>
            </c:numRef>
          </c:val>
          <c:extLst>
            <c:ext xmlns:c16="http://schemas.microsoft.com/office/drawing/2014/chart" uri="{C3380CC4-5D6E-409C-BE32-E72D297353CC}">
              <c16:uniqueId val="{0000000D-DD8F-45EA-9BDA-F9222CA26CCC}"/>
            </c:ext>
          </c:extLst>
        </c:ser>
        <c:dLbls>
          <c:showLegendKey val="0"/>
          <c:showVal val="0"/>
          <c:showCatName val="0"/>
          <c:showSerName val="0"/>
          <c:showPercent val="0"/>
          <c:showBubbleSize val="0"/>
          <c:showLeaderLines val="1"/>
        </c:dLbls>
        <c:firstSliceAng val="270"/>
      </c:pieChart>
    </c:plotArea>
    <c:plotVisOnly val="0"/>
    <c:dispBlanksAs val="gap"/>
    <c:showDLblsOverMax val="0"/>
  </c:chart>
  <c:spPr>
    <a:noFill/>
    <a:ln>
      <a:noFill/>
    </a:ln>
  </c:spPr>
  <c:printSettings>
    <c:headerFooter/>
    <c:pageMargins b="0.750000000000003" l="0.70000000000000062" r="0.70000000000000062" t="0.750000000000003" header="0.30000000000000032" footer="0.30000000000000032"/>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3187714043526789E-2"/>
          <c:y val="2.160694885387645E-3"/>
          <c:w val="0.97578810865280474"/>
          <c:h val="0.99783930511461238"/>
        </c:manualLayout>
      </c:layout>
      <c:doughnutChart>
        <c:varyColors val="1"/>
        <c:ser>
          <c:idx val="0"/>
          <c:order val="0"/>
          <c:tx>
            <c:v>Camembert</c:v>
          </c:tx>
          <c:dPt>
            <c:idx val="0"/>
            <c:bubble3D val="0"/>
            <c:spPr>
              <a:gradFill flip="none" rotWithShape="1">
                <a:gsLst>
                  <a:gs pos="0">
                    <a:srgbClr val="C00000">
                      <a:shade val="30000"/>
                      <a:satMod val="115000"/>
                    </a:srgbClr>
                  </a:gs>
                  <a:gs pos="50000">
                    <a:srgbClr val="C00000">
                      <a:shade val="67500"/>
                      <a:satMod val="115000"/>
                    </a:srgbClr>
                  </a:gs>
                  <a:gs pos="100000">
                    <a:srgbClr val="C00000">
                      <a:shade val="100000"/>
                      <a:satMod val="115000"/>
                    </a:srgbClr>
                  </a:gs>
                </a:gsLst>
                <a:lin ang="2700000" scaled="1"/>
                <a:tileRect/>
              </a:gradFill>
            </c:spPr>
            <c:extLst>
              <c:ext xmlns:c16="http://schemas.microsoft.com/office/drawing/2014/chart" uri="{C3380CC4-5D6E-409C-BE32-E72D297353CC}">
                <c16:uniqueId val="{00000001-ACEB-4258-B157-46CF9AB6A3DC}"/>
              </c:ext>
            </c:extLst>
          </c:dPt>
          <c:dPt>
            <c:idx val="1"/>
            <c:bubble3D val="0"/>
            <c:spPr>
              <a:gradFill flip="none" rotWithShape="1">
                <a:gsLst>
                  <a:gs pos="0">
                    <a:srgbClr val="F79646">
                      <a:lumMod val="75000"/>
                      <a:shade val="30000"/>
                      <a:satMod val="115000"/>
                    </a:srgbClr>
                  </a:gs>
                  <a:gs pos="50000">
                    <a:srgbClr val="F79646">
                      <a:lumMod val="75000"/>
                      <a:shade val="67500"/>
                      <a:satMod val="115000"/>
                    </a:srgbClr>
                  </a:gs>
                  <a:gs pos="100000">
                    <a:srgbClr val="F79646">
                      <a:lumMod val="75000"/>
                      <a:shade val="100000"/>
                      <a:satMod val="115000"/>
                    </a:srgbClr>
                  </a:gs>
                </a:gsLst>
                <a:lin ang="2700000" scaled="1"/>
                <a:tileRect/>
              </a:gradFill>
            </c:spPr>
            <c:extLst>
              <c:ext xmlns:c16="http://schemas.microsoft.com/office/drawing/2014/chart" uri="{C3380CC4-5D6E-409C-BE32-E72D297353CC}">
                <c16:uniqueId val="{00000003-ACEB-4258-B157-46CF9AB6A3DC}"/>
              </c:ext>
            </c:extLst>
          </c:dPt>
          <c:dPt>
            <c:idx val="2"/>
            <c:bubble3D val="0"/>
            <c:spPr>
              <a:gradFill flip="none" rotWithShape="1">
                <a:gsLst>
                  <a:gs pos="0">
                    <a:srgbClr val="64AB0D">
                      <a:shade val="30000"/>
                      <a:satMod val="115000"/>
                    </a:srgbClr>
                  </a:gs>
                  <a:gs pos="50000">
                    <a:srgbClr val="64AB0D">
                      <a:shade val="67500"/>
                      <a:satMod val="115000"/>
                    </a:srgbClr>
                  </a:gs>
                  <a:gs pos="100000">
                    <a:srgbClr val="64AB0D">
                      <a:shade val="100000"/>
                      <a:satMod val="115000"/>
                    </a:srgbClr>
                  </a:gs>
                </a:gsLst>
                <a:lin ang="2700000" scaled="1"/>
                <a:tileRect/>
              </a:gradFill>
            </c:spPr>
            <c:extLst>
              <c:ext xmlns:c16="http://schemas.microsoft.com/office/drawing/2014/chart" uri="{C3380CC4-5D6E-409C-BE32-E72D297353CC}">
                <c16:uniqueId val="{00000005-ACEB-4258-B157-46CF9AB6A3DC}"/>
              </c:ext>
            </c:extLst>
          </c:dPt>
          <c:dPt>
            <c:idx val="3"/>
            <c:bubble3D val="0"/>
            <c:spPr>
              <a:gradFill flip="none" rotWithShape="1">
                <a:gsLst>
                  <a:gs pos="0">
                    <a:srgbClr val="00B050">
                      <a:shade val="30000"/>
                      <a:satMod val="115000"/>
                    </a:srgbClr>
                  </a:gs>
                  <a:gs pos="50000">
                    <a:srgbClr val="00B050">
                      <a:shade val="67500"/>
                      <a:satMod val="115000"/>
                    </a:srgbClr>
                  </a:gs>
                  <a:gs pos="100000">
                    <a:srgbClr val="00B050">
                      <a:shade val="100000"/>
                      <a:satMod val="115000"/>
                    </a:srgbClr>
                  </a:gs>
                </a:gsLst>
                <a:lin ang="2700000" scaled="1"/>
                <a:tileRect/>
              </a:gradFill>
            </c:spPr>
            <c:extLst>
              <c:ext xmlns:c16="http://schemas.microsoft.com/office/drawing/2014/chart" uri="{C3380CC4-5D6E-409C-BE32-E72D297353CC}">
                <c16:uniqueId val="{00000007-ACEB-4258-B157-46CF9AB6A3DC}"/>
              </c:ext>
            </c:extLst>
          </c:dPt>
          <c:dPt>
            <c:idx val="4"/>
            <c:bubble3D val="0"/>
            <c:spPr>
              <a:noFill/>
            </c:spPr>
            <c:extLst>
              <c:ext xmlns:c16="http://schemas.microsoft.com/office/drawing/2014/chart" uri="{C3380CC4-5D6E-409C-BE32-E72D297353CC}">
                <c16:uniqueId val="{00000009-ACEB-4258-B157-46CF9AB6A3DC}"/>
              </c:ext>
            </c:extLst>
          </c:dPt>
          <c:val>
            <c:numRef>
              <c:f>'Leçon 3'!$N$98:$N$102</c:f>
              <c:numCache>
                <c:formatCode>General</c:formatCode>
                <c:ptCount val="5"/>
                <c:pt idx="0">
                  <c:v>10</c:v>
                </c:pt>
                <c:pt idx="1">
                  <c:v>10</c:v>
                </c:pt>
                <c:pt idx="2">
                  <c:v>10</c:v>
                </c:pt>
                <c:pt idx="3">
                  <c:v>10</c:v>
                </c:pt>
                <c:pt idx="4">
                  <c:v>40</c:v>
                </c:pt>
              </c:numCache>
            </c:numRef>
          </c:val>
          <c:extLst>
            <c:ext xmlns:c16="http://schemas.microsoft.com/office/drawing/2014/chart" uri="{C3380CC4-5D6E-409C-BE32-E72D297353CC}">
              <c16:uniqueId val="{0000000A-ACEB-4258-B157-46CF9AB6A3DC}"/>
            </c:ext>
          </c:extLst>
        </c:ser>
        <c:dLbls>
          <c:showLegendKey val="0"/>
          <c:showVal val="0"/>
          <c:showCatName val="0"/>
          <c:showSerName val="0"/>
          <c:showPercent val="0"/>
          <c:showBubbleSize val="0"/>
          <c:showLeaderLines val="1"/>
        </c:dLbls>
        <c:firstSliceAng val="270"/>
        <c:holeSize val="50"/>
      </c:doughnutChart>
      <c:pieChart>
        <c:varyColors val="1"/>
        <c:ser>
          <c:idx val="1"/>
          <c:order val="1"/>
          <c:spPr>
            <a:noFill/>
          </c:spPr>
          <c:dPt>
            <c:idx val="1"/>
            <c:bubble3D val="0"/>
            <c:spPr>
              <a:solidFill>
                <a:schemeClr val="tx1"/>
              </a:solidFill>
            </c:spPr>
            <c:extLst>
              <c:ext xmlns:c16="http://schemas.microsoft.com/office/drawing/2014/chart" uri="{C3380CC4-5D6E-409C-BE32-E72D297353CC}">
                <c16:uniqueId val="{0000000C-ACEB-4258-B157-46CF9AB6A3DC}"/>
              </c:ext>
            </c:extLst>
          </c:dPt>
          <c:val>
            <c:numRef>
              <c:f>'Leçon 3'!$O$98:$O$100</c:f>
              <c:numCache>
                <c:formatCode>General</c:formatCode>
                <c:ptCount val="3"/>
                <c:pt idx="0">
                  <c:v>0</c:v>
                </c:pt>
                <c:pt idx="1">
                  <c:v>2</c:v>
                </c:pt>
                <c:pt idx="2">
                  <c:v>78</c:v>
                </c:pt>
              </c:numCache>
            </c:numRef>
          </c:val>
          <c:extLst>
            <c:ext xmlns:c16="http://schemas.microsoft.com/office/drawing/2014/chart" uri="{C3380CC4-5D6E-409C-BE32-E72D297353CC}">
              <c16:uniqueId val="{0000000D-ACEB-4258-B157-46CF9AB6A3DC}"/>
            </c:ext>
          </c:extLst>
        </c:ser>
        <c:dLbls>
          <c:showLegendKey val="0"/>
          <c:showVal val="0"/>
          <c:showCatName val="0"/>
          <c:showSerName val="0"/>
          <c:showPercent val="0"/>
          <c:showBubbleSize val="0"/>
          <c:showLeaderLines val="1"/>
        </c:dLbls>
        <c:firstSliceAng val="270"/>
      </c:pieChart>
    </c:plotArea>
    <c:plotVisOnly val="0"/>
    <c:dispBlanksAs val="gap"/>
    <c:showDLblsOverMax val="0"/>
  </c:chart>
  <c:spPr>
    <a:noFill/>
    <a:ln>
      <a:noFill/>
    </a:ln>
  </c:spPr>
  <c:printSettings>
    <c:headerFooter/>
    <c:pageMargins b="0.750000000000003" l="0.70000000000000062" r="0.70000000000000062" t="0.750000000000003" header="0.30000000000000032" footer="0.30000000000000032"/>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3187714043526789E-2"/>
          <c:y val="2.160694885387645E-3"/>
          <c:w val="0.97578810865280474"/>
          <c:h val="0.99783930511461238"/>
        </c:manualLayout>
      </c:layout>
      <c:doughnutChart>
        <c:varyColors val="1"/>
        <c:ser>
          <c:idx val="0"/>
          <c:order val="0"/>
          <c:tx>
            <c:v>Camembert</c:v>
          </c:tx>
          <c:dPt>
            <c:idx val="0"/>
            <c:bubble3D val="0"/>
            <c:spPr>
              <a:gradFill flip="none" rotWithShape="1">
                <a:gsLst>
                  <a:gs pos="0">
                    <a:srgbClr val="C00000">
                      <a:shade val="30000"/>
                      <a:satMod val="115000"/>
                    </a:srgbClr>
                  </a:gs>
                  <a:gs pos="50000">
                    <a:srgbClr val="C00000">
                      <a:shade val="67500"/>
                      <a:satMod val="115000"/>
                    </a:srgbClr>
                  </a:gs>
                  <a:gs pos="100000">
                    <a:srgbClr val="C00000">
                      <a:shade val="100000"/>
                      <a:satMod val="115000"/>
                    </a:srgbClr>
                  </a:gs>
                </a:gsLst>
                <a:lin ang="2700000" scaled="1"/>
                <a:tileRect/>
              </a:gradFill>
            </c:spPr>
            <c:extLst>
              <c:ext xmlns:c16="http://schemas.microsoft.com/office/drawing/2014/chart" uri="{C3380CC4-5D6E-409C-BE32-E72D297353CC}">
                <c16:uniqueId val="{00000001-0CEF-4D7F-9C44-A37956B2FF1F}"/>
              </c:ext>
            </c:extLst>
          </c:dPt>
          <c:dPt>
            <c:idx val="1"/>
            <c:bubble3D val="0"/>
            <c:spPr>
              <a:gradFill flip="none" rotWithShape="1">
                <a:gsLst>
                  <a:gs pos="0">
                    <a:srgbClr val="F79646">
                      <a:lumMod val="75000"/>
                      <a:shade val="30000"/>
                      <a:satMod val="115000"/>
                    </a:srgbClr>
                  </a:gs>
                  <a:gs pos="50000">
                    <a:srgbClr val="F79646">
                      <a:lumMod val="75000"/>
                      <a:shade val="67500"/>
                      <a:satMod val="115000"/>
                    </a:srgbClr>
                  </a:gs>
                  <a:gs pos="100000">
                    <a:srgbClr val="F79646">
                      <a:lumMod val="75000"/>
                      <a:shade val="100000"/>
                      <a:satMod val="115000"/>
                    </a:srgbClr>
                  </a:gs>
                </a:gsLst>
                <a:lin ang="2700000" scaled="1"/>
                <a:tileRect/>
              </a:gradFill>
            </c:spPr>
            <c:extLst>
              <c:ext xmlns:c16="http://schemas.microsoft.com/office/drawing/2014/chart" uri="{C3380CC4-5D6E-409C-BE32-E72D297353CC}">
                <c16:uniqueId val="{00000003-0CEF-4D7F-9C44-A37956B2FF1F}"/>
              </c:ext>
            </c:extLst>
          </c:dPt>
          <c:dPt>
            <c:idx val="2"/>
            <c:bubble3D val="0"/>
            <c:spPr>
              <a:gradFill flip="none" rotWithShape="1">
                <a:gsLst>
                  <a:gs pos="0">
                    <a:srgbClr val="64AB0D">
                      <a:shade val="30000"/>
                      <a:satMod val="115000"/>
                    </a:srgbClr>
                  </a:gs>
                  <a:gs pos="50000">
                    <a:srgbClr val="64AB0D">
                      <a:shade val="67500"/>
                      <a:satMod val="115000"/>
                    </a:srgbClr>
                  </a:gs>
                  <a:gs pos="100000">
                    <a:srgbClr val="64AB0D">
                      <a:shade val="100000"/>
                      <a:satMod val="115000"/>
                    </a:srgbClr>
                  </a:gs>
                </a:gsLst>
                <a:lin ang="2700000" scaled="1"/>
                <a:tileRect/>
              </a:gradFill>
            </c:spPr>
            <c:extLst>
              <c:ext xmlns:c16="http://schemas.microsoft.com/office/drawing/2014/chart" uri="{C3380CC4-5D6E-409C-BE32-E72D297353CC}">
                <c16:uniqueId val="{00000005-0CEF-4D7F-9C44-A37956B2FF1F}"/>
              </c:ext>
            </c:extLst>
          </c:dPt>
          <c:dPt>
            <c:idx val="3"/>
            <c:bubble3D val="0"/>
            <c:spPr>
              <a:gradFill flip="none" rotWithShape="1">
                <a:gsLst>
                  <a:gs pos="0">
                    <a:srgbClr val="00B050">
                      <a:shade val="30000"/>
                      <a:satMod val="115000"/>
                    </a:srgbClr>
                  </a:gs>
                  <a:gs pos="50000">
                    <a:srgbClr val="00B050">
                      <a:shade val="67500"/>
                      <a:satMod val="115000"/>
                    </a:srgbClr>
                  </a:gs>
                  <a:gs pos="100000">
                    <a:srgbClr val="00B050">
                      <a:shade val="100000"/>
                      <a:satMod val="115000"/>
                    </a:srgbClr>
                  </a:gs>
                </a:gsLst>
                <a:lin ang="2700000" scaled="1"/>
                <a:tileRect/>
              </a:gradFill>
            </c:spPr>
            <c:extLst>
              <c:ext xmlns:c16="http://schemas.microsoft.com/office/drawing/2014/chart" uri="{C3380CC4-5D6E-409C-BE32-E72D297353CC}">
                <c16:uniqueId val="{00000007-0CEF-4D7F-9C44-A37956B2FF1F}"/>
              </c:ext>
            </c:extLst>
          </c:dPt>
          <c:dPt>
            <c:idx val="4"/>
            <c:bubble3D val="0"/>
            <c:spPr>
              <a:noFill/>
            </c:spPr>
            <c:extLst>
              <c:ext xmlns:c16="http://schemas.microsoft.com/office/drawing/2014/chart" uri="{C3380CC4-5D6E-409C-BE32-E72D297353CC}">
                <c16:uniqueId val="{00000009-0CEF-4D7F-9C44-A37956B2FF1F}"/>
              </c:ext>
            </c:extLst>
          </c:dPt>
          <c:val>
            <c:numRef>
              <c:f>'Leçon 3'!$N$103:$N$107</c:f>
              <c:numCache>
                <c:formatCode>General</c:formatCode>
                <c:ptCount val="5"/>
                <c:pt idx="0">
                  <c:v>10</c:v>
                </c:pt>
                <c:pt idx="1">
                  <c:v>10</c:v>
                </c:pt>
                <c:pt idx="2">
                  <c:v>10</c:v>
                </c:pt>
                <c:pt idx="3">
                  <c:v>10</c:v>
                </c:pt>
                <c:pt idx="4">
                  <c:v>40</c:v>
                </c:pt>
              </c:numCache>
            </c:numRef>
          </c:val>
          <c:extLst>
            <c:ext xmlns:c16="http://schemas.microsoft.com/office/drawing/2014/chart" uri="{C3380CC4-5D6E-409C-BE32-E72D297353CC}">
              <c16:uniqueId val="{0000000A-0CEF-4D7F-9C44-A37956B2FF1F}"/>
            </c:ext>
          </c:extLst>
        </c:ser>
        <c:dLbls>
          <c:showLegendKey val="0"/>
          <c:showVal val="0"/>
          <c:showCatName val="0"/>
          <c:showSerName val="0"/>
          <c:showPercent val="0"/>
          <c:showBubbleSize val="0"/>
          <c:showLeaderLines val="1"/>
        </c:dLbls>
        <c:firstSliceAng val="270"/>
        <c:holeSize val="50"/>
      </c:doughnutChart>
      <c:pieChart>
        <c:varyColors val="1"/>
        <c:ser>
          <c:idx val="1"/>
          <c:order val="1"/>
          <c:spPr>
            <a:noFill/>
          </c:spPr>
          <c:dPt>
            <c:idx val="1"/>
            <c:bubble3D val="0"/>
            <c:spPr>
              <a:solidFill>
                <a:schemeClr val="tx1"/>
              </a:solidFill>
            </c:spPr>
            <c:extLst>
              <c:ext xmlns:c16="http://schemas.microsoft.com/office/drawing/2014/chart" uri="{C3380CC4-5D6E-409C-BE32-E72D297353CC}">
                <c16:uniqueId val="{0000000C-0CEF-4D7F-9C44-A37956B2FF1F}"/>
              </c:ext>
            </c:extLst>
          </c:dPt>
          <c:val>
            <c:numRef>
              <c:f>'Leçon 3'!$O$103:$O$105</c:f>
              <c:numCache>
                <c:formatCode>General</c:formatCode>
                <c:ptCount val="3"/>
                <c:pt idx="0">
                  <c:v>0</c:v>
                </c:pt>
                <c:pt idx="1">
                  <c:v>2</c:v>
                </c:pt>
                <c:pt idx="2">
                  <c:v>78</c:v>
                </c:pt>
              </c:numCache>
            </c:numRef>
          </c:val>
          <c:extLst>
            <c:ext xmlns:c16="http://schemas.microsoft.com/office/drawing/2014/chart" uri="{C3380CC4-5D6E-409C-BE32-E72D297353CC}">
              <c16:uniqueId val="{0000000D-0CEF-4D7F-9C44-A37956B2FF1F}"/>
            </c:ext>
          </c:extLst>
        </c:ser>
        <c:dLbls>
          <c:showLegendKey val="0"/>
          <c:showVal val="0"/>
          <c:showCatName val="0"/>
          <c:showSerName val="0"/>
          <c:showPercent val="0"/>
          <c:showBubbleSize val="0"/>
          <c:showLeaderLines val="1"/>
        </c:dLbls>
        <c:firstSliceAng val="270"/>
      </c:pieChart>
    </c:plotArea>
    <c:plotVisOnly val="0"/>
    <c:dispBlanksAs val="gap"/>
    <c:showDLblsOverMax val="0"/>
  </c:chart>
  <c:spPr>
    <a:noFill/>
    <a:ln>
      <a:noFill/>
    </a:ln>
  </c:spPr>
  <c:printSettings>
    <c:headerFooter/>
    <c:pageMargins b="0.750000000000003" l="0.70000000000000062" r="0.70000000000000062" t="0.750000000000003" header="0.30000000000000032" footer="0.30000000000000032"/>
    <c:pageSetup/>
  </c:printSettings>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3187714043526789E-2"/>
          <c:y val="2.160694885387645E-3"/>
          <c:w val="0.97578810865280474"/>
          <c:h val="0.99783930511461238"/>
        </c:manualLayout>
      </c:layout>
      <c:doughnutChart>
        <c:varyColors val="1"/>
        <c:ser>
          <c:idx val="0"/>
          <c:order val="0"/>
          <c:tx>
            <c:v>Camembert</c:v>
          </c:tx>
          <c:dPt>
            <c:idx val="0"/>
            <c:bubble3D val="0"/>
            <c:spPr>
              <a:gradFill flip="none" rotWithShape="1">
                <a:gsLst>
                  <a:gs pos="0">
                    <a:srgbClr val="C00000">
                      <a:shade val="30000"/>
                      <a:satMod val="115000"/>
                    </a:srgbClr>
                  </a:gs>
                  <a:gs pos="50000">
                    <a:srgbClr val="C00000">
                      <a:shade val="67500"/>
                      <a:satMod val="115000"/>
                    </a:srgbClr>
                  </a:gs>
                  <a:gs pos="100000">
                    <a:srgbClr val="C00000">
                      <a:shade val="100000"/>
                      <a:satMod val="115000"/>
                    </a:srgbClr>
                  </a:gs>
                </a:gsLst>
                <a:lin ang="2700000" scaled="1"/>
                <a:tileRect/>
              </a:gradFill>
            </c:spPr>
            <c:extLst>
              <c:ext xmlns:c16="http://schemas.microsoft.com/office/drawing/2014/chart" uri="{C3380CC4-5D6E-409C-BE32-E72D297353CC}">
                <c16:uniqueId val="{00000001-209F-4EEF-824F-78E05FDCF8DC}"/>
              </c:ext>
            </c:extLst>
          </c:dPt>
          <c:dPt>
            <c:idx val="1"/>
            <c:bubble3D val="0"/>
            <c:spPr>
              <a:gradFill flip="none" rotWithShape="1">
                <a:gsLst>
                  <a:gs pos="0">
                    <a:srgbClr val="F79646">
                      <a:lumMod val="75000"/>
                      <a:shade val="30000"/>
                      <a:satMod val="115000"/>
                    </a:srgbClr>
                  </a:gs>
                  <a:gs pos="50000">
                    <a:srgbClr val="F79646">
                      <a:lumMod val="75000"/>
                      <a:shade val="67500"/>
                      <a:satMod val="115000"/>
                    </a:srgbClr>
                  </a:gs>
                  <a:gs pos="100000">
                    <a:srgbClr val="F79646">
                      <a:lumMod val="75000"/>
                      <a:shade val="100000"/>
                      <a:satMod val="115000"/>
                    </a:srgbClr>
                  </a:gs>
                </a:gsLst>
                <a:lin ang="2700000" scaled="1"/>
                <a:tileRect/>
              </a:gradFill>
            </c:spPr>
            <c:extLst>
              <c:ext xmlns:c16="http://schemas.microsoft.com/office/drawing/2014/chart" uri="{C3380CC4-5D6E-409C-BE32-E72D297353CC}">
                <c16:uniqueId val="{00000003-209F-4EEF-824F-78E05FDCF8DC}"/>
              </c:ext>
            </c:extLst>
          </c:dPt>
          <c:dPt>
            <c:idx val="2"/>
            <c:bubble3D val="0"/>
            <c:spPr>
              <a:gradFill flip="none" rotWithShape="1">
                <a:gsLst>
                  <a:gs pos="0">
                    <a:srgbClr val="64AB0D">
                      <a:shade val="30000"/>
                      <a:satMod val="115000"/>
                    </a:srgbClr>
                  </a:gs>
                  <a:gs pos="50000">
                    <a:srgbClr val="64AB0D">
                      <a:shade val="67500"/>
                      <a:satMod val="115000"/>
                    </a:srgbClr>
                  </a:gs>
                  <a:gs pos="100000">
                    <a:srgbClr val="64AB0D">
                      <a:shade val="100000"/>
                      <a:satMod val="115000"/>
                    </a:srgbClr>
                  </a:gs>
                </a:gsLst>
                <a:lin ang="2700000" scaled="1"/>
                <a:tileRect/>
              </a:gradFill>
            </c:spPr>
            <c:extLst>
              <c:ext xmlns:c16="http://schemas.microsoft.com/office/drawing/2014/chart" uri="{C3380CC4-5D6E-409C-BE32-E72D297353CC}">
                <c16:uniqueId val="{00000005-209F-4EEF-824F-78E05FDCF8DC}"/>
              </c:ext>
            </c:extLst>
          </c:dPt>
          <c:dPt>
            <c:idx val="3"/>
            <c:bubble3D val="0"/>
            <c:spPr>
              <a:gradFill flip="none" rotWithShape="1">
                <a:gsLst>
                  <a:gs pos="0">
                    <a:srgbClr val="00B050">
                      <a:shade val="30000"/>
                      <a:satMod val="115000"/>
                    </a:srgbClr>
                  </a:gs>
                  <a:gs pos="50000">
                    <a:srgbClr val="00B050">
                      <a:shade val="67500"/>
                      <a:satMod val="115000"/>
                    </a:srgbClr>
                  </a:gs>
                  <a:gs pos="100000">
                    <a:srgbClr val="00B050">
                      <a:shade val="100000"/>
                      <a:satMod val="115000"/>
                    </a:srgbClr>
                  </a:gs>
                </a:gsLst>
                <a:lin ang="2700000" scaled="1"/>
                <a:tileRect/>
              </a:gradFill>
            </c:spPr>
            <c:extLst>
              <c:ext xmlns:c16="http://schemas.microsoft.com/office/drawing/2014/chart" uri="{C3380CC4-5D6E-409C-BE32-E72D297353CC}">
                <c16:uniqueId val="{00000007-209F-4EEF-824F-78E05FDCF8DC}"/>
              </c:ext>
            </c:extLst>
          </c:dPt>
          <c:dPt>
            <c:idx val="4"/>
            <c:bubble3D val="0"/>
            <c:spPr>
              <a:noFill/>
            </c:spPr>
            <c:extLst>
              <c:ext xmlns:c16="http://schemas.microsoft.com/office/drawing/2014/chart" uri="{C3380CC4-5D6E-409C-BE32-E72D297353CC}">
                <c16:uniqueId val="{00000009-209F-4EEF-824F-78E05FDCF8DC}"/>
              </c:ext>
            </c:extLst>
          </c:dPt>
          <c:val>
            <c:numRef>
              <c:f>'Leçon 3'!$N$108:$N$112</c:f>
              <c:numCache>
                <c:formatCode>General</c:formatCode>
                <c:ptCount val="5"/>
                <c:pt idx="0">
                  <c:v>10</c:v>
                </c:pt>
                <c:pt idx="1">
                  <c:v>10</c:v>
                </c:pt>
                <c:pt idx="2">
                  <c:v>10</c:v>
                </c:pt>
                <c:pt idx="3">
                  <c:v>10</c:v>
                </c:pt>
                <c:pt idx="4">
                  <c:v>40</c:v>
                </c:pt>
              </c:numCache>
            </c:numRef>
          </c:val>
          <c:extLst>
            <c:ext xmlns:c16="http://schemas.microsoft.com/office/drawing/2014/chart" uri="{C3380CC4-5D6E-409C-BE32-E72D297353CC}">
              <c16:uniqueId val="{0000000A-209F-4EEF-824F-78E05FDCF8DC}"/>
            </c:ext>
          </c:extLst>
        </c:ser>
        <c:dLbls>
          <c:showLegendKey val="0"/>
          <c:showVal val="0"/>
          <c:showCatName val="0"/>
          <c:showSerName val="0"/>
          <c:showPercent val="0"/>
          <c:showBubbleSize val="0"/>
          <c:showLeaderLines val="1"/>
        </c:dLbls>
        <c:firstSliceAng val="270"/>
        <c:holeSize val="50"/>
      </c:doughnutChart>
      <c:pieChart>
        <c:varyColors val="1"/>
        <c:ser>
          <c:idx val="1"/>
          <c:order val="1"/>
          <c:spPr>
            <a:noFill/>
          </c:spPr>
          <c:dPt>
            <c:idx val="1"/>
            <c:bubble3D val="0"/>
            <c:spPr>
              <a:solidFill>
                <a:schemeClr val="tx1"/>
              </a:solidFill>
            </c:spPr>
            <c:extLst>
              <c:ext xmlns:c16="http://schemas.microsoft.com/office/drawing/2014/chart" uri="{C3380CC4-5D6E-409C-BE32-E72D297353CC}">
                <c16:uniqueId val="{0000000C-209F-4EEF-824F-78E05FDCF8DC}"/>
              </c:ext>
            </c:extLst>
          </c:dPt>
          <c:val>
            <c:numRef>
              <c:f>'Leçon 3'!$O$108:$O$110</c:f>
              <c:numCache>
                <c:formatCode>General</c:formatCode>
                <c:ptCount val="3"/>
                <c:pt idx="0">
                  <c:v>0</c:v>
                </c:pt>
                <c:pt idx="1">
                  <c:v>2</c:v>
                </c:pt>
                <c:pt idx="2">
                  <c:v>78</c:v>
                </c:pt>
              </c:numCache>
            </c:numRef>
          </c:val>
          <c:extLst>
            <c:ext xmlns:c16="http://schemas.microsoft.com/office/drawing/2014/chart" uri="{C3380CC4-5D6E-409C-BE32-E72D297353CC}">
              <c16:uniqueId val="{0000000D-209F-4EEF-824F-78E05FDCF8DC}"/>
            </c:ext>
          </c:extLst>
        </c:ser>
        <c:dLbls>
          <c:showLegendKey val="0"/>
          <c:showVal val="0"/>
          <c:showCatName val="0"/>
          <c:showSerName val="0"/>
          <c:showPercent val="0"/>
          <c:showBubbleSize val="0"/>
          <c:showLeaderLines val="1"/>
        </c:dLbls>
        <c:firstSliceAng val="270"/>
      </c:pieChart>
    </c:plotArea>
    <c:plotVisOnly val="0"/>
    <c:dispBlanksAs val="gap"/>
    <c:showDLblsOverMax val="0"/>
  </c:chart>
  <c:spPr>
    <a:noFill/>
    <a:ln>
      <a:noFill/>
    </a:ln>
  </c:spPr>
  <c:printSettings>
    <c:headerFooter/>
    <c:pageMargins b="0.750000000000003" l="0.70000000000000062" r="0.70000000000000062" t="0.750000000000003" header="0.30000000000000032" footer="0.30000000000000032"/>
    <c:pageSetup/>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tube-education-physique-et-sportive.apps.education.fr/w/g4Ufnk5UGFBDPm4SrYt1D9" TargetMode="External"/></Relationships>
</file>

<file path=xl/drawings/_rels/drawing10.xml.rels><?xml version="1.0" encoding="UTF-8" standalone="yes"?>
<Relationships xmlns="http://schemas.openxmlformats.org/package/2006/relationships"><Relationship Id="rId13" Type="http://schemas.openxmlformats.org/officeDocument/2006/relationships/chart" Target="../charts/chart276.xml"/><Relationship Id="rId18" Type="http://schemas.openxmlformats.org/officeDocument/2006/relationships/chart" Target="../charts/chart281.xml"/><Relationship Id="rId26" Type="http://schemas.openxmlformats.org/officeDocument/2006/relationships/chart" Target="../charts/chart289.xml"/><Relationship Id="rId21" Type="http://schemas.openxmlformats.org/officeDocument/2006/relationships/chart" Target="../charts/chart284.xml"/><Relationship Id="rId34" Type="http://schemas.openxmlformats.org/officeDocument/2006/relationships/chart" Target="../charts/chart297.xml"/><Relationship Id="rId7" Type="http://schemas.openxmlformats.org/officeDocument/2006/relationships/chart" Target="../charts/chart270.xml"/><Relationship Id="rId12" Type="http://schemas.openxmlformats.org/officeDocument/2006/relationships/chart" Target="../charts/chart275.xml"/><Relationship Id="rId17" Type="http://schemas.openxmlformats.org/officeDocument/2006/relationships/chart" Target="../charts/chart280.xml"/><Relationship Id="rId25" Type="http://schemas.openxmlformats.org/officeDocument/2006/relationships/chart" Target="../charts/chart288.xml"/><Relationship Id="rId33" Type="http://schemas.openxmlformats.org/officeDocument/2006/relationships/chart" Target="../charts/chart296.xml"/><Relationship Id="rId2" Type="http://schemas.openxmlformats.org/officeDocument/2006/relationships/chart" Target="../charts/chart265.xml"/><Relationship Id="rId16" Type="http://schemas.openxmlformats.org/officeDocument/2006/relationships/chart" Target="../charts/chart279.xml"/><Relationship Id="rId20" Type="http://schemas.openxmlformats.org/officeDocument/2006/relationships/chart" Target="../charts/chart283.xml"/><Relationship Id="rId29" Type="http://schemas.openxmlformats.org/officeDocument/2006/relationships/chart" Target="../charts/chart292.xml"/><Relationship Id="rId1" Type="http://schemas.openxmlformats.org/officeDocument/2006/relationships/chart" Target="../charts/chart264.xml"/><Relationship Id="rId6" Type="http://schemas.openxmlformats.org/officeDocument/2006/relationships/chart" Target="../charts/chart269.xml"/><Relationship Id="rId11" Type="http://schemas.openxmlformats.org/officeDocument/2006/relationships/chart" Target="../charts/chart274.xml"/><Relationship Id="rId24" Type="http://schemas.openxmlformats.org/officeDocument/2006/relationships/chart" Target="../charts/chart287.xml"/><Relationship Id="rId32" Type="http://schemas.openxmlformats.org/officeDocument/2006/relationships/chart" Target="../charts/chart295.xml"/><Relationship Id="rId37" Type="http://schemas.openxmlformats.org/officeDocument/2006/relationships/chart" Target="../charts/chart300.xml"/><Relationship Id="rId5" Type="http://schemas.openxmlformats.org/officeDocument/2006/relationships/chart" Target="../charts/chart268.xml"/><Relationship Id="rId15" Type="http://schemas.openxmlformats.org/officeDocument/2006/relationships/chart" Target="../charts/chart278.xml"/><Relationship Id="rId23" Type="http://schemas.openxmlformats.org/officeDocument/2006/relationships/chart" Target="../charts/chart286.xml"/><Relationship Id="rId28" Type="http://schemas.openxmlformats.org/officeDocument/2006/relationships/chart" Target="../charts/chart291.xml"/><Relationship Id="rId36" Type="http://schemas.openxmlformats.org/officeDocument/2006/relationships/chart" Target="../charts/chart299.xml"/><Relationship Id="rId10" Type="http://schemas.openxmlformats.org/officeDocument/2006/relationships/chart" Target="../charts/chart273.xml"/><Relationship Id="rId19" Type="http://schemas.openxmlformats.org/officeDocument/2006/relationships/chart" Target="../charts/chart282.xml"/><Relationship Id="rId31" Type="http://schemas.openxmlformats.org/officeDocument/2006/relationships/chart" Target="../charts/chart294.xml"/><Relationship Id="rId4" Type="http://schemas.openxmlformats.org/officeDocument/2006/relationships/chart" Target="../charts/chart267.xml"/><Relationship Id="rId9" Type="http://schemas.openxmlformats.org/officeDocument/2006/relationships/chart" Target="../charts/chart272.xml"/><Relationship Id="rId14" Type="http://schemas.openxmlformats.org/officeDocument/2006/relationships/chart" Target="../charts/chart277.xml"/><Relationship Id="rId22" Type="http://schemas.openxmlformats.org/officeDocument/2006/relationships/chart" Target="../charts/chart285.xml"/><Relationship Id="rId27" Type="http://schemas.openxmlformats.org/officeDocument/2006/relationships/chart" Target="../charts/chart290.xml"/><Relationship Id="rId30" Type="http://schemas.openxmlformats.org/officeDocument/2006/relationships/chart" Target="../charts/chart293.xml"/><Relationship Id="rId35" Type="http://schemas.openxmlformats.org/officeDocument/2006/relationships/chart" Target="../charts/chart298.xml"/><Relationship Id="rId8" Type="http://schemas.openxmlformats.org/officeDocument/2006/relationships/chart" Target="../charts/chart271.xml"/><Relationship Id="rId3" Type="http://schemas.openxmlformats.org/officeDocument/2006/relationships/chart" Target="../charts/chart266.xml"/></Relationships>
</file>

<file path=xl/drawings/_rels/drawing11.xml.rels><?xml version="1.0" encoding="UTF-8" standalone="yes"?>
<Relationships xmlns="http://schemas.openxmlformats.org/package/2006/relationships"><Relationship Id="rId13" Type="http://schemas.openxmlformats.org/officeDocument/2006/relationships/chart" Target="../charts/chart313.xml"/><Relationship Id="rId18" Type="http://schemas.openxmlformats.org/officeDocument/2006/relationships/chart" Target="../charts/chart318.xml"/><Relationship Id="rId26" Type="http://schemas.openxmlformats.org/officeDocument/2006/relationships/chart" Target="../charts/chart326.xml"/><Relationship Id="rId21" Type="http://schemas.openxmlformats.org/officeDocument/2006/relationships/chart" Target="../charts/chart321.xml"/><Relationship Id="rId34" Type="http://schemas.openxmlformats.org/officeDocument/2006/relationships/chart" Target="../charts/chart334.xml"/><Relationship Id="rId7" Type="http://schemas.openxmlformats.org/officeDocument/2006/relationships/chart" Target="../charts/chart307.xml"/><Relationship Id="rId12" Type="http://schemas.openxmlformats.org/officeDocument/2006/relationships/chart" Target="../charts/chart312.xml"/><Relationship Id="rId17" Type="http://schemas.openxmlformats.org/officeDocument/2006/relationships/chart" Target="../charts/chart317.xml"/><Relationship Id="rId25" Type="http://schemas.openxmlformats.org/officeDocument/2006/relationships/chart" Target="../charts/chart325.xml"/><Relationship Id="rId33" Type="http://schemas.openxmlformats.org/officeDocument/2006/relationships/chart" Target="../charts/chart333.xml"/><Relationship Id="rId2" Type="http://schemas.openxmlformats.org/officeDocument/2006/relationships/chart" Target="../charts/chart302.xml"/><Relationship Id="rId16" Type="http://schemas.openxmlformats.org/officeDocument/2006/relationships/chart" Target="../charts/chart316.xml"/><Relationship Id="rId20" Type="http://schemas.openxmlformats.org/officeDocument/2006/relationships/chart" Target="../charts/chart320.xml"/><Relationship Id="rId29" Type="http://schemas.openxmlformats.org/officeDocument/2006/relationships/chart" Target="../charts/chart329.xml"/><Relationship Id="rId1" Type="http://schemas.openxmlformats.org/officeDocument/2006/relationships/chart" Target="../charts/chart301.xml"/><Relationship Id="rId6" Type="http://schemas.openxmlformats.org/officeDocument/2006/relationships/chart" Target="../charts/chart306.xml"/><Relationship Id="rId11" Type="http://schemas.openxmlformats.org/officeDocument/2006/relationships/chart" Target="../charts/chart311.xml"/><Relationship Id="rId24" Type="http://schemas.openxmlformats.org/officeDocument/2006/relationships/chart" Target="../charts/chart324.xml"/><Relationship Id="rId32" Type="http://schemas.openxmlformats.org/officeDocument/2006/relationships/chart" Target="../charts/chart332.xml"/><Relationship Id="rId37" Type="http://schemas.openxmlformats.org/officeDocument/2006/relationships/chart" Target="../charts/chart337.xml"/><Relationship Id="rId5" Type="http://schemas.openxmlformats.org/officeDocument/2006/relationships/chart" Target="../charts/chart305.xml"/><Relationship Id="rId15" Type="http://schemas.openxmlformats.org/officeDocument/2006/relationships/chart" Target="../charts/chart315.xml"/><Relationship Id="rId23" Type="http://schemas.openxmlformats.org/officeDocument/2006/relationships/chart" Target="../charts/chart323.xml"/><Relationship Id="rId28" Type="http://schemas.openxmlformats.org/officeDocument/2006/relationships/chart" Target="../charts/chart328.xml"/><Relationship Id="rId36" Type="http://schemas.openxmlformats.org/officeDocument/2006/relationships/chart" Target="../charts/chart336.xml"/><Relationship Id="rId10" Type="http://schemas.openxmlformats.org/officeDocument/2006/relationships/chart" Target="../charts/chart310.xml"/><Relationship Id="rId19" Type="http://schemas.openxmlformats.org/officeDocument/2006/relationships/chart" Target="../charts/chart319.xml"/><Relationship Id="rId31" Type="http://schemas.openxmlformats.org/officeDocument/2006/relationships/chart" Target="../charts/chart331.xml"/><Relationship Id="rId4" Type="http://schemas.openxmlformats.org/officeDocument/2006/relationships/chart" Target="../charts/chart304.xml"/><Relationship Id="rId9" Type="http://schemas.openxmlformats.org/officeDocument/2006/relationships/chart" Target="../charts/chart309.xml"/><Relationship Id="rId14" Type="http://schemas.openxmlformats.org/officeDocument/2006/relationships/chart" Target="../charts/chart314.xml"/><Relationship Id="rId22" Type="http://schemas.openxmlformats.org/officeDocument/2006/relationships/chart" Target="../charts/chart322.xml"/><Relationship Id="rId27" Type="http://schemas.openxmlformats.org/officeDocument/2006/relationships/chart" Target="../charts/chart327.xml"/><Relationship Id="rId30" Type="http://schemas.openxmlformats.org/officeDocument/2006/relationships/chart" Target="../charts/chart330.xml"/><Relationship Id="rId35" Type="http://schemas.openxmlformats.org/officeDocument/2006/relationships/chart" Target="../charts/chart335.xml"/><Relationship Id="rId8" Type="http://schemas.openxmlformats.org/officeDocument/2006/relationships/chart" Target="../charts/chart308.xml"/><Relationship Id="rId3" Type="http://schemas.openxmlformats.org/officeDocument/2006/relationships/chart" Target="../charts/chart303.xml"/></Relationships>
</file>

<file path=xl/drawings/_rels/drawing12.xml.rels><?xml version="1.0" encoding="UTF-8" standalone="yes"?>
<Relationships xmlns="http://schemas.openxmlformats.org/package/2006/relationships"><Relationship Id="rId13" Type="http://schemas.openxmlformats.org/officeDocument/2006/relationships/chart" Target="../charts/chart350.xml"/><Relationship Id="rId18" Type="http://schemas.openxmlformats.org/officeDocument/2006/relationships/chart" Target="../charts/chart355.xml"/><Relationship Id="rId26" Type="http://schemas.openxmlformats.org/officeDocument/2006/relationships/chart" Target="../charts/chart363.xml"/><Relationship Id="rId21" Type="http://schemas.openxmlformats.org/officeDocument/2006/relationships/chart" Target="../charts/chart358.xml"/><Relationship Id="rId34" Type="http://schemas.openxmlformats.org/officeDocument/2006/relationships/chart" Target="../charts/chart371.xml"/><Relationship Id="rId7" Type="http://schemas.openxmlformats.org/officeDocument/2006/relationships/chart" Target="../charts/chart344.xml"/><Relationship Id="rId12" Type="http://schemas.openxmlformats.org/officeDocument/2006/relationships/chart" Target="../charts/chart349.xml"/><Relationship Id="rId17" Type="http://schemas.openxmlformats.org/officeDocument/2006/relationships/chart" Target="../charts/chart354.xml"/><Relationship Id="rId25" Type="http://schemas.openxmlformats.org/officeDocument/2006/relationships/chart" Target="../charts/chart362.xml"/><Relationship Id="rId33" Type="http://schemas.openxmlformats.org/officeDocument/2006/relationships/chart" Target="../charts/chart370.xml"/><Relationship Id="rId2" Type="http://schemas.openxmlformats.org/officeDocument/2006/relationships/chart" Target="../charts/chart339.xml"/><Relationship Id="rId16" Type="http://schemas.openxmlformats.org/officeDocument/2006/relationships/chart" Target="../charts/chart353.xml"/><Relationship Id="rId20" Type="http://schemas.openxmlformats.org/officeDocument/2006/relationships/chart" Target="../charts/chart357.xml"/><Relationship Id="rId29" Type="http://schemas.openxmlformats.org/officeDocument/2006/relationships/chart" Target="../charts/chart366.xml"/><Relationship Id="rId1" Type="http://schemas.openxmlformats.org/officeDocument/2006/relationships/chart" Target="../charts/chart338.xml"/><Relationship Id="rId6" Type="http://schemas.openxmlformats.org/officeDocument/2006/relationships/chart" Target="../charts/chart343.xml"/><Relationship Id="rId11" Type="http://schemas.openxmlformats.org/officeDocument/2006/relationships/chart" Target="../charts/chart348.xml"/><Relationship Id="rId24" Type="http://schemas.openxmlformats.org/officeDocument/2006/relationships/chart" Target="../charts/chart361.xml"/><Relationship Id="rId32" Type="http://schemas.openxmlformats.org/officeDocument/2006/relationships/chart" Target="../charts/chart369.xml"/><Relationship Id="rId37" Type="http://schemas.openxmlformats.org/officeDocument/2006/relationships/chart" Target="../charts/chart374.xml"/><Relationship Id="rId5" Type="http://schemas.openxmlformats.org/officeDocument/2006/relationships/chart" Target="../charts/chart342.xml"/><Relationship Id="rId15" Type="http://schemas.openxmlformats.org/officeDocument/2006/relationships/chart" Target="../charts/chart352.xml"/><Relationship Id="rId23" Type="http://schemas.openxmlformats.org/officeDocument/2006/relationships/chart" Target="../charts/chart360.xml"/><Relationship Id="rId28" Type="http://schemas.openxmlformats.org/officeDocument/2006/relationships/chart" Target="../charts/chart365.xml"/><Relationship Id="rId36" Type="http://schemas.openxmlformats.org/officeDocument/2006/relationships/chart" Target="../charts/chart373.xml"/><Relationship Id="rId10" Type="http://schemas.openxmlformats.org/officeDocument/2006/relationships/chart" Target="../charts/chart347.xml"/><Relationship Id="rId19" Type="http://schemas.openxmlformats.org/officeDocument/2006/relationships/chart" Target="../charts/chart356.xml"/><Relationship Id="rId31" Type="http://schemas.openxmlformats.org/officeDocument/2006/relationships/chart" Target="../charts/chart368.xml"/><Relationship Id="rId4" Type="http://schemas.openxmlformats.org/officeDocument/2006/relationships/chart" Target="../charts/chart341.xml"/><Relationship Id="rId9" Type="http://schemas.openxmlformats.org/officeDocument/2006/relationships/chart" Target="../charts/chart346.xml"/><Relationship Id="rId14" Type="http://schemas.openxmlformats.org/officeDocument/2006/relationships/chart" Target="../charts/chart351.xml"/><Relationship Id="rId22" Type="http://schemas.openxmlformats.org/officeDocument/2006/relationships/chart" Target="../charts/chart359.xml"/><Relationship Id="rId27" Type="http://schemas.openxmlformats.org/officeDocument/2006/relationships/chart" Target="../charts/chart364.xml"/><Relationship Id="rId30" Type="http://schemas.openxmlformats.org/officeDocument/2006/relationships/chart" Target="../charts/chart367.xml"/><Relationship Id="rId35" Type="http://schemas.openxmlformats.org/officeDocument/2006/relationships/chart" Target="../charts/chart372.xml"/><Relationship Id="rId8" Type="http://schemas.openxmlformats.org/officeDocument/2006/relationships/chart" Target="../charts/chart345.xml"/><Relationship Id="rId3" Type="http://schemas.openxmlformats.org/officeDocument/2006/relationships/chart" Target="../charts/chart340.xml"/></Relationships>
</file>

<file path=xl/drawings/_rels/drawing13.xml.rels><?xml version="1.0" encoding="UTF-8" standalone="yes"?>
<Relationships xmlns="http://schemas.openxmlformats.org/package/2006/relationships"><Relationship Id="rId13" Type="http://schemas.openxmlformats.org/officeDocument/2006/relationships/chart" Target="../charts/chart387.xml"/><Relationship Id="rId18" Type="http://schemas.openxmlformats.org/officeDocument/2006/relationships/chart" Target="../charts/chart392.xml"/><Relationship Id="rId26" Type="http://schemas.openxmlformats.org/officeDocument/2006/relationships/chart" Target="../charts/chart400.xml"/><Relationship Id="rId21" Type="http://schemas.openxmlformats.org/officeDocument/2006/relationships/chart" Target="../charts/chart395.xml"/><Relationship Id="rId34" Type="http://schemas.openxmlformats.org/officeDocument/2006/relationships/chart" Target="../charts/chart408.xml"/><Relationship Id="rId7" Type="http://schemas.openxmlformats.org/officeDocument/2006/relationships/chart" Target="../charts/chart381.xml"/><Relationship Id="rId12" Type="http://schemas.openxmlformats.org/officeDocument/2006/relationships/chart" Target="../charts/chart386.xml"/><Relationship Id="rId17" Type="http://schemas.openxmlformats.org/officeDocument/2006/relationships/chart" Target="../charts/chart391.xml"/><Relationship Id="rId25" Type="http://schemas.openxmlformats.org/officeDocument/2006/relationships/chart" Target="../charts/chart399.xml"/><Relationship Id="rId33" Type="http://schemas.openxmlformats.org/officeDocument/2006/relationships/chart" Target="../charts/chart407.xml"/><Relationship Id="rId2" Type="http://schemas.openxmlformats.org/officeDocument/2006/relationships/chart" Target="../charts/chart376.xml"/><Relationship Id="rId16" Type="http://schemas.openxmlformats.org/officeDocument/2006/relationships/chart" Target="../charts/chart390.xml"/><Relationship Id="rId20" Type="http://schemas.openxmlformats.org/officeDocument/2006/relationships/chart" Target="../charts/chart394.xml"/><Relationship Id="rId29" Type="http://schemas.openxmlformats.org/officeDocument/2006/relationships/chart" Target="../charts/chart403.xml"/><Relationship Id="rId1" Type="http://schemas.openxmlformats.org/officeDocument/2006/relationships/chart" Target="../charts/chart375.xml"/><Relationship Id="rId6" Type="http://schemas.openxmlformats.org/officeDocument/2006/relationships/chart" Target="../charts/chart380.xml"/><Relationship Id="rId11" Type="http://schemas.openxmlformats.org/officeDocument/2006/relationships/chart" Target="../charts/chart385.xml"/><Relationship Id="rId24" Type="http://schemas.openxmlformats.org/officeDocument/2006/relationships/chart" Target="../charts/chart398.xml"/><Relationship Id="rId32" Type="http://schemas.openxmlformats.org/officeDocument/2006/relationships/chart" Target="../charts/chart406.xml"/><Relationship Id="rId37" Type="http://schemas.openxmlformats.org/officeDocument/2006/relationships/chart" Target="../charts/chart411.xml"/><Relationship Id="rId5" Type="http://schemas.openxmlformats.org/officeDocument/2006/relationships/chart" Target="../charts/chart379.xml"/><Relationship Id="rId15" Type="http://schemas.openxmlformats.org/officeDocument/2006/relationships/chart" Target="../charts/chart389.xml"/><Relationship Id="rId23" Type="http://schemas.openxmlformats.org/officeDocument/2006/relationships/chart" Target="../charts/chart397.xml"/><Relationship Id="rId28" Type="http://schemas.openxmlformats.org/officeDocument/2006/relationships/chart" Target="../charts/chart402.xml"/><Relationship Id="rId36" Type="http://schemas.openxmlformats.org/officeDocument/2006/relationships/chart" Target="../charts/chart410.xml"/><Relationship Id="rId10" Type="http://schemas.openxmlformats.org/officeDocument/2006/relationships/chart" Target="../charts/chart384.xml"/><Relationship Id="rId19" Type="http://schemas.openxmlformats.org/officeDocument/2006/relationships/chart" Target="../charts/chart393.xml"/><Relationship Id="rId31" Type="http://schemas.openxmlformats.org/officeDocument/2006/relationships/chart" Target="../charts/chart405.xml"/><Relationship Id="rId4" Type="http://schemas.openxmlformats.org/officeDocument/2006/relationships/chart" Target="../charts/chart378.xml"/><Relationship Id="rId9" Type="http://schemas.openxmlformats.org/officeDocument/2006/relationships/chart" Target="../charts/chart383.xml"/><Relationship Id="rId14" Type="http://schemas.openxmlformats.org/officeDocument/2006/relationships/chart" Target="../charts/chart388.xml"/><Relationship Id="rId22" Type="http://schemas.openxmlformats.org/officeDocument/2006/relationships/chart" Target="../charts/chart396.xml"/><Relationship Id="rId27" Type="http://schemas.openxmlformats.org/officeDocument/2006/relationships/chart" Target="../charts/chart401.xml"/><Relationship Id="rId30" Type="http://schemas.openxmlformats.org/officeDocument/2006/relationships/chart" Target="../charts/chart404.xml"/><Relationship Id="rId35" Type="http://schemas.openxmlformats.org/officeDocument/2006/relationships/chart" Target="../charts/chart409.xml"/><Relationship Id="rId8" Type="http://schemas.openxmlformats.org/officeDocument/2006/relationships/chart" Target="../charts/chart382.xml"/><Relationship Id="rId3" Type="http://schemas.openxmlformats.org/officeDocument/2006/relationships/chart" Target="../charts/chart377.xml"/></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_rels/drawing3.xml.rels><?xml version="1.0" encoding="UTF-8" standalone="yes"?>
<Relationships xmlns="http://schemas.openxmlformats.org/package/2006/relationships"><Relationship Id="rId13" Type="http://schemas.openxmlformats.org/officeDocument/2006/relationships/chart" Target="../charts/chart17.xml"/><Relationship Id="rId18" Type="http://schemas.openxmlformats.org/officeDocument/2006/relationships/chart" Target="../charts/chart22.xml"/><Relationship Id="rId26" Type="http://schemas.openxmlformats.org/officeDocument/2006/relationships/chart" Target="../charts/chart30.xml"/><Relationship Id="rId21" Type="http://schemas.openxmlformats.org/officeDocument/2006/relationships/chart" Target="../charts/chart25.xml"/><Relationship Id="rId34" Type="http://schemas.openxmlformats.org/officeDocument/2006/relationships/chart" Target="../charts/chart38.xml"/><Relationship Id="rId7" Type="http://schemas.openxmlformats.org/officeDocument/2006/relationships/chart" Target="../charts/chart11.xml"/><Relationship Id="rId12" Type="http://schemas.openxmlformats.org/officeDocument/2006/relationships/chart" Target="../charts/chart16.xml"/><Relationship Id="rId17" Type="http://schemas.openxmlformats.org/officeDocument/2006/relationships/chart" Target="../charts/chart21.xml"/><Relationship Id="rId25" Type="http://schemas.openxmlformats.org/officeDocument/2006/relationships/chart" Target="../charts/chart29.xml"/><Relationship Id="rId33" Type="http://schemas.openxmlformats.org/officeDocument/2006/relationships/chart" Target="../charts/chart37.xml"/><Relationship Id="rId2" Type="http://schemas.openxmlformats.org/officeDocument/2006/relationships/chart" Target="../charts/chart6.xml"/><Relationship Id="rId16" Type="http://schemas.openxmlformats.org/officeDocument/2006/relationships/chart" Target="../charts/chart20.xml"/><Relationship Id="rId20" Type="http://schemas.openxmlformats.org/officeDocument/2006/relationships/chart" Target="../charts/chart24.xml"/><Relationship Id="rId29" Type="http://schemas.openxmlformats.org/officeDocument/2006/relationships/chart" Target="../charts/chart33.xml"/><Relationship Id="rId1" Type="http://schemas.openxmlformats.org/officeDocument/2006/relationships/chart" Target="../charts/chart5.xml"/><Relationship Id="rId6" Type="http://schemas.openxmlformats.org/officeDocument/2006/relationships/chart" Target="../charts/chart10.xml"/><Relationship Id="rId11" Type="http://schemas.openxmlformats.org/officeDocument/2006/relationships/chart" Target="../charts/chart15.xml"/><Relationship Id="rId24" Type="http://schemas.openxmlformats.org/officeDocument/2006/relationships/chart" Target="../charts/chart28.xml"/><Relationship Id="rId32" Type="http://schemas.openxmlformats.org/officeDocument/2006/relationships/chart" Target="../charts/chart36.xml"/><Relationship Id="rId37" Type="http://schemas.openxmlformats.org/officeDocument/2006/relationships/chart" Target="../charts/chart41.xml"/><Relationship Id="rId5" Type="http://schemas.openxmlformats.org/officeDocument/2006/relationships/chart" Target="../charts/chart9.xml"/><Relationship Id="rId15" Type="http://schemas.openxmlformats.org/officeDocument/2006/relationships/chart" Target="../charts/chart19.xml"/><Relationship Id="rId23" Type="http://schemas.openxmlformats.org/officeDocument/2006/relationships/chart" Target="../charts/chart27.xml"/><Relationship Id="rId28" Type="http://schemas.openxmlformats.org/officeDocument/2006/relationships/chart" Target="../charts/chart32.xml"/><Relationship Id="rId36" Type="http://schemas.openxmlformats.org/officeDocument/2006/relationships/chart" Target="../charts/chart40.xml"/><Relationship Id="rId10" Type="http://schemas.openxmlformats.org/officeDocument/2006/relationships/chart" Target="../charts/chart14.xml"/><Relationship Id="rId19" Type="http://schemas.openxmlformats.org/officeDocument/2006/relationships/chart" Target="../charts/chart23.xml"/><Relationship Id="rId31" Type="http://schemas.openxmlformats.org/officeDocument/2006/relationships/chart" Target="../charts/chart35.xml"/><Relationship Id="rId4" Type="http://schemas.openxmlformats.org/officeDocument/2006/relationships/chart" Target="../charts/chart8.xml"/><Relationship Id="rId9" Type="http://schemas.openxmlformats.org/officeDocument/2006/relationships/chart" Target="../charts/chart13.xml"/><Relationship Id="rId14" Type="http://schemas.openxmlformats.org/officeDocument/2006/relationships/chart" Target="../charts/chart18.xml"/><Relationship Id="rId22" Type="http://schemas.openxmlformats.org/officeDocument/2006/relationships/chart" Target="../charts/chart26.xml"/><Relationship Id="rId27" Type="http://schemas.openxmlformats.org/officeDocument/2006/relationships/chart" Target="../charts/chart31.xml"/><Relationship Id="rId30" Type="http://schemas.openxmlformats.org/officeDocument/2006/relationships/chart" Target="../charts/chart34.xml"/><Relationship Id="rId35" Type="http://schemas.openxmlformats.org/officeDocument/2006/relationships/chart" Target="../charts/chart39.xml"/><Relationship Id="rId8" Type="http://schemas.openxmlformats.org/officeDocument/2006/relationships/chart" Target="../charts/chart12.xml"/><Relationship Id="rId3" Type="http://schemas.openxmlformats.org/officeDocument/2006/relationships/chart" Target="../charts/chart7.xml"/></Relationships>
</file>

<file path=xl/drawings/_rels/drawing4.xml.rels><?xml version="1.0" encoding="UTF-8" standalone="yes"?>
<Relationships xmlns="http://schemas.openxmlformats.org/package/2006/relationships"><Relationship Id="rId13" Type="http://schemas.openxmlformats.org/officeDocument/2006/relationships/chart" Target="../charts/chart54.xml"/><Relationship Id="rId18" Type="http://schemas.openxmlformats.org/officeDocument/2006/relationships/chart" Target="../charts/chart59.xml"/><Relationship Id="rId26" Type="http://schemas.openxmlformats.org/officeDocument/2006/relationships/chart" Target="../charts/chart67.xml"/><Relationship Id="rId21" Type="http://schemas.openxmlformats.org/officeDocument/2006/relationships/chart" Target="../charts/chart62.xml"/><Relationship Id="rId34" Type="http://schemas.openxmlformats.org/officeDocument/2006/relationships/chart" Target="../charts/chart75.xml"/><Relationship Id="rId7" Type="http://schemas.openxmlformats.org/officeDocument/2006/relationships/chart" Target="../charts/chart48.xml"/><Relationship Id="rId12" Type="http://schemas.openxmlformats.org/officeDocument/2006/relationships/chart" Target="../charts/chart53.xml"/><Relationship Id="rId17" Type="http://schemas.openxmlformats.org/officeDocument/2006/relationships/chart" Target="../charts/chart58.xml"/><Relationship Id="rId25" Type="http://schemas.openxmlformats.org/officeDocument/2006/relationships/chart" Target="../charts/chart66.xml"/><Relationship Id="rId33" Type="http://schemas.openxmlformats.org/officeDocument/2006/relationships/chart" Target="../charts/chart74.xml"/><Relationship Id="rId2" Type="http://schemas.openxmlformats.org/officeDocument/2006/relationships/chart" Target="../charts/chart43.xml"/><Relationship Id="rId16" Type="http://schemas.openxmlformats.org/officeDocument/2006/relationships/chart" Target="../charts/chart57.xml"/><Relationship Id="rId20" Type="http://schemas.openxmlformats.org/officeDocument/2006/relationships/chart" Target="../charts/chart61.xml"/><Relationship Id="rId29" Type="http://schemas.openxmlformats.org/officeDocument/2006/relationships/chart" Target="../charts/chart70.xml"/><Relationship Id="rId1" Type="http://schemas.openxmlformats.org/officeDocument/2006/relationships/chart" Target="../charts/chart42.xml"/><Relationship Id="rId6" Type="http://schemas.openxmlformats.org/officeDocument/2006/relationships/chart" Target="../charts/chart47.xml"/><Relationship Id="rId11" Type="http://schemas.openxmlformats.org/officeDocument/2006/relationships/chart" Target="../charts/chart52.xml"/><Relationship Id="rId24" Type="http://schemas.openxmlformats.org/officeDocument/2006/relationships/chart" Target="../charts/chart65.xml"/><Relationship Id="rId32" Type="http://schemas.openxmlformats.org/officeDocument/2006/relationships/chart" Target="../charts/chart73.xml"/><Relationship Id="rId37" Type="http://schemas.openxmlformats.org/officeDocument/2006/relationships/chart" Target="../charts/chart78.xml"/><Relationship Id="rId5" Type="http://schemas.openxmlformats.org/officeDocument/2006/relationships/chart" Target="../charts/chart46.xml"/><Relationship Id="rId15" Type="http://schemas.openxmlformats.org/officeDocument/2006/relationships/chart" Target="../charts/chart56.xml"/><Relationship Id="rId23" Type="http://schemas.openxmlformats.org/officeDocument/2006/relationships/chart" Target="../charts/chart64.xml"/><Relationship Id="rId28" Type="http://schemas.openxmlformats.org/officeDocument/2006/relationships/chart" Target="../charts/chart69.xml"/><Relationship Id="rId36" Type="http://schemas.openxmlformats.org/officeDocument/2006/relationships/chart" Target="../charts/chart77.xml"/><Relationship Id="rId10" Type="http://schemas.openxmlformats.org/officeDocument/2006/relationships/chart" Target="../charts/chart51.xml"/><Relationship Id="rId19" Type="http://schemas.openxmlformats.org/officeDocument/2006/relationships/chart" Target="../charts/chart60.xml"/><Relationship Id="rId31" Type="http://schemas.openxmlformats.org/officeDocument/2006/relationships/chart" Target="../charts/chart72.xml"/><Relationship Id="rId4" Type="http://schemas.openxmlformats.org/officeDocument/2006/relationships/chart" Target="../charts/chart45.xml"/><Relationship Id="rId9" Type="http://schemas.openxmlformats.org/officeDocument/2006/relationships/chart" Target="../charts/chart50.xml"/><Relationship Id="rId14" Type="http://schemas.openxmlformats.org/officeDocument/2006/relationships/chart" Target="../charts/chart55.xml"/><Relationship Id="rId22" Type="http://schemas.openxmlformats.org/officeDocument/2006/relationships/chart" Target="../charts/chart63.xml"/><Relationship Id="rId27" Type="http://schemas.openxmlformats.org/officeDocument/2006/relationships/chart" Target="../charts/chart68.xml"/><Relationship Id="rId30" Type="http://schemas.openxmlformats.org/officeDocument/2006/relationships/chart" Target="../charts/chart71.xml"/><Relationship Id="rId35" Type="http://schemas.openxmlformats.org/officeDocument/2006/relationships/chart" Target="../charts/chart76.xml"/><Relationship Id="rId8" Type="http://schemas.openxmlformats.org/officeDocument/2006/relationships/chart" Target="../charts/chart49.xml"/><Relationship Id="rId3" Type="http://schemas.openxmlformats.org/officeDocument/2006/relationships/chart" Target="../charts/chart44.xml"/></Relationships>
</file>

<file path=xl/drawings/_rels/drawing5.xml.rels><?xml version="1.0" encoding="UTF-8" standalone="yes"?>
<Relationships xmlns="http://schemas.openxmlformats.org/package/2006/relationships"><Relationship Id="rId13" Type="http://schemas.openxmlformats.org/officeDocument/2006/relationships/chart" Target="../charts/chart91.xml"/><Relationship Id="rId18" Type="http://schemas.openxmlformats.org/officeDocument/2006/relationships/chart" Target="../charts/chart96.xml"/><Relationship Id="rId26" Type="http://schemas.openxmlformats.org/officeDocument/2006/relationships/chart" Target="../charts/chart104.xml"/><Relationship Id="rId21" Type="http://schemas.openxmlformats.org/officeDocument/2006/relationships/chart" Target="../charts/chart99.xml"/><Relationship Id="rId34" Type="http://schemas.openxmlformats.org/officeDocument/2006/relationships/chart" Target="../charts/chart112.xml"/><Relationship Id="rId7" Type="http://schemas.openxmlformats.org/officeDocument/2006/relationships/chart" Target="../charts/chart85.xml"/><Relationship Id="rId12" Type="http://schemas.openxmlformats.org/officeDocument/2006/relationships/chart" Target="../charts/chart90.xml"/><Relationship Id="rId17" Type="http://schemas.openxmlformats.org/officeDocument/2006/relationships/chart" Target="../charts/chart95.xml"/><Relationship Id="rId25" Type="http://schemas.openxmlformats.org/officeDocument/2006/relationships/chart" Target="../charts/chart103.xml"/><Relationship Id="rId33" Type="http://schemas.openxmlformats.org/officeDocument/2006/relationships/chart" Target="../charts/chart111.xml"/><Relationship Id="rId2" Type="http://schemas.openxmlformats.org/officeDocument/2006/relationships/chart" Target="../charts/chart80.xml"/><Relationship Id="rId16" Type="http://schemas.openxmlformats.org/officeDocument/2006/relationships/chart" Target="../charts/chart94.xml"/><Relationship Id="rId20" Type="http://schemas.openxmlformats.org/officeDocument/2006/relationships/chart" Target="../charts/chart98.xml"/><Relationship Id="rId29" Type="http://schemas.openxmlformats.org/officeDocument/2006/relationships/chart" Target="../charts/chart107.xml"/><Relationship Id="rId1" Type="http://schemas.openxmlformats.org/officeDocument/2006/relationships/chart" Target="../charts/chart79.xml"/><Relationship Id="rId6" Type="http://schemas.openxmlformats.org/officeDocument/2006/relationships/chart" Target="../charts/chart84.xml"/><Relationship Id="rId11" Type="http://schemas.openxmlformats.org/officeDocument/2006/relationships/chart" Target="../charts/chart89.xml"/><Relationship Id="rId24" Type="http://schemas.openxmlformats.org/officeDocument/2006/relationships/chart" Target="../charts/chart102.xml"/><Relationship Id="rId32" Type="http://schemas.openxmlformats.org/officeDocument/2006/relationships/chart" Target="../charts/chart110.xml"/><Relationship Id="rId37" Type="http://schemas.openxmlformats.org/officeDocument/2006/relationships/chart" Target="../charts/chart115.xml"/><Relationship Id="rId5" Type="http://schemas.openxmlformats.org/officeDocument/2006/relationships/chart" Target="../charts/chart83.xml"/><Relationship Id="rId15" Type="http://schemas.openxmlformats.org/officeDocument/2006/relationships/chart" Target="../charts/chart93.xml"/><Relationship Id="rId23" Type="http://schemas.openxmlformats.org/officeDocument/2006/relationships/chart" Target="../charts/chart101.xml"/><Relationship Id="rId28" Type="http://schemas.openxmlformats.org/officeDocument/2006/relationships/chart" Target="../charts/chart106.xml"/><Relationship Id="rId36" Type="http://schemas.openxmlformats.org/officeDocument/2006/relationships/chart" Target="../charts/chart114.xml"/><Relationship Id="rId10" Type="http://schemas.openxmlformats.org/officeDocument/2006/relationships/chart" Target="../charts/chart88.xml"/><Relationship Id="rId19" Type="http://schemas.openxmlformats.org/officeDocument/2006/relationships/chart" Target="../charts/chart97.xml"/><Relationship Id="rId31" Type="http://schemas.openxmlformats.org/officeDocument/2006/relationships/chart" Target="../charts/chart109.xml"/><Relationship Id="rId4" Type="http://schemas.openxmlformats.org/officeDocument/2006/relationships/chart" Target="../charts/chart82.xml"/><Relationship Id="rId9" Type="http://schemas.openxmlformats.org/officeDocument/2006/relationships/chart" Target="../charts/chart87.xml"/><Relationship Id="rId14" Type="http://schemas.openxmlformats.org/officeDocument/2006/relationships/chart" Target="../charts/chart92.xml"/><Relationship Id="rId22" Type="http://schemas.openxmlformats.org/officeDocument/2006/relationships/chart" Target="../charts/chart100.xml"/><Relationship Id="rId27" Type="http://schemas.openxmlformats.org/officeDocument/2006/relationships/chart" Target="../charts/chart105.xml"/><Relationship Id="rId30" Type="http://schemas.openxmlformats.org/officeDocument/2006/relationships/chart" Target="../charts/chart108.xml"/><Relationship Id="rId35" Type="http://schemas.openxmlformats.org/officeDocument/2006/relationships/chart" Target="../charts/chart113.xml"/><Relationship Id="rId8" Type="http://schemas.openxmlformats.org/officeDocument/2006/relationships/chart" Target="../charts/chart86.xml"/><Relationship Id="rId3" Type="http://schemas.openxmlformats.org/officeDocument/2006/relationships/chart" Target="../charts/chart81.xml"/></Relationships>
</file>

<file path=xl/drawings/_rels/drawing6.xml.rels><?xml version="1.0" encoding="UTF-8" standalone="yes"?>
<Relationships xmlns="http://schemas.openxmlformats.org/package/2006/relationships"><Relationship Id="rId13" Type="http://schemas.openxmlformats.org/officeDocument/2006/relationships/chart" Target="../charts/chart128.xml"/><Relationship Id="rId18" Type="http://schemas.openxmlformats.org/officeDocument/2006/relationships/chart" Target="../charts/chart133.xml"/><Relationship Id="rId26" Type="http://schemas.openxmlformats.org/officeDocument/2006/relationships/chart" Target="../charts/chart141.xml"/><Relationship Id="rId21" Type="http://schemas.openxmlformats.org/officeDocument/2006/relationships/chart" Target="../charts/chart136.xml"/><Relationship Id="rId34" Type="http://schemas.openxmlformats.org/officeDocument/2006/relationships/chart" Target="../charts/chart149.xml"/><Relationship Id="rId7" Type="http://schemas.openxmlformats.org/officeDocument/2006/relationships/chart" Target="../charts/chart122.xml"/><Relationship Id="rId12" Type="http://schemas.openxmlformats.org/officeDocument/2006/relationships/chart" Target="../charts/chart127.xml"/><Relationship Id="rId17" Type="http://schemas.openxmlformats.org/officeDocument/2006/relationships/chart" Target="../charts/chart132.xml"/><Relationship Id="rId25" Type="http://schemas.openxmlformats.org/officeDocument/2006/relationships/chart" Target="../charts/chart140.xml"/><Relationship Id="rId33" Type="http://schemas.openxmlformats.org/officeDocument/2006/relationships/chart" Target="../charts/chart148.xml"/><Relationship Id="rId2" Type="http://schemas.openxmlformats.org/officeDocument/2006/relationships/chart" Target="../charts/chart117.xml"/><Relationship Id="rId16" Type="http://schemas.openxmlformats.org/officeDocument/2006/relationships/chart" Target="../charts/chart131.xml"/><Relationship Id="rId20" Type="http://schemas.openxmlformats.org/officeDocument/2006/relationships/chart" Target="../charts/chart135.xml"/><Relationship Id="rId29" Type="http://schemas.openxmlformats.org/officeDocument/2006/relationships/chart" Target="../charts/chart144.xml"/><Relationship Id="rId1" Type="http://schemas.openxmlformats.org/officeDocument/2006/relationships/chart" Target="../charts/chart116.xml"/><Relationship Id="rId6" Type="http://schemas.openxmlformats.org/officeDocument/2006/relationships/chart" Target="../charts/chart121.xml"/><Relationship Id="rId11" Type="http://schemas.openxmlformats.org/officeDocument/2006/relationships/chart" Target="../charts/chart126.xml"/><Relationship Id="rId24" Type="http://schemas.openxmlformats.org/officeDocument/2006/relationships/chart" Target="../charts/chart139.xml"/><Relationship Id="rId32" Type="http://schemas.openxmlformats.org/officeDocument/2006/relationships/chart" Target="../charts/chart147.xml"/><Relationship Id="rId37" Type="http://schemas.openxmlformats.org/officeDocument/2006/relationships/chart" Target="../charts/chart152.xml"/><Relationship Id="rId5" Type="http://schemas.openxmlformats.org/officeDocument/2006/relationships/chart" Target="../charts/chart120.xml"/><Relationship Id="rId15" Type="http://schemas.openxmlformats.org/officeDocument/2006/relationships/chart" Target="../charts/chart130.xml"/><Relationship Id="rId23" Type="http://schemas.openxmlformats.org/officeDocument/2006/relationships/chart" Target="../charts/chart138.xml"/><Relationship Id="rId28" Type="http://schemas.openxmlformats.org/officeDocument/2006/relationships/chart" Target="../charts/chart143.xml"/><Relationship Id="rId36" Type="http://schemas.openxmlformats.org/officeDocument/2006/relationships/chart" Target="../charts/chart151.xml"/><Relationship Id="rId10" Type="http://schemas.openxmlformats.org/officeDocument/2006/relationships/chart" Target="../charts/chart125.xml"/><Relationship Id="rId19" Type="http://schemas.openxmlformats.org/officeDocument/2006/relationships/chart" Target="../charts/chart134.xml"/><Relationship Id="rId31" Type="http://schemas.openxmlformats.org/officeDocument/2006/relationships/chart" Target="../charts/chart146.xml"/><Relationship Id="rId4" Type="http://schemas.openxmlformats.org/officeDocument/2006/relationships/chart" Target="../charts/chart119.xml"/><Relationship Id="rId9" Type="http://schemas.openxmlformats.org/officeDocument/2006/relationships/chart" Target="../charts/chart124.xml"/><Relationship Id="rId14" Type="http://schemas.openxmlformats.org/officeDocument/2006/relationships/chart" Target="../charts/chart129.xml"/><Relationship Id="rId22" Type="http://schemas.openxmlformats.org/officeDocument/2006/relationships/chart" Target="../charts/chart137.xml"/><Relationship Id="rId27" Type="http://schemas.openxmlformats.org/officeDocument/2006/relationships/chart" Target="../charts/chart142.xml"/><Relationship Id="rId30" Type="http://schemas.openxmlformats.org/officeDocument/2006/relationships/chart" Target="../charts/chart145.xml"/><Relationship Id="rId35" Type="http://schemas.openxmlformats.org/officeDocument/2006/relationships/chart" Target="../charts/chart150.xml"/><Relationship Id="rId8" Type="http://schemas.openxmlformats.org/officeDocument/2006/relationships/chart" Target="../charts/chart123.xml"/><Relationship Id="rId3" Type="http://schemas.openxmlformats.org/officeDocument/2006/relationships/chart" Target="../charts/chart118.xml"/></Relationships>
</file>

<file path=xl/drawings/_rels/drawing7.xml.rels><?xml version="1.0" encoding="UTF-8" standalone="yes"?>
<Relationships xmlns="http://schemas.openxmlformats.org/package/2006/relationships"><Relationship Id="rId13" Type="http://schemas.openxmlformats.org/officeDocument/2006/relationships/chart" Target="../charts/chart165.xml"/><Relationship Id="rId18" Type="http://schemas.openxmlformats.org/officeDocument/2006/relationships/chart" Target="../charts/chart170.xml"/><Relationship Id="rId26" Type="http://schemas.openxmlformats.org/officeDocument/2006/relationships/chart" Target="../charts/chart178.xml"/><Relationship Id="rId21" Type="http://schemas.openxmlformats.org/officeDocument/2006/relationships/chart" Target="../charts/chart173.xml"/><Relationship Id="rId34" Type="http://schemas.openxmlformats.org/officeDocument/2006/relationships/chart" Target="../charts/chart186.xml"/><Relationship Id="rId7" Type="http://schemas.openxmlformats.org/officeDocument/2006/relationships/chart" Target="../charts/chart159.xml"/><Relationship Id="rId12" Type="http://schemas.openxmlformats.org/officeDocument/2006/relationships/chart" Target="../charts/chart164.xml"/><Relationship Id="rId17" Type="http://schemas.openxmlformats.org/officeDocument/2006/relationships/chart" Target="../charts/chart169.xml"/><Relationship Id="rId25" Type="http://schemas.openxmlformats.org/officeDocument/2006/relationships/chart" Target="../charts/chart177.xml"/><Relationship Id="rId33" Type="http://schemas.openxmlformats.org/officeDocument/2006/relationships/chart" Target="../charts/chart185.xml"/><Relationship Id="rId2" Type="http://schemas.openxmlformats.org/officeDocument/2006/relationships/chart" Target="../charts/chart154.xml"/><Relationship Id="rId16" Type="http://schemas.openxmlformats.org/officeDocument/2006/relationships/chart" Target="../charts/chart168.xml"/><Relationship Id="rId20" Type="http://schemas.openxmlformats.org/officeDocument/2006/relationships/chart" Target="../charts/chart172.xml"/><Relationship Id="rId29" Type="http://schemas.openxmlformats.org/officeDocument/2006/relationships/chart" Target="../charts/chart181.xml"/><Relationship Id="rId1" Type="http://schemas.openxmlformats.org/officeDocument/2006/relationships/chart" Target="../charts/chart153.xml"/><Relationship Id="rId6" Type="http://schemas.openxmlformats.org/officeDocument/2006/relationships/chart" Target="../charts/chart158.xml"/><Relationship Id="rId11" Type="http://schemas.openxmlformats.org/officeDocument/2006/relationships/chart" Target="../charts/chart163.xml"/><Relationship Id="rId24" Type="http://schemas.openxmlformats.org/officeDocument/2006/relationships/chart" Target="../charts/chart176.xml"/><Relationship Id="rId32" Type="http://schemas.openxmlformats.org/officeDocument/2006/relationships/chart" Target="../charts/chart184.xml"/><Relationship Id="rId37" Type="http://schemas.openxmlformats.org/officeDocument/2006/relationships/chart" Target="../charts/chart189.xml"/><Relationship Id="rId5" Type="http://schemas.openxmlformats.org/officeDocument/2006/relationships/chart" Target="../charts/chart157.xml"/><Relationship Id="rId15" Type="http://schemas.openxmlformats.org/officeDocument/2006/relationships/chart" Target="../charts/chart167.xml"/><Relationship Id="rId23" Type="http://schemas.openxmlformats.org/officeDocument/2006/relationships/chart" Target="../charts/chart175.xml"/><Relationship Id="rId28" Type="http://schemas.openxmlformats.org/officeDocument/2006/relationships/chart" Target="../charts/chart180.xml"/><Relationship Id="rId36" Type="http://schemas.openxmlformats.org/officeDocument/2006/relationships/chart" Target="../charts/chart188.xml"/><Relationship Id="rId10" Type="http://schemas.openxmlformats.org/officeDocument/2006/relationships/chart" Target="../charts/chart162.xml"/><Relationship Id="rId19" Type="http://schemas.openxmlformats.org/officeDocument/2006/relationships/chart" Target="../charts/chart171.xml"/><Relationship Id="rId31" Type="http://schemas.openxmlformats.org/officeDocument/2006/relationships/chart" Target="../charts/chart183.xml"/><Relationship Id="rId4" Type="http://schemas.openxmlformats.org/officeDocument/2006/relationships/chart" Target="../charts/chart156.xml"/><Relationship Id="rId9" Type="http://schemas.openxmlformats.org/officeDocument/2006/relationships/chart" Target="../charts/chart161.xml"/><Relationship Id="rId14" Type="http://schemas.openxmlformats.org/officeDocument/2006/relationships/chart" Target="../charts/chart166.xml"/><Relationship Id="rId22" Type="http://schemas.openxmlformats.org/officeDocument/2006/relationships/chart" Target="../charts/chart174.xml"/><Relationship Id="rId27" Type="http://schemas.openxmlformats.org/officeDocument/2006/relationships/chart" Target="../charts/chart179.xml"/><Relationship Id="rId30" Type="http://schemas.openxmlformats.org/officeDocument/2006/relationships/chart" Target="../charts/chart182.xml"/><Relationship Id="rId35" Type="http://schemas.openxmlformats.org/officeDocument/2006/relationships/chart" Target="../charts/chart187.xml"/><Relationship Id="rId8" Type="http://schemas.openxmlformats.org/officeDocument/2006/relationships/chart" Target="../charts/chart160.xml"/><Relationship Id="rId3" Type="http://schemas.openxmlformats.org/officeDocument/2006/relationships/chart" Target="../charts/chart155.xml"/></Relationships>
</file>

<file path=xl/drawings/_rels/drawing8.xml.rels><?xml version="1.0" encoding="UTF-8" standalone="yes"?>
<Relationships xmlns="http://schemas.openxmlformats.org/package/2006/relationships"><Relationship Id="rId13" Type="http://schemas.openxmlformats.org/officeDocument/2006/relationships/chart" Target="../charts/chart202.xml"/><Relationship Id="rId18" Type="http://schemas.openxmlformats.org/officeDocument/2006/relationships/chart" Target="../charts/chart207.xml"/><Relationship Id="rId26" Type="http://schemas.openxmlformats.org/officeDocument/2006/relationships/chart" Target="../charts/chart215.xml"/><Relationship Id="rId21" Type="http://schemas.openxmlformats.org/officeDocument/2006/relationships/chart" Target="../charts/chart210.xml"/><Relationship Id="rId34" Type="http://schemas.openxmlformats.org/officeDocument/2006/relationships/chart" Target="../charts/chart223.xml"/><Relationship Id="rId7" Type="http://schemas.openxmlformats.org/officeDocument/2006/relationships/chart" Target="../charts/chart196.xml"/><Relationship Id="rId12" Type="http://schemas.openxmlformats.org/officeDocument/2006/relationships/chart" Target="../charts/chart201.xml"/><Relationship Id="rId17" Type="http://schemas.openxmlformats.org/officeDocument/2006/relationships/chart" Target="../charts/chart206.xml"/><Relationship Id="rId25" Type="http://schemas.openxmlformats.org/officeDocument/2006/relationships/chart" Target="../charts/chart214.xml"/><Relationship Id="rId33" Type="http://schemas.openxmlformats.org/officeDocument/2006/relationships/chart" Target="../charts/chart222.xml"/><Relationship Id="rId2" Type="http://schemas.openxmlformats.org/officeDocument/2006/relationships/chart" Target="../charts/chart191.xml"/><Relationship Id="rId16" Type="http://schemas.openxmlformats.org/officeDocument/2006/relationships/chart" Target="../charts/chart205.xml"/><Relationship Id="rId20" Type="http://schemas.openxmlformats.org/officeDocument/2006/relationships/chart" Target="../charts/chart209.xml"/><Relationship Id="rId29" Type="http://schemas.openxmlformats.org/officeDocument/2006/relationships/chart" Target="../charts/chart218.xml"/><Relationship Id="rId1" Type="http://schemas.openxmlformats.org/officeDocument/2006/relationships/chart" Target="../charts/chart190.xml"/><Relationship Id="rId6" Type="http://schemas.openxmlformats.org/officeDocument/2006/relationships/chart" Target="../charts/chart195.xml"/><Relationship Id="rId11" Type="http://schemas.openxmlformats.org/officeDocument/2006/relationships/chart" Target="../charts/chart200.xml"/><Relationship Id="rId24" Type="http://schemas.openxmlformats.org/officeDocument/2006/relationships/chart" Target="../charts/chart213.xml"/><Relationship Id="rId32" Type="http://schemas.openxmlformats.org/officeDocument/2006/relationships/chart" Target="../charts/chart221.xml"/><Relationship Id="rId37" Type="http://schemas.openxmlformats.org/officeDocument/2006/relationships/chart" Target="../charts/chart226.xml"/><Relationship Id="rId5" Type="http://schemas.openxmlformats.org/officeDocument/2006/relationships/chart" Target="../charts/chart194.xml"/><Relationship Id="rId15" Type="http://schemas.openxmlformats.org/officeDocument/2006/relationships/chart" Target="../charts/chart204.xml"/><Relationship Id="rId23" Type="http://schemas.openxmlformats.org/officeDocument/2006/relationships/chart" Target="../charts/chart212.xml"/><Relationship Id="rId28" Type="http://schemas.openxmlformats.org/officeDocument/2006/relationships/chart" Target="../charts/chart217.xml"/><Relationship Id="rId36" Type="http://schemas.openxmlformats.org/officeDocument/2006/relationships/chart" Target="../charts/chart225.xml"/><Relationship Id="rId10" Type="http://schemas.openxmlformats.org/officeDocument/2006/relationships/chart" Target="../charts/chart199.xml"/><Relationship Id="rId19" Type="http://schemas.openxmlformats.org/officeDocument/2006/relationships/chart" Target="../charts/chart208.xml"/><Relationship Id="rId31" Type="http://schemas.openxmlformats.org/officeDocument/2006/relationships/chart" Target="../charts/chart220.xml"/><Relationship Id="rId4" Type="http://schemas.openxmlformats.org/officeDocument/2006/relationships/chart" Target="../charts/chart193.xml"/><Relationship Id="rId9" Type="http://schemas.openxmlformats.org/officeDocument/2006/relationships/chart" Target="../charts/chart198.xml"/><Relationship Id="rId14" Type="http://schemas.openxmlformats.org/officeDocument/2006/relationships/chart" Target="../charts/chart203.xml"/><Relationship Id="rId22" Type="http://schemas.openxmlformats.org/officeDocument/2006/relationships/chart" Target="../charts/chart211.xml"/><Relationship Id="rId27" Type="http://schemas.openxmlformats.org/officeDocument/2006/relationships/chart" Target="../charts/chart216.xml"/><Relationship Id="rId30" Type="http://schemas.openxmlformats.org/officeDocument/2006/relationships/chart" Target="../charts/chart219.xml"/><Relationship Id="rId35" Type="http://schemas.openxmlformats.org/officeDocument/2006/relationships/chart" Target="../charts/chart224.xml"/><Relationship Id="rId8" Type="http://schemas.openxmlformats.org/officeDocument/2006/relationships/chart" Target="../charts/chart197.xml"/><Relationship Id="rId3" Type="http://schemas.openxmlformats.org/officeDocument/2006/relationships/chart" Target="../charts/chart192.xml"/></Relationships>
</file>

<file path=xl/drawings/_rels/drawing9.xml.rels><?xml version="1.0" encoding="UTF-8" standalone="yes"?>
<Relationships xmlns="http://schemas.openxmlformats.org/package/2006/relationships"><Relationship Id="rId13" Type="http://schemas.openxmlformats.org/officeDocument/2006/relationships/chart" Target="../charts/chart239.xml"/><Relationship Id="rId18" Type="http://schemas.openxmlformats.org/officeDocument/2006/relationships/chart" Target="../charts/chart244.xml"/><Relationship Id="rId26" Type="http://schemas.openxmlformats.org/officeDocument/2006/relationships/chart" Target="../charts/chart252.xml"/><Relationship Id="rId21" Type="http://schemas.openxmlformats.org/officeDocument/2006/relationships/chart" Target="../charts/chart247.xml"/><Relationship Id="rId34" Type="http://schemas.openxmlformats.org/officeDocument/2006/relationships/chart" Target="../charts/chart260.xml"/><Relationship Id="rId7" Type="http://schemas.openxmlformats.org/officeDocument/2006/relationships/chart" Target="../charts/chart233.xml"/><Relationship Id="rId12" Type="http://schemas.openxmlformats.org/officeDocument/2006/relationships/chart" Target="../charts/chart238.xml"/><Relationship Id="rId17" Type="http://schemas.openxmlformats.org/officeDocument/2006/relationships/chart" Target="../charts/chart243.xml"/><Relationship Id="rId25" Type="http://schemas.openxmlformats.org/officeDocument/2006/relationships/chart" Target="../charts/chart251.xml"/><Relationship Id="rId33" Type="http://schemas.openxmlformats.org/officeDocument/2006/relationships/chart" Target="../charts/chart259.xml"/><Relationship Id="rId2" Type="http://schemas.openxmlformats.org/officeDocument/2006/relationships/chart" Target="../charts/chart228.xml"/><Relationship Id="rId16" Type="http://schemas.openxmlformats.org/officeDocument/2006/relationships/chart" Target="../charts/chart242.xml"/><Relationship Id="rId20" Type="http://schemas.openxmlformats.org/officeDocument/2006/relationships/chart" Target="../charts/chart246.xml"/><Relationship Id="rId29" Type="http://schemas.openxmlformats.org/officeDocument/2006/relationships/chart" Target="../charts/chart255.xml"/><Relationship Id="rId1" Type="http://schemas.openxmlformats.org/officeDocument/2006/relationships/chart" Target="../charts/chart227.xml"/><Relationship Id="rId6" Type="http://schemas.openxmlformats.org/officeDocument/2006/relationships/chart" Target="../charts/chart232.xml"/><Relationship Id="rId11" Type="http://schemas.openxmlformats.org/officeDocument/2006/relationships/chart" Target="../charts/chart237.xml"/><Relationship Id="rId24" Type="http://schemas.openxmlformats.org/officeDocument/2006/relationships/chart" Target="../charts/chart250.xml"/><Relationship Id="rId32" Type="http://schemas.openxmlformats.org/officeDocument/2006/relationships/chart" Target="../charts/chart258.xml"/><Relationship Id="rId37" Type="http://schemas.openxmlformats.org/officeDocument/2006/relationships/chart" Target="../charts/chart263.xml"/><Relationship Id="rId5" Type="http://schemas.openxmlformats.org/officeDocument/2006/relationships/chart" Target="../charts/chart231.xml"/><Relationship Id="rId15" Type="http://schemas.openxmlformats.org/officeDocument/2006/relationships/chart" Target="../charts/chart241.xml"/><Relationship Id="rId23" Type="http://schemas.openxmlformats.org/officeDocument/2006/relationships/chart" Target="../charts/chart249.xml"/><Relationship Id="rId28" Type="http://schemas.openxmlformats.org/officeDocument/2006/relationships/chart" Target="../charts/chart254.xml"/><Relationship Id="rId36" Type="http://schemas.openxmlformats.org/officeDocument/2006/relationships/chart" Target="../charts/chart262.xml"/><Relationship Id="rId10" Type="http://schemas.openxmlformats.org/officeDocument/2006/relationships/chart" Target="../charts/chart236.xml"/><Relationship Id="rId19" Type="http://schemas.openxmlformats.org/officeDocument/2006/relationships/chart" Target="../charts/chart245.xml"/><Relationship Id="rId31" Type="http://schemas.openxmlformats.org/officeDocument/2006/relationships/chart" Target="../charts/chart257.xml"/><Relationship Id="rId4" Type="http://schemas.openxmlformats.org/officeDocument/2006/relationships/chart" Target="../charts/chart230.xml"/><Relationship Id="rId9" Type="http://schemas.openxmlformats.org/officeDocument/2006/relationships/chart" Target="../charts/chart235.xml"/><Relationship Id="rId14" Type="http://schemas.openxmlformats.org/officeDocument/2006/relationships/chart" Target="../charts/chart240.xml"/><Relationship Id="rId22" Type="http://schemas.openxmlformats.org/officeDocument/2006/relationships/chart" Target="../charts/chart248.xml"/><Relationship Id="rId27" Type="http://schemas.openxmlformats.org/officeDocument/2006/relationships/chart" Target="../charts/chart253.xml"/><Relationship Id="rId30" Type="http://schemas.openxmlformats.org/officeDocument/2006/relationships/chart" Target="../charts/chart256.xml"/><Relationship Id="rId35" Type="http://schemas.openxmlformats.org/officeDocument/2006/relationships/chart" Target="../charts/chart261.xml"/><Relationship Id="rId8" Type="http://schemas.openxmlformats.org/officeDocument/2006/relationships/chart" Target="../charts/chart234.xml"/><Relationship Id="rId3" Type="http://schemas.openxmlformats.org/officeDocument/2006/relationships/chart" Target="../charts/chart229.xml"/></Relationships>
</file>

<file path=xl/drawings/drawing1.xml><?xml version="1.0" encoding="utf-8"?>
<xdr:wsDr xmlns:xdr="http://schemas.openxmlformats.org/drawingml/2006/spreadsheetDrawing" xmlns:a="http://schemas.openxmlformats.org/drawingml/2006/main">
  <xdr:twoCellAnchor editAs="oneCell">
    <xdr:from>
      <xdr:col>0</xdr:col>
      <xdr:colOff>276225</xdr:colOff>
      <xdr:row>7</xdr:row>
      <xdr:rowOff>90580</xdr:rowOff>
    </xdr:from>
    <xdr:to>
      <xdr:col>4</xdr:col>
      <xdr:colOff>580221</xdr:colOff>
      <xdr:row>8</xdr:row>
      <xdr:rowOff>1390195</xdr:rowOff>
    </xdr:to>
    <xdr:pic>
      <xdr:nvPicPr>
        <xdr:cNvPr id="2" name="Image 1">
          <a:hlinkClick xmlns:r="http://schemas.openxmlformats.org/officeDocument/2006/relationships" r:id="rId1"/>
          <a:extLst>
            <a:ext uri="{FF2B5EF4-FFF2-40B4-BE49-F238E27FC236}">
              <a16:creationId xmlns:a16="http://schemas.microsoft.com/office/drawing/2014/main" id="{10F284FB-6921-C12F-AE56-9C5F5AA66F0C}"/>
            </a:ext>
          </a:extLst>
        </xdr:cNvPr>
        <xdr:cNvPicPr>
          <a:picLocks noChangeAspect="1"/>
        </xdr:cNvPicPr>
      </xdr:nvPicPr>
      <xdr:blipFill>
        <a:blip xmlns:r="http://schemas.openxmlformats.org/officeDocument/2006/relationships" r:embed="rId2"/>
        <a:stretch>
          <a:fillRect/>
        </a:stretch>
      </xdr:blipFill>
      <xdr:spPr>
        <a:xfrm>
          <a:off x="276225" y="2929030"/>
          <a:ext cx="4837896" cy="273789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7</xdr:col>
      <xdr:colOff>0</xdr:colOff>
      <xdr:row>2</xdr:row>
      <xdr:rowOff>104776</xdr:rowOff>
    </xdr:from>
    <xdr:to>
      <xdr:col>9</xdr:col>
      <xdr:colOff>9525</xdr:colOff>
      <xdr:row>6</xdr:row>
      <xdr:rowOff>171450</xdr:rowOff>
    </xdr:to>
    <xdr:graphicFrame macro="">
      <xdr:nvGraphicFramePr>
        <xdr:cNvPr id="2" name="Graphique 1">
          <a:extLst>
            <a:ext uri="{FF2B5EF4-FFF2-40B4-BE49-F238E27FC236}">
              <a16:creationId xmlns:a16="http://schemas.microsoft.com/office/drawing/2014/main" id="{AAC569F6-23CD-4FF9-9AB5-F3BB5121F6D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0</xdr:colOff>
      <xdr:row>12</xdr:row>
      <xdr:rowOff>104776</xdr:rowOff>
    </xdr:from>
    <xdr:to>
      <xdr:col>9</xdr:col>
      <xdr:colOff>9525</xdr:colOff>
      <xdr:row>16</xdr:row>
      <xdr:rowOff>171450</xdr:rowOff>
    </xdr:to>
    <xdr:graphicFrame macro="">
      <xdr:nvGraphicFramePr>
        <xdr:cNvPr id="3" name="Graphique 2">
          <a:extLst>
            <a:ext uri="{FF2B5EF4-FFF2-40B4-BE49-F238E27FC236}">
              <a16:creationId xmlns:a16="http://schemas.microsoft.com/office/drawing/2014/main" id="{763183C5-AF60-4F99-A9A4-CB3E54F99A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0</xdr:colOff>
      <xdr:row>17</xdr:row>
      <xdr:rowOff>104776</xdr:rowOff>
    </xdr:from>
    <xdr:to>
      <xdr:col>9</xdr:col>
      <xdr:colOff>9525</xdr:colOff>
      <xdr:row>21</xdr:row>
      <xdr:rowOff>171450</xdr:rowOff>
    </xdr:to>
    <xdr:graphicFrame macro="">
      <xdr:nvGraphicFramePr>
        <xdr:cNvPr id="4" name="Graphique 3">
          <a:extLst>
            <a:ext uri="{FF2B5EF4-FFF2-40B4-BE49-F238E27FC236}">
              <a16:creationId xmlns:a16="http://schemas.microsoft.com/office/drawing/2014/main" id="{43570D6F-D7D1-4169-B7DA-72DD2F72EE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0</xdr:colOff>
      <xdr:row>22</xdr:row>
      <xdr:rowOff>104776</xdr:rowOff>
    </xdr:from>
    <xdr:to>
      <xdr:col>9</xdr:col>
      <xdr:colOff>9525</xdr:colOff>
      <xdr:row>26</xdr:row>
      <xdr:rowOff>171450</xdr:rowOff>
    </xdr:to>
    <xdr:graphicFrame macro="">
      <xdr:nvGraphicFramePr>
        <xdr:cNvPr id="5" name="Graphique 4">
          <a:extLst>
            <a:ext uri="{FF2B5EF4-FFF2-40B4-BE49-F238E27FC236}">
              <a16:creationId xmlns:a16="http://schemas.microsoft.com/office/drawing/2014/main" id="{391B88A3-9D9F-4995-8E81-E47A35081D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0</xdr:colOff>
      <xdr:row>27</xdr:row>
      <xdr:rowOff>104776</xdr:rowOff>
    </xdr:from>
    <xdr:to>
      <xdr:col>9</xdr:col>
      <xdr:colOff>9525</xdr:colOff>
      <xdr:row>31</xdr:row>
      <xdr:rowOff>171450</xdr:rowOff>
    </xdr:to>
    <xdr:graphicFrame macro="">
      <xdr:nvGraphicFramePr>
        <xdr:cNvPr id="6" name="Graphique 5">
          <a:extLst>
            <a:ext uri="{FF2B5EF4-FFF2-40B4-BE49-F238E27FC236}">
              <a16:creationId xmlns:a16="http://schemas.microsoft.com/office/drawing/2014/main" id="{15DA4EF7-1ED7-4EB9-9E50-A2C035B6EA7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0</xdr:colOff>
      <xdr:row>32</xdr:row>
      <xdr:rowOff>104776</xdr:rowOff>
    </xdr:from>
    <xdr:to>
      <xdr:col>9</xdr:col>
      <xdr:colOff>9525</xdr:colOff>
      <xdr:row>36</xdr:row>
      <xdr:rowOff>171450</xdr:rowOff>
    </xdr:to>
    <xdr:graphicFrame macro="">
      <xdr:nvGraphicFramePr>
        <xdr:cNvPr id="7" name="Graphique 6">
          <a:extLst>
            <a:ext uri="{FF2B5EF4-FFF2-40B4-BE49-F238E27FC236}">
              <a16:creationId xmlns:a16="http://schemas.microsoft.com/office/drawing/2014/main" id="{20C086F7-F345-4DE1-9221-8F64B261B4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0</xdr:colOff>
      <xdr:row>37</xdr:row>
      <xdr:rowOff>104776</xdr:rowOff>
    </xdr:from>
    <xdr:to>
      <xdr:col>9</xdr:col>
      <xdr:colOff>9525</xdr:colOff>
      <xdr:row>41</xdr:row>
      <xdr:rowOff>171450</xdr:rowOff>
    </xdr:to>
    <xdr:graphicFrame macro="">
      <xdr:nvGraphicFramePr>
        <xdr:cNvPr id="8" name="Graphique 7">
          <a:extLst>
            <a:ext uri="{FF2B5EF4-FFF2-40B4-BE49-F238E27FC236}">
              <a16:creationId xmlns:a16="http://schemas.microsoft.com/office/drawing/2014/main" id="{E5FD4DDB-A8F7-4354-94E8-04FC2780A5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0</xdr:colOff>
      <xdr:row>42</xdr:row>
      <xdr:rowOff>104776</xdr:rowOff>
    </xdr:from>
    <xdr:to>
      <xdr:col>9</xdr:col>
      <xdr:colOff>9525</xdr:colOff>
      <xdr:row>46</xdr:row>
      <xdr:rowOff>171450</xdr:rowOff>
    </xdr:to>
    <xdr:graphicFrame macro="">
      <xdr:nvGraphicFramePr>
        <xdr:cNvPr id="9" name="Graphique 8">
          <a:extLst>
            <a:ext uri="{FF2B5EF4-FFF2-40B4-BE49-F238E27FC236}">
              <a16:creationId xmlns:a16="http://schemas.microsoft.com/office/drawing/2014/main" id="{C5AF2644-CA94-48A1-A9E8-65BEE5D9007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0</xdr:colOff>
      <xdr:row>47</xdr:row>
      <xdr:rowOff>104776</xdr:rowOff>
    </xdr:from>
    <xdr:to>
      <xdr:col>9</xdr:col>
      <xdr:colOff>9525</xdr:colOff>
      <xdr:row>51</xdr:row>
      <xdr:rowOff>171450</xdr:rowOff>
    </xdr:to>
    <xdr:graphicFrame macro="">
      <xdr:nvGraphicFramePr>
        <xdr:cNvPr id="10" name="Graphique 9">
          <a:extLst>
            <a:ext uri="{FF2B5EF4-FFF2-40B4-BE49-F238E27FC236}">
              <a16:creationId xmlns:a16="http://schemas.microsoft.com/office/drawing/2014/main" id="{42E76C2B-7C49-494C-9341-1E2855A036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7</xdr:col>
      <xdr:colOff>0</xdr:colOff>
      <xdr:row>52</xdr:row>
      <xdr:rowOff>104776</xdr:rowOff>
    </xdr:from>
    <xdr:to>
      <xdr:col>9</xdr:col>
      <xdr:colOff>9525</xdr:colOff>
      <xdr:row>56</xdr:row>
      <xdr:rowOff>171450</xdr:rowOff>
    </xdr:to>
    <xdr:graphicFrame macro="">
      <xdr:nvGraphicFramePr>
        <xdr:cNvPr id="11" name="Graphique 10">
          <a:extLst>
            <a:ext uri="{FF2B5EF4-FFF2-40B4-BE49-F238E27FC236}">
              <a16:creationId xmlns:a16="http://schemas.microsoft.com/office/drawing/2014/main" id="{E0DD2315-60CC-4705-8C81-0BBF99C7886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7</xdr:col>
      <xdr:colOff>0</xdr:colOff>
      <xdr:row>57</xdr:row>
      <xdr:rowOff>104776</xdr:rowOff>
    </xdr:from>
    <xdr:to>
      <xdr:col>9</xdr:col>
      <xdr:colOff>9525</xdr:colOff>
      <xdr:row>61</xdr:row>
      <xdr:rowOff>171450</xdr:rowOff>
    </xdr:to>
    <xdr:graphicFrame macro="">
      <xdr:nvGraphicFramePr>
        <xdr:cNvPr id="12" name="Graphique 11">
          <a:extLst>
            <a:ext uri="{FF2B5EF4-FFF2-40B4-BE49-F238E27FC236}">
              <a16:creationId xmlns:a16="http://schemas.microsoft.com/office/drawing/2014/main" id="{C0DC1B27-B16A-4D03-9EF3-06D47C9AD47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7</xdr:col>
      <xdr:colOff>0</xdr:colOff>
      <xdr:row>62</xdr:row>
      <xdr:rowOff>104776</xdr:rowOff>
    </xdr:from>
    <xdr:to>
      <xdr:col>9</xdr:col>
      <xdr:colOff>9525</xdr:colOff>
      <xdr:row>66</xdr:row>
      <xdr:rowOff>171450</xdr:rowOff>
    </xdr:to>
    <xdr:graphicFrame macro="">
      <xdr:nvGraphicFramePr>
        <xdr:cNvPr id="13" name="Graphique 12">
          <a:extLst>
            <a:ext uri="{FF2B5EF4-FFF2-40B4-BE49-F238E27FC236}">
              <a16:creationId xmlns:a16="http://schemas.microsoft.com/office/drawing/2014/main" id="{D38E8EAA-97F4-41A6-ADC2-248A083B65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7</xdr:col>
      <xdr:colOff>0</xdr:colOff>
      <xdr:row>67</xdr:row>
      <xdr:rowOff>104776</xdr:rowOff>
    </xdr:from>
    <xdr:to>
      <xdr:col>9</xdr:col>
      <xdr:colOff>9525</xdr:colOff>
      <xdr:row>71</xdr:row>
      <xdr:rowOff>171450</xdr:rowOff>
    </xdr:to>
    <xdr:graphicFrame macro="">
      <xdr:nvGraphicFramePr>
        <xdr:cNvPr id="14" name="Graphique 13">
          <a:extLst>
            <a:ext uri="{FF2B5EF4-FFF2-40B4-BE49-F238E27FC236}">
              <a16:creationId xmlns:a16="http://schemas.microsoft.com/office/drawing/2014/main" id="{47CE1278-06E4-4193-81F1-071F2A2DBB9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7</xdr:col>
      <xdr:colOff>0</xdr:colOff>
      <xdr:row>72</xdr:row>
      <xdr:rowOff>104776</xdr:rowOff>
    </xdr:from>
    <xdr:to>
      <xdr:col>9</xdr:col>
      <xdr:colOff>9525</xdr:colOff>
      <xdr:row>76</xdr:row>
      <xdr:rowOff>171450</xdr:rowOff>
    </xdr:to>
    <xdr:graphicFrame macro="">
      <xdr:nvGraphicFramePr>
        <xdr:cNvPr id="15" name="Graphique 14">
          <a:extLst>
            <a:ext uri="{FF2B5EF4-FFF2-40B4-BE49-F238E27FC236}">
              <a16:creationId xmlns:a16="http://schemas.microsoft.com/office/drawing/2014/main" id="{BFD96171-7AF4-4509-BB26-2B197C9356A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7</xdr:col>
      <xdr:colOff>0</xdr:colOff>
      <xdr:row>77</xdr:row>
      <xdr:rowOff>104776</xdr:rowOff>
    </xdr:from>
    <xdr:to>
      <xdr:col>9</xdr:col>
      <xdr:colOff>9525</xdr:colOff>
      <xdr:row>81</xdr:row>
      <xdr:rowOff>171450</xdr:rowOff>
    </xdr:to>
    <xdr:graphicFrame macro="">
      <xdr:nvGraphicFramePr>
        <xdr:cNvPr id="16" name="Graphique 15">
          <a:extLst>
            <a:ext uri="{FF2B5EF4-FFF2-40B4-BE49-F238E27FC236}">
              <a16:creationId xmlns:a16="http://schemas.microsoft.com/office/drawing/2014/main" id="{33091C18-0B73-403C-88CC-6697EBB58AE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7</xdr:col>
      <xdr:colOff>0</xdr:colOff>
      <xdr:row>82</xdr:row>
      <xdr:rowOff>104776</xdr:rowOff>
    </xdr:from>
    <xdr:to>
      <xdr:col>9</xdr:col>
      <xdr:colOff>9525</xdr:colOff>
      <xdr:row>86</xdr:row>
      <xdr:rowOff>171450</xdr:rowOff>
    </xdr:to>
    <xdr:graphicFrame macro="">
      <xdr:nvGraphicFramePr>
        <xdr:cNvPr id="17" name="Graphique 16">
          <a:extLst>
            <a:ext uri="{FF2B5EF4-FFF2-40B4-BE49-F238E27FC236}">
              <a16:creationId xmlns:a16="http://schemas.microsoft.com/office/drawing/2014/main" id="{B463BA33-F75D-4341-87F3-AA76A3772A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7</xdr:col>
      <xdr:colOff>0</xdr:colOff>
      <xdr:row>87</xdr:row>
      <xdr:rowOff>104776</xdr:rowOff>
    </xdr:from>
    <xdr:to>
      <xdr:col>9</xdr:col>
      <xdr:colOff>9525</xdr:colOff>
      <xdr:row>91</xdr:row>
      <xdr:rowOff>171450</xdr:rowOff>
    </xdr:to>
    <xdr:graphicFrame macro="">
      <xdr:nvGraphicFramePr>
        <xdr:cNvPr id="18" name="Graphique 17">
          <a:extLst>
            <a:ext uri="{FF2B5EF4-FFF2-40B4-BE49-F238E27FC236}">
              <a16:creationId xmlns:a16="http://schemas.microsoft.com/office/drawing/2014/main" id="{4ED45955-6D67-4ACA-BC78-A3C7CB5094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7</xdr:col>
      <xdr:colOff>0</xdr:colOff>
      <xdr:row>92</xdr:row>
      <xdr:rowOff>104776</xdr:rowOff>
    </xdr:from>
    <xdr:to>
      <xdr:col>9</xdr:col>
      <xdr:colOff>9525</xdr:colOff>
      <xdr:row>96</xdr:row>
      <xdr:rowOff>171450</xdr:rowOff>
    </xdr:to>
    <xdr:graphicFrame macro="">
      <xdr:nvGraphicFramePr>
        <xdr:cNvPr id="19" name="Graphique 18">
          <a:extLst>
            <a:ext uri="{FF2B5EF4-FFF2-40B4-BE49-F238E27FC236}">
              <a16:creationId xmlns:a16="http://schemas.microsoft.com/office/drawing/2014/main" id="{9443C6BF-62A8-4AA8-9982-591F67FDAF4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7</xdr:col>
      <xdr:colOff>0</xdr:colOff>
      <xdr:row>97</xdr:row>
      <xdr:rowOff>104776</xdr:rowOff>
    </xdr:from>
    <xdr:to>
      <xdr:col>9</xdr:col>
      <xdr:colOff>9525</xdr:colOff>
      <xdr:row>101</xdr:row>
      <xdr:rowOff>171450</xdr:rowOff>
    </xdr:to>
    <xdr:graphicFrame macro="">
      <xdr:nvGraphicFramePr>
        <xdr:cNvPr id="20" name="Graphique 19">
          <a:extLst>
            <a:ext uri="{FF2B5EF4-FFF2-40B4-BE49-F238E27FC236}">
              <a16:creationId xmlns:a16="http://schemas.microsoft.com/office/drawing/2014/main" id="{A48D0181-A7F2-45B0-9743-FC8DBCA39E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7</xdr:col>
      <xdr:colOff>0</xdr:colOff>
      <xdr:row>102</xdr:row>
      <xdr:rowOff>104776</xdr:rowOff>
    </xdr:from>
    <xdr:to>
      <xdr:col>9</xdr:col>
      <xdr:colOff>9525</xdr:colOff>
      <xdr:row>106</xdr:row>
      <xdr:rowOff>171450</xdr:rowOff>
    </xdr:to>
    <xdr:graphicFrame macro="">
      <xdr:nvGraphicFramePr>
        <xdr:cNvPr id="21" name="Graphique 20">
          <a:extLst>
            <a:ext uri="{FF2B5EF4-FFF2-40B4-BE49-F238E27FC236}">
              <a16:creationId xmlns:a16="http://schemas.microsoft.com/office/drawing/2014/main" id="{42614C33-11DE-4D14-AFE0-C7554871D6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7</xdr:col>
      <xdr:colOff>0</xdr:colOff>
      <xdr:row>107</xdr:row>
      <xdr:rowOff>104776</xdr:rowOff>
    </xdr:from>
    <xdr:to>
      <xdr:col>9</xdr:col>
      <xdr:colOff>9525</xdr:colOff>
      <xdr:row>111</xdr:row>
      <xdr:rowOff>171450</xdr:rowOff>
    </xdr:to>
    <xdr:graphicFrame macro="">
      <xdr:nvGraphicFramePr>
        <xdr:cNvPr id="22" name="Graphique 21">
          <a:extLst>
            <a:ext uri="{FF2B5EF4-FFF2-40B4-BE49-F238E27FC236}">
              <a16:creationId xmlns:a16="http://schemas.microsoft.com/office/drawing/2014/main" id="{A44DBACE-55DB-40DB-B414-E2383254838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7</xdr:col>
      <xdr:colOff>0</xdr:colOff>
      <xdr:row>112</xdr:row>
      <xdr:rowOff>104776</xdr:rowOff>
    </xdr:from>
    <xdr:to>
      <xdr:col>9</xdr:col>
      <xdr:colOff>9525</xdr:colOff>
      <xdr:row>116</xdr:row>
      <xdr:rowOff>171450</xdr:rowOff>
    </xdr:to>
    <xdr:graphicFrame macro="">
      <xdr:nvGraphicFramePr>
        <xdr:cNvPr id="23" name="Graphique 22">
          <a:extLst>
            <a:ext uri="{FF2B5EF4-FFF2-40B4-BE49-F238E27FC236}">
              <a16:creationId xmlns:a16="http://schemas.microsoft.com/office/drawing/2014/main" id="{ED89DA33-B38D-45B5-8F06-80DA367D06E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7</xdr:col>
      <xdr:colOff>0</xdr:colOff>
      <xdr:row>117</xdr:row>
      <xdr:rowOff>104776</xdr:rowOff>
    </xdr:from>
    <xdr:to>
      <xdr:col>9</xdr:col>
      <xdr:colOff>9525</xdr:colOff>
      <xdr:row>121</xdr:row>
      <xdr:rowOff>171450</xdr:rowOff>
    </xdr:to>
    <xdr:graphicFrame macro="">
      <xdr:nvGraphicFramePr>
        <xdr:cNvPr id="24" name="Graphique 23">
          <a:extLst>
            <a:ext uri="{FF2B5EF4-FFF2-40B4-BE49-F238E27FC236}">
              <a16:creationId xmlns:a16="http://schemas.microsoft.com/office/drawing/2014/main" id="{5412043F-1497-4C40-B07A-42ADB685654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7</xdr:col>
      <xdr:colOff>0</xdr:colOff>
      <xdr:row>122</xdr:row>
      <xdr:rowOff>104776</xdr:rowOff>
    </xdr:from>
    <xdr:to>
      <xdr:col>9</xdr:col>
      <xdr:colOff>9525</xdr:colOff>
      <xdr:row>126</xdr:row>
      <xdr:rowOff>171450</xdr:rowOff>
    </xdr:to>
    <xdr:graphicFrame macro="">
      <xdr:nvGraphicFramePr>
        <xdr:cNvPr id="25" name="Graphique 24">
          <a:extLst>
            <a:ext uri="{FF2B5EF4-FFF2-40B4-BE49-F238E27FC236}">
              <a16:creationId xmlns:a16="http://schemas.microsoft.com/office/drawing/2014/main" id="{3FEA8D26-31AC-4EA9-AE96-0ECBE6C28F8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7</xdr:col>
      <xdr:colOff>0</xdr:colOff>
      <xdr:row>127</xdr:row>
      <xdr:rowOff>104776</xdr:rowOff>
    </xdr:from>
    <xdr:to>
      <xdr:col>9</xdr:col>
      <xdr:colOff>9525</xdr:colOff>
      <xdr:row>131</xdr:row>
      <xdr:rowOff>171450</xdr:rowOff>
    </xdr:to>
    <xdr:graphicFrame macro="">
      <xdr:nvGraphicFramePr>
        <xdr:cNvPr id="26" name="Graphique 25">
          <a:extLst>
            <a:ext uri="{FF2B5EF4-FFF2-40B4-BE49-F238E27FC236}">
              <a16:creationId xmlns:a16="http://schemas.microsoft.com/office/drawing/2014/main" id="{C52EF67A-528E-4DC2-96A4-30FF08E8523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7</xdr:col>
      <xdr:colOff>66675</xdr:colOff>
      <xdr:row>133</xdr:row>
      <xdr:rowOff>47626</xdr:rowOff>
    </xdr:from>
    <xdr:to>
      <xdr:col>9</xdr:col>
      <xdr:colOff>123825</xdr:colOff>
      <xdr:row>137</xdr:row>
      <xdr:rowOff>85725</xdr:rowOff>
    </xdr:to>
    <xdr:graphicFrame macro="">
      <xdr:nvGraphicFramePr>
        <xdr:cNvPr id="27" name="Graphique 26">
          <a:extLst>
            <a:ext uri="{FF2B5EF4-FFF2-40B4-BE49-F238E27FC236}">
              <a16:creationId xmlns:a16="http://schemas.microsoft.com/office/drawing/2014/main" id="{26B9B8C4-C68C-4753-BD35-F5A6907C3A5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7</xdr:col>
      <xdr:colOff>0</xdr:colOff>
      <xdr:row>137</xdr:row>
      <xdr:rowOff>104776</xdr:rowOff>
    </xdr:from>
    <xdr:to>
      <xdr:col>9</xdr:col>
      <xdr:colOff>9525</xdr:colOff>
      <xdr:row>141</xdr:row>
      <xdr:rowOff>171450</xdr:rowOff>
    </xdr:to>
    <xdr:graphicFrame macro="">
      <xdr:nvGraphicFramePr>
        <xdr:cNvPr id="28" name="Graphique 27">
          <a:extLst>
            <a:ext uri="{FF2B5EF4-FFF2-40B4-BE49-F238E27FC236}">
              <a16:creationId xmlns:a16="http://schemas.microsoft.com/office/drawing/2014/main" id="{31F3BD34-CB17-4570-9926-EDBFA9D741E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7</xdr:col>
      <xdr:colOff>0</xdr:colOff>
      <xdr:row>142</xdr:row>
      <xdr:rowOff>104776</xdr:rowOff>
    </xdr:from>
    <xdr:to>
      <xdr:col>9</xdr:col>
      <xdr:colOff>9525</xdr:colOff>
      <xdr:row>146</xdr:row>
      <xdr:rowOff>171450</xdr:rowOff>
    </xdr:to>
    <xdr:graphicFrame macro="">
      <xdr:nvGraphicFramePr>
        <xdr:cNvPr id="29" name="Graphique 28">
          <a:extLst>
            <a:ext uri="{FF2B5EF4-FFF2-40B4-BE49-F238E27FC236}">
              <a16:creationId xmlns:a16="http://schemas.microsoft.com/office/drawing/2014/main" id="{54C5E6B8-34B8-4937-8A47-0DDF6700166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7</xdr:col>
      <xdr:colOff>0</xdr:colOff>
      <xdr:row>147</xdr:row>
      <xdr:rowOff>104776</xdr:rowOff>
    </xdr:from>
    <xdr:to>
      <xdr:col>9</xdr:col>
      <xdr:colOff>9525</xdr:colOff>
      <xdr:row>151</xdr:row>
      <xdr:rowOff>171450</xdr:rowOff>
    </xdr:to>
    <xdr:graphicFrame macro="">
      <xdr:nvGraphicFramePr>
        <xdr:cNvPr id="30" name="Graphique 29">
          <a:extLst>
            <a:ext uri="{FF2B5EF4-FFF2-40B4-BE49-F238E27FC236}">
              <a16:creationId xmlns:a16="http://schemas.microsoft.com/office/drawing/2014/main" id="{0F3C41B5-E2F6-4B33-81FF-977658F946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7</xdr:col>
      <xdr:colOff>0</xdr:colOff>
      <xdr:row>152</xdr:row>
      <xdr:rowOff>104776</xdr:rowOff>
    </xdr:from>
    <xdr:to>
      <xdr:col>9</xdr:col>
      <xdr:colOff>9525</xdr:colOff>
      <xdr:row>156</xdr:row>
      <xdr:rowOff>171450</xdr:rowOff>
    </xdr:to>
    <xdr:graphicFrame macro="">
      <xdr:nvGraphicFramePr>
        <xdr:cNvPr id="31" name="Graphique 30">
          <a:extLst>
            <a:ext uri="{FF2B5EF4-FFF2-40B4-BE49-F238E27FC236}">
              <a16:creationId xmlns:a16="http://schemas.microsoft.com/office/drawing/2014/main" id="{E98EA46C-438E-4C10-9C79-87DEEF6BD66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7</xdr:col>
      <xdr:colOff>0</xdr:colOff>
      <xdr:row>157</xdr:row>
      <xdr:rowOff>104776</xdr:rowOff>
    </xdr:from>
    <xdr:to>
      <xdr:col>9</xdr:col>
      <xdr:colOff>9525</xdr:colOff>
      <xdr:row>161</xdr:row>
      <xdr:rowOff>171450</xdr:rowOff>
    </xdr:to>
    <xdr:graphicFrame macro="">
      <xdr:nvGraphicFramePr>
        <xdr:cNvPr id="32" name="Graphique 31">
          <a:extLst>
            <a:ext uri="{FF2B5EF4-FFF2-40B4-BE49-F238E27FC236}">
              <a16:creationId xmlns:a16="http://schemas.microsoft.com/office/drawing/2014/main" id="{7B8D0EA5-45E7-483A-B83E-80A835ADE66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7</xdr:col>
      <xdr:colOff>0</xdr:colOff>
      <xdr:row>162</xdr:row>
      <xdr:rowOff>104776</xdr:rowOff>
    </xdr:from>
    <xdr:to>
      <xdr:col>9</xdr:col>
      <xdr:colOff>9525</xdr:colOff>
      <xdr:row>166</xdr:row>
      <xdr:rowOff>171450</xdr:rowOff>
    </xdr:to>
    <xdr:graphicFrame macro="">
      <xdr:nvGraphicFramePr>
        <xdr:cNvPr id="33" name="Graphique 32">
          <a:extLst>
            <a:ext uri="{FF2B5EF4-FFF2-40B4-BE49-F238E27FC236}">
              <a16:creationId xmlns:a16="http://schemas.microsoft.com/office/drawing/2014/main" id="{6FC3433E-F78A-457D-918C-9851522AAB9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7</xdr:col>
      <xdr:colOff>0</xdr:colOff>
      <xdr:row>167</xdr:row>
      <xdr:rowOff>104776</xdr:rowOff>
    </xdr:from>
    <xdr:to>
      <xdr:col>9</xdr:col>
      <xdr:colOff>9525</xdr:colOff>
      <xdr:row>171</xdr:row>
      <xdr:rowOff>171450</xdr:rowOff>
    </xdr:to>
    <xdr:graphicFrame macro="">
      <xdr:nvGraphicFramePr>
        <xdr:cNvPr id="34" name="Graphique 33">
          <a:extLst>
            <a:ext uri="{FF2B5EF4-FFF2-40B4-BE49-F238E27FC236}">
              <a16:creationId xmlns:a16="http://schemas.microsoft.com/office/drawing/2014/main" id="{CF75A4AF-A085-497D-A701-B52E32B547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7</xdr:col>
      <xdr:colOff>0</xdr:colOff>
      <xdr:row>172</xdr:row>
      <xdr:rowOff>104776</xdr:rowOff>
    </xdr:from>
    <xdr:to>
      <xdr:col>9</xdr:col>
      <xdr:colOff>9525</xdr:colOff>
      <xdr:row>176</xdr:row>
      <xdr:rowOff>171450</xdr:rowOff>
    </xdr:to>
    <xdr:graphicFrame macro="">
      <xdr:nvGraphicFramePr>
        <xdr:cNvPr id="35" name="Graphique 34">
          <a:extLst>
            <a:ext uri="{FF2B5EF4-FFF2-40B4-BE49-F238E27FC236}">
              <a16:creationId xmlns:a16="http://schemas.microsoft.com/office/drawing/2014/main" id="{57303B10-8C46-4888-9A8C-1074E4720CB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7</xdr:col>
      <xdr:colOff>0</xdr:colOff>
      <xdr:row>177</xdr:row>
      <xdr:rowOff>104776</xdr:rowOff>
    </xdr:from>
    <xdr:to>
      <xdr:col>9</xdr:col>
      <xdr:colOff>9525</xdr:colOff>
      <xdr:row>181</xdr:row>
      <xdr:rowOff>171450</xdr:rowOff>
    </xdr:to>
    <xdr:graphicFrame macro="">
      <xdr:nvGraphicFramePr>
        <xdr:cNvPr id="36" name="Graphique 35">
          <a:extLst>
            <a:ext uri="{FF2B5EF4-FFF2-40B4-BE49-F238E27FC236}">
              <a16:creationId xmlns:a16="http://schemas.microsoft.com/office/drawing/2014/main" id="{DBCA7254-A8BD-4F55-B6B5-EB88E2E5EA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7</xdr:col>
      <xdr:colOff>0</xdr:colOff>
      <xdr:row>7</xdr:row>
      <xdr:rowOff>149600</xdr:rowOff>
    </xdr:from>
    <xdr:to>
      <xdr:col>9</xdr:col>
      <xdr:colOff>20731</xdr:colOff>
      <xdr:row>11</xdr:row>
      <xdr:rowOff>216274</xdr:rowOff>
    </xdr:to>
    <xdr:graphicFrame macro="">
      <xdr:nvGraphicFramePr>
        <xdr:cNvPr id="37" name="Graphique 36">
          <a:extLst>
            <a:ext uri="{FF2B5EF4-FFF2-40B4-BE49-F238E27FC236}">
              <a16:creationId xmlns:a16="http://schemas.microsoft.com/office/drawing/2014/main" id="{42AEEC88-96CD-4E2A-A341-9D72C20EE31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7</xdr:col>
      <xdr:colOff>0</xdr:colOff>
      <xdr:row>182</xdr:row>
      <xdr:rowOff>104776</xdr:rowOff>
    </xdr:from>
    <xdr:to>
      <xdr:col>9</xdr:col>
      <xdr:colOff>9525</xdr:colOff>
      <xdr:row>186</xdr:row>
      <xdr:rowOff>171450</xdr:rowOff>
    </xdr:to>
    <xdr:graphicFrame macro="">
      <xdr:nvGraphicFramePr>
        <xdr:cNvPr id="38" name="Graphique 37">
          <a:extLst>
            <a:ext uri="{FF2B5EF4-FFF2-40B4-BE49-F238E27FC236}">
              <a16:creationId xmlns:a16="http://schemas.microsoft.com/office/drawing/2014/main" id="{45DEAC21-8BCE-4DD8-97A9-C7369DDC479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7</xdr:col>
      <xdr:colOff>0</xdr:colOff>
      <xdr:row>2</xdr:row>
      <xdr:rowOff>104776</xdr:rowOff>
    </xdr:from>
    <xdr:to>
      <xdr:col>9</xdr:col>
      <xdr:colOff>9525</xdr:colOff>
      <xdr:row>6</xdr:row>
      <xdr:rowOff>171450</xdr:rowOff>
    </xdr:to>
    <xdr:graphicFrame macro="">
      <xdr:nvGraphicFramePr>
        <xdr:cNvPr id="2" name="Graphique 1">
          <a:extLst>
            <a:ext uri="{FF2B5EF4-FFF2-40B4-BE49-F238E27FC236}">
              <a16:creationId xmlns:a16="http://schemas.microsoft.com/office/drawing/2014/main" id="{3129F310-9DF3-458F-89CD-5D4D0342A2E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0</xdr:colOff>
      <xdr:row>12</xdr:row>
      <xdr:rowOff>104776</xdr:rowOff>
    </xdr:from>
    <xdr:to>
      <xdr:col>9</xdr:col>
      <xdr:colOff>9525</xdr:colOff>
      <xdr:row>16</xdr:row>
      <xdr:rowOff>171450</xdr:rowOff>
    </xdr:to>
    <xdr:graphicFrame macro="">
      <xdr:nvGraphicFramePr>
        <xdr:cNvPr id="3" name="Graphique 2">
          <a:extLst>
            <a:ext uri="{FF2B5EF4-FFF2-40B4-BE49-F238E27FC236}">
              <a16:creationId xmlns:a16="http://schemas.microsoft.com/office/drawing/2014/main" id="{55E55895-B405-4FBF-A771-66D1A3E8ED8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0</xdr:colOff>
      <xdr:row>17</xdr:row>
      <xdr:rowOff>104776</xdr:rowOff>
    </xdr:from>
    <xdr:to>
      <xdr:col>9</xdr:col>
      <xdr:colOff>9525</xdr:colOff>
      <xdr:row>21</xdr:row>
      <xdr:rowOff>171450</xdr:rowOff>
    </xdr:to>
    <xdr:graphicFrame macro="">
      <xdr:nvGraphicFramePr>
        <xdr:cNvPr id="4" name="Graphique 3">
          <a:extLst>
            <a:ext uri="{FF2B5EF4-FFF2-40B4-BE49-F238E27FC236}">
              <a16:creationId xmlns:a16="http://schemas.microsoft.com/office/drawing/2014/main" id="{612D8DF2-2954-497E-82B5-A036FBCD4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0</xdr:colOff>
      <xdr:row>22</xdr:row>
      <xdr:rowOff>104776</xdr:rowOff>
    </xdr:from>
    <xdr:to>
      <xdr:col>9</xdr:col>
      <xdr:colOff>9525</xdr:colOff>
      <xdr:row>26</xdr:row>
      <xdr:rowOff>171450</xdr:rowOff>
    </xdr:to>
    <xdr:graphicFrame macro="">
      <xdr:nvGraphicFramePr>
        <xdr:cNvPr id="5" name="Graphique 4">
          <a:extLst>
            <a:ext uri="{FF2B5EF4-FFF2-40B4-BE49-F238E27FC236}">
              <a16:creationId xmlns:a16="http://schemas.microsoft.com/office/drawing/2014/main" id="{7E89B3F9-80E2-435D-8762-39BE86E560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0</xdr:colOff>
      <xdr:row>27</xdr:row>
      <xdr:rowOff>104776</xdr:rowOff>
    </xdr:from>
    <xdr:to>
      <xdr:col>9</xdr:col>
      <xdr:colOff>9525</xdr:colOff>
      <xdr:row>31</xdr:row>
      <xdr:rowOff>171450</xdr:rowOff>
    </xdr:to>
    <xdr:graphicFrame macro="">
      <xdr:nvGraphicFramePr>
        <xdr:cNvPr id="6" name="Graphique 5">
          <a:extLst>
            <a:ext uri="{FF2B5EF4-FFF2-40B4-BE49-F238E27FC236}">
              <a16:creationId xmlns:a16="http://schemas.microsoft.com/office/drawing/2014/main" id="{0D6CAA33-0DB8-4CFC-9B12-40CAEF8538C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0</xdr:colOff>
      <xdr:row>32</xdr:row>
      <xdr:rowOff>104776</xdr:rowOff>
    </xdr:from>
    <xdr:to>
      <xdr:col>9</xdr:col>
      <xdr:colOff>9525</xdr:colOff>
      <xdr:row>36</xdr:row>
      <xdr:rowOff>171450</xdr:rowOff>
    </xdr:to>
    <xdr:graphicFrame macro="">
      <xdr:nvGraphicFramePr>
        <xdr:cNvPr id="7" name="Graphique 6">
          <a:extLst>
            <a:ext uri="{FF2B5EF4-FFF2-40B4-BE49-F238E27FC236}">
              <a16:creationId xmlns:a16="http://schemas.microsoft.com/office/drawing/2014/main" id="{77DA1094-6AA4-4C1B-8960-D3365AC6FFD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0</xdr:colOff>
      <xdr:row>37</xdr:row>
      <xdr:rowOff>104776</xdr:rowOff>
    </xdr:from>
    <xdr:to>
      <xdr:col>9</xdr:col>
      <xdr:colOff>9525</xdr:colOff>
      <xdr:row>41</xdr:row>
      <xdr:rowOff>171450</xdr:rowOff>
    </xdr:to>
    <xdr:graphicFrame macro="">
      <xdr:nvGraphicFramePr>
        <xdr:cNvPr id="8" name="Graphique 7">
          <a:extLst>
            <a:ext uri="{FF2B5EF4-FFF2-40B4-BE49-F238E27FC236}">
              <a16:creationId xmlns:a16="http://schemas.microsoft.com/office/drawing/2014/main" id="{2558827D-4C6C-480B-9EA1-B54E3AB358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0</xdr:colOff>
      <xdr:row>42</xdr:row>
      <xdr:rowOff>104776</xdr:rowOff>
    </xdr:from>
    <xdr:to>
      <xdr:col>9</xdr:col>
      <xdr:colOff>9525</xdr:colOff>
      <xdr:row>46</xdr:row>
      <xdr:rowOff>171450</xdr:rowOff>
    </xdr:to>
    <xdr:graphicFrame macro="">
      <xdr:nvGraphicFramePr>
        <xdr:cNvPr id="9" name="Graphique 8">
          <a:extLst>
            <a:ext uri="{FF2B5EF4-FFF2-40B4-BE49-F238E27FC236}">
              <a16:creationId xmlns:a16="http://schemas.microsoft.com/office/drawing/2014/main" id="{BDC01A0D-83E5-44AD-A335-3D71243FF05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0</xdr:colOff>
      <xdr:row>47</xdr:row>
      <xdr:rowOff>104776</xdr:rowOff>
    </xdr:from>
    <xdr:to>
      <xdr:col>9</xdr:col>
      <xdr:colOff>9525</xdr:colOff>
      <xdr:row>51</xdr:row>
      <xdr:rowOff>171450</xdr:rowOff>
    </xdr:to>
    <xdr:graphicFrame macro="">
      <xdr:nvGraphicFramePr>
        <xdr:cNvPr id="10" name="Graphique 9">
          <a:extLst>
            <a:ext uri="{FF2B5EF4-FFF2-40B4-BE49-F238E27FC236}">
              <a16:creationId xmlns:a16="http://schemas.microsoft.com/office/drawing/2014/main" id="{BE218040-8DDE-4B34-9D52-8A82595756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7</xdr:col>
      <xdr:colOff>0</xdr:colOff>
      <xdr:row>52</xdr:row>
      <xdr:rowOff>104776</xdr:rowOff>
    </xdr:from>
    <xdr:to>
      <xdr:col>9</xdr:col>
      <xdr:colOff>9525</xdr:colOff>
      <xdr:row>56</xdr:row>
      <xdr:rowOff>171450</xdr:rowOff>
    </xdr:to>
    <xdr:graphicFrame macro="">
      <xdr:nvGraphicFramePr>
        <xdr:cNvPr id="11" name="Graphique 10">
          <a:extLst>
            <a:ext uri="{FF2B5EF4-FFF2-40B4-BE49-F238E27FC236}">
              <a16:creationId xmlns:a16="http://schemas.microsoft.com/office/drawing/2014/main" id="{2A481411-F22C-463C-9733-5D4FAEF998C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7</xdr:col>
      <xdr:colOff>0</xdr:colOff>
      <xdr:row>57</xdr:row>
      <xdr:rowOff>104776</xdr:rowOff>
    </xdr:from>
    <xdr:to>
      <xdr:col>9</xdr:col>
      <xdr:colOff>9525</xdr:colOff>
      <xdr:row>61</xdr:row>
      <xdr:rowOff>171450</xdr:rowOff>
    </xdr:to>
    <xdr:graphicFrame macro="">
      <xdr:nvGraphicFramePr>
        <xdr:cNvPr id="12" name="Graphique 11">
          <a:extLst>
            <a:ext uri="{FF2B5EF4-FFF2-40B4-BE49-F238E27FC236}">
              <a16:creationId xmlns:a16="http://schemas.microsoft.com/office/drawing/2014/main" id="{4F6D7FD8-8A05-4B97-88BD-8211C9CD71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7</xdr:col>
      <xdr:colOff>0</xdr:colOff>
      <xdr:row>62</xdr:row>
      <xdr:rowOff>104776</xdr:rowOff>
    </xdr:from>
    <xdr:to>
      <xdr:col>9</xdr:col>
      <xdr:colOff>9525</xdr:colOff>
      <xdr:row>66</xdr:row>
      <xdr:rowOff>171450</xdr:rowOff>
    </xdr:to>
    <xdr:graphicFrame macro="">
      <xdr:nvGraphicFramePr>
        <xdr:cNvPr id="13" name="Graphique 12">
          <a:extLst>
            <a:ext uri="{FF2B5EF4-FFF2-40B4-BE49-F238E27FC236}">
              <a16:creationId xmlns:a16="http://schemas.microsoft.com/office/drawing/2014/main" id="{0029D44D-5279-48E5-9678-FF28606866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7</xdr:col>
      <xdr:colOff>0</xdr:colOff>
      <xdr:row>67</xdr:row>
      <xdr:rowOff>104776</xdr:rowOff>
    </xdr:from>
    <xdr:to>
      <xdr:col>9</xdr:col>
      <xdr:colOff>9525</xdr:colOff>
      <xdr:row>71</xdr:row>
      <xdr:rowOff>171450</xdr:rowOff>
    </xdr:to>
    <xdr:graphicFrame macro="">
      <xdr:nvGraphicFramePr>
        <xdr:cNvPr id="14" name="Graphique 13">
          <a:extLst>
            <a:ext uri="{FF2B5EF4-FFF2-40B4-BE49-F238E27FC236}">
              <a16:creationId xmlns:a16="http://schemas.microsoft.com/office/drawing/2014/main" id="{266A7D3E-7D34-4971-8BF0-26510FAC7C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7</xdr:col>
      <xdr:colOff>0</xdr:colOff>
      <xdr:row>72</xdr:row>
      <xdr:rowOff>104776</xdr:rowOff>
    </xdr:from>
    <xdr:to>
      <xdr:col>9</xdr:col>
      <xdr:colOff>9525</xdr:colOff>
      <xdr:row>76</xdr:row>
      <xdr:rowOff>171450</xdr:rowOff>
    </xdr:to>
    <xdr:graphicFrame macro="">
      <xdr:nvGraphicFramePr>
        <xdr:cNvPr id="15" name="Graphique 14">
          <a:extLst>
            <a:ext uri="{FF2B5EF4-FFF2-40B4-BE49-F238E27FC236}">
              <a16:creationId xmlns:a16="http://schemas.microsoft.com/office/drawing/2014/main" id="{F8DD7BBC-9AA5-4600-BE78-B034FEEB0A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7</xdr:col>
      <xdr:colOff>0</xdr:colOff>
      <xdr:row>77</xdr:row>
      <xdr:rowOff>104776</xdr:rowOff>
    </xdr:from>
    <xdr:to>
      <xdr:col>9</xdr:col>
      <xdr:colOff>9525</xdr:colOff>
      <xdr:row>81</xdr:row>
      <xdr:rowOff>171450</xdr:rowOff>
    </xdr:to>
    <xdr:graphicFrame macro="">
      <xdr:nvGraphicFramePr>
        <xdr:cNvPr id="16" name="Graphique 15">
          <a:extLst>
            <a:ext uri="{FF2B5EF4-FFF2-40B4-BE49-F238E27FC236}">
              <a16:creationId xmlns:a16="http://schemas.microsoft.com/office/drawing/2014/main" id="{DDCCD79D-8BB4-4EB2-ABDE-A05648E66AB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7</xdr:col>
      <xdr:colOff>0</xdr:colOff>
      <xdr:row>82</xdr:row>
      <xdr:rowOff>104776</xdr:rowOff>
    </xdr:from>
    <xdr:to>
      <xdr:col>9</xdr:col>
      <xdr:colOff>9525</xdr:colOff>
      <xdr:row>86</xdr:row>
      <xdr:rowOff>171450</xdr:rowOff>
    </xdr:to>
    <xdr:graphicFrame macro="">
      <xdr:nvGraphicFramePr>
        <xdr:cNvPr id="17" name="Graphique 16">
          <a:extLst>
            <a:ext uri="{FF2B5EF4-FFF2-40B4-BE49-F238E27FC236}">
              <a16:creationId xmlns:a16="http://schemas.microsoft.com/office/drawing/2014/main" id="{0E6C4E7A-5B2C-4D6A-9232-D5C0321E6DF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7</xdr:col>
      <xdr:colOff>0</xdr:colOff>
      <xdr:row>87</xdr:row>
      <xdr:rowOff>104776</xdr:rowOff>
    </xdr:from>
    <xdr:to>
      <xdr:col>9</xdr:col>
      <xdr:colOff>9525</xdr:colOff>
      <xdr:row>91</xdr:row>
      <xdr:rowOff>171450</xdr:rowOff>
    </xdr:to>
    <xdr:graphicFrame macro="">
      <xdr:nvGraphicFramePr>
        <xdr:cNvPr id="18" name="Graphique 17">
          <a:extLst>
            <a:ext uri="{FF2B5EF4-FFF2-40B4-BE49-F238E27FC236}">
              <a16:creationId xmlns:a16="http://schemas.microsoft.com/office/drawing/2014/main" id="{4E539AEA-3309-48FE-ABC9-C7A205715DA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7</xdr:col>
      <xdr:colOff>0</xdr:colOff>
      <xdr:row>92</xdr:row>
      <xdr:rowOff>104776</xdr:rowOff>
    </xdr:from>
    <xdr:to>
      <xdr:col>9</xdr:col>
      <xdr:colOff>9525</xdr:colOff>
      <xdr:row>96</xdr:row>
      <xdr:rowOff>171450</xdr:rowOff>
    </xdr:to>
    <xdr:graphicFrame macro="">
      <xdr:nvGraphicFramePr>
        <xdr:cNvPr id="19" name="Graphique 18">
          <a:extLst>
            <a:ext uri="{FF2B5EF4-FFF2-40B4-BE49-F238E27FC236}">
              <a16:creationId xmlns:a16="http://schemas.microsoft.com/office/drawing/2014/main" id="{9DA0EEEA-D38C-44FF-B1D5-A2220EE501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7</xdr:col>
      <xdr:colOff>0</xdr:colOff>
      <xdr:row>97</xdr:row>
      <xdr:rowOff>104776</xdr:rowOff>
    </xdr:from>
    <xdr:to>
      <xdr:col>9</xdr:col>
      <xdr:colOff>9525</xdr:colOff>
      <xdr:row>101</xdr:row>
      <xdr:rowOff>171450</xdr:rowOff>
    </xdr:to>
    <xdr:graphicFrame macro="">
      <xdr:nvGraphicFramePr>
        <xdr:cNvPr id="20" name="Graphique 19">
          <a:extLst>
            <a:ext uri="{FF2B5EF4-FFF2-40B4-BE49-F238E27FC236}">
              <a16:creationId xmlns:a16="http://schemas.microsoft.com/office/drawing/2014/main" id="{02266EFA-3713-4B9E-B862-5235961807E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7</xdr:col>
      <xdr:colOff>0</xdr:colOff>
      <xdr:row>102</xdr:row>
      <xdr:rowOff>104776</xdr:rowOff>
    </xdr:from>
    <xdr:to>
      <xdr:col>9</xdr:col>
      <xdr:colOff>9525</xdr:colOff>
      <xdr:row>106</xdr:row>
      <xdr:rowOff>171450</xdr:rowOff>
    </xdr:to>
    <xdr:graphicFrame macro="">
      <xdr:nvGraphicFramePr>
        <xdr:cNvPr id="21" name="Graphique 20">
          <a:extLst>
            <a:ext uri="{FF2B5EF4-FFF2-40B4-BE49-F238E27FC236}">
              <a16:creationId xmlns:a16="http://schemas.microsoft.com/office/drawing/2014/main" id="{28B1015B-F1A5-4F8B-B37F-3D1EF2B284F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7</xdr:col>
      <xdr:colOff>0</xdr:colOff>
      <xdr:row>107</xdr:row>
      <xdr:rowOff>104776</xdr:rowOff>
    </xdr:from>
    <xdr:to>
      <xdr:col>9</xdr:col>
      <xdr:colOff>9525</xdr:colOff>
      <xdr:row>111</xdr:row>
      <xdr:rowOff>171450</xdr:rowOff>
    </xdr:to>
    <xdr:graphicFrame macro="">
      <xdr:nvGraphicFramePr>
        <xdr:cNvPr id="22" name="Graphique 21">
          <a:extLst>
            <a:ext uri="{FF2B5EF4-FFF2-40B4-BE49-F238E27FC236}">
              <a16:creationId xmlns:a16="http://schemas.microsoft.com/office/drawing/2014/main" id="{D9489269-8D6B-458B-9C43-C24EFCDAE7D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7</xdr:col>
      <xdr:colOff>0</xdr:colOff>
      <xdr:row>112</xdr:row>
      <xdr:rowOff>104776</xdr:rowOff>
    </xdr:from>
    <xdr:to>
      <xdr:col>9</xdr:col>
      <xdr:colOff>9525</xdr:colOff>
      <xdr:row>116</xdr:row>
      <xdr:rowOff>171450</xdr:rowOff>
    </xdr:to>
    <xdr:graphicFrame macro="">
      <xdr:nvGraphicFramePr>
        <xdr:cNvPr id="23" name="Graphique 22">
          <a:extLst>
            <a:ext uri="{FF2B5EF4-FFF2-40B4-BE49-F238E27FC236}">
              <a16:creationId xmlns:a16="http://schemas.microsoft.com/office/drawing/2014/main" id="{DCD7123F-D903-45B6-821D-ACE0E0D3C7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7</xdr:col>
      <xdr:colOff>0</xdr:colOff>
      <xdr:row>117</xdr:row>
      <xdr:rowOff>104776</xdr:rowOff>
    </xdr:from>
    <xdr:to>
      <xdr:col>9</xdr:col>
      <xdr:colOff>9525</xdr:colOff>
      <xdr:row>121</xdr:row>
      <xdr:rowOff>171450</xdr:rowOff>
    </xdr:to>
    <xdr:graphicFrame macro="">
      <xdr:nvGraphicFramePr>
        <xdr:cNvPr id="24" name="Graphique 23">
          <a:extLst>
            <a:ext uri="{FF2B5EF4-FFF2-40B4-BE49-F238E27FC236}">
              <a16:creationId xmlns:a16="http://schemas.microsoft.com/office/drawing/2014/main" id="{10BCCAFB-70F4-4FB3-AEDF-E97619CD34E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7</xdr:col>
      <xdr:colOff>0</xdr:colOff>
      <xdr:row>122</xdr:row>
      <xdr:rowOff>104776</xdr:rowOff>
    </xdr:from>
    <xdr:to>
      <xdr:col>9</xdr:col>
      <xdr:colOff>9525</xdr:colOff>
      <xdr:row>126</xdr:row>
      <xdr:rowOff>171450</xdr:rowOff>
    </xdr:to>
    <xdr:graphicFrame macro="">
      <xdr:nvGraphicFramePr>
        <xdr:cNvPr id="25" name="Graphique 24">
          <a:extLst>
            <a:ext uri="{FF2B5EF4-FFF2-40B4-BE49-F238E27FC236}">
              <a16:creationId xmlns:a16="http://schemas.microsoft.com/office/drawing/2014/main" id="{DC99AAA5-53A5-4318-B1DA-905E8CC397F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7</xdr:col>
      <xdr:colOff>0</xdr:colOff>
      <xdr:row>127</xdr:row>
      <xdr:rowOff>104776</xdr:rowOff>
    </xdr:from>
    <xdr:to>
      <xdr:col>9</xdr:col>
      <xdr:colOff>9525</xdr:colOff>
      <xdr:row>131</xdr:row>
      <xdr:rowOff>171450</xdr:rowOff>
    </xdr:to>
    <xdr:graphicFrame macro="">
      <xdr:nvGraphicFramePr>
        <xdr:cNvPr id="26" name="Graphique 25">
          <a:extLst>
            <a:ext uri="{FF2B5EF4-FFF2-40B4-BE49-F238E27FC236}">
              <a16:creationId xmlns:a16="http://schemas.microsoft.com/office/drawing/2014/main" id="{50DC25E5-19EC-439B-9875-245E55E83AD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7</xdr:col>
      <xdr:colOff>66675</xdr:colOff>
      <xdr:row>133</xdr:row>
      <xdr:rowOff>47626</xdr:rowOff>
    </xdr:from>
    <xdr:to>
      <xdr:col>9</xdr:col>
      <xdr:colOff>123825</xdr:colOff>
      <xdr:row>137</xdr:row>
      <xdr:rowOff>85725</xdr:rowOff>
    </xdr:to>
    <xdr:graphicFrame macro="">
      <xdr:nvGraphicFramePr>
        <xdr:cNvPr id="27" name="Graphique 26">
          <a:extLst>
            <a:ext uri="{FF2B5EF4-FFF2-40B4-BE49-F238E27FC236}">
              <a16:creationId xmlns:a16="http://schemas.microsoft.com/office/drawing/2014/main" id="{D41C0594-0378-4795-87F5-6C7DB2330AF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7</xdr:col>
      <xdr:colOff>0</xdr:colOff>
      <xdr:row>137</xdr:row>
      <xdr:rowOff>104776</xdr:rowOff>
    </xdr:from>
    <xdr:to>
      <xdr:col>9</xdr:col>
      <xdr:colOff>9525</xdr:colOff>
      <xdr:row>141</xdr:row>
      <xdr:rowOff>171450</xdr:rowOff>
    </xdr:to>
    <xdr:graphicFrame macro="">
      <xdr:nvGraphicFramePr>
        <xdr:cNvPr id="28" name="Graphique 27">
          <a:extLst>
            <a:ext uri="{FF2B5EF4-FFF2-40B4-BE49-F238E27FC236}">
              <a16:creationId xmlns:a16="http://schemas.microsoft.com/office/drawing/2014/main" id="{18E4839F-E582-4881-9A26-034955400AF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7</xdr:col>
      <xdr:colOff>0</xdr:colOff>
      <xdr:row>142</xdr:row>
      <xdr:rowOff>104776</xdr:rowOff>
    </xdr:from>
    <xdr:to>
      <xdr:col>9</xdr:col>
      <xdr:colOff>9525</xdr:colOff>
      <xdr:row>146</xdr:row>
      <xdr:rowOff>171450</xdr:rowOff>
    </xdr:to>
    <xdr:graphicFrame macro="">
      <xdr:nvGraphicFramePr>
        <xdr:cNvPr id="29" name="Graphique 28">
          <a:extLst>
            <a:ext uri="{FF2B5EF4-FFF2-40B4-BE49-F238E27FC236}">
              <a16:creationId xmlns:a16="http://schemas.microsoft.com/office/drawing/2014/main" id="{B1D31249-6C62-45D8-81DC-79CC03D5AD8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7</xdr:col>
      <xdr:colOff>0</xdr:colOff>
      <xdr:row>147</xdr:row>
      <xdr:rowOff>104776</xdr:rowOff>
    </xdr:from>
    <xdr:to>
      <xdr:col>9</xdr:col>
      <xdr:colOff>9525</xdr:colOff>
      <xdr:row>151</xdr:row>
      <xdr:rowOff>171450</xdr:rowOff>
    </xdr:to>
    <xdr:graphicFrame macro="">
      <xdr:nvGraphicFramePr>
        <xdr:cNvPr id="30" name="Graphique 29">
          <a:extLst>
            <a:ext uri="{FF2B5EF4-FFF2-40B4-BE49-F238E27FC236}">
              <a16:creationId xmlns:a16="http://schemas.microsoft.com/office/drawing/2014/main" id="{44496E5F-49DC-4993-9751-0ABB8D5467C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7</xdr:col>
      <xdr:colOff>0</xdr:colOff>
      <xdr:row>152</xdr:row>
      <xdr:rowOff>104776</xdr:rowOff>
    </xdr:from>
    <xdr:to>
      <xdr:col>9</xdr:col>
      <xdr:colOff>9525</xdr:colOff>
      <xdr:row>156</xdr:row>
      <xdr:rowOff>171450</xdr:rowOff>
    </xdr:to>
    <xdr:graphicFrame macro="">
      <xdr:nvGraphicFramePr>
        <xdr:cNvPr id="31" name="Graphique 30">
          <a:extLst>
            <a:ext uri="{FF2B5EF4-FFF2-40B4-BE49-F238E27FC236}">
              <a16:creationId xmlns:a16="http://schemas.microsoft.com/office/drawing/2014/main" id="{72EF9599-C89F-42CF-BC01-2FE33D293E1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7</xdr:col>
      <xdr:colOff>0</xdr:colOff>
      <xdr:row>157</xdr:row>
      <xdr:rowOff>104776</xdr:rowOff>
    </xdr:from>
    <xdr:to>
      <xdr:col>9</xdr:col>
      <xdr:colOff>9525</xdr:colOff>
      <xdr:row>161</xdr:row>
      <xdr:rowOff>171450</xdr:rowOff>
    </xdr:to>
    <xdr:graphicFrame macro="">
      <xdr:nvGraphicFramePr>
        <xdr:cNvPr id="32" name="Graphique 31">
          <a:extLst>
            <a:ext uri="{FF2B5EF4-FFF2-40B4-BE49-F238E27FC236}">
              <a16:creationId xmlns:a16="http://schemas.microsoft.com/office/drawing/2014/main" id="{18ED3B55-6033-4D2C-ADCF-B52E2DB9EA8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7</xdr:col>
      <xdr:colOff>0</xdr:colOff>
      <xdr:row>162</xdr:row>
      <xdr:rowOff>104776</xdr:rowOff>
    </xdr:from>
    <xdr:to>
      <xdr:col>9</xdr:col>
      <xdr:colOff>9525</xdr:colOff>
      <xdr:row>166</xdr:row>
      <xdr:rowOff>171450</xdr:rowOff>
    </xdr:to>
    <xdr:graphicFrame macro="">
      <xdr:nvGraphicFramePr>
        <xdr:cNvPr id="33" name="Graphique 32">
          <a:extLst>
            <a:ext uri="{FF2B5EF4-FFF2-40B4-BE49-F238E27FC236}">
              <a16:creationId xmlns:a16="http://schemas.microsoft.com/office/drawing/2014/main" id="{F4E35871-8CAB-429B-B082-7DB40DA365A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7</xdr:col>
      <xdr:colOff>0</xdr:colOff>
      <xdr:row>167</xdr:row>
      <xdr:rowOff>104776</xdr:rowOff>
    </xdr:from>
    <xdr:to>
      <xdr:col>9</xdr:col>
      <xdr:colOff>9525</xdr:colOff>
      <xdr:row>171</xdr:row>
      <xdr:rowOff>171450</xdr:rowOff>
    </xdr:to>
    <xdr:graphicFrame macro="">
      <xdr:nvGraphicFramePr>
        <xdr:cNvPr id="34" name="Graphique 33">
          <a:extLst>
            <a:ext uri="{FF2B5EF4-FFF2-40B4-BE49-F238E27FC236}">
              <a16:creationId xmlns:a16="http://schemas.microsoft.com/office/drawing/2014/main" id="{FE07C5E3-59C6-4D5D-B98E-BC4E2925B27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7</xdr:col>
      <xdr:colOff>0</xdr:colOff>
      <xdr:row>172</xdr:row>
      <xdr:rowOff>104776</xdr:rowOff>
    </xdr:from>
    <xdr:to>
      <xdr:col>9</xdr:col>
      <xdr:colOff>9525</xdr:colOff>
      <xdr:row>176</xdr:row>
      <xdr:rowOff>171450</xdr:rowOff>
    </xdr:to>
    <xdr:graphicFrame macro="">
      <xdr:nvGraphicFramePr>
        <xdr:cNvPr id="35" name="Graphique 34">
          <a:extLst>
            <a:ext uri="{FF2B5EF4-FFF2-40B4-BE49-F238E27FC236}">
              <a16:creationId xmlns:a16="http://schemas.microsoft.com/office/drawing/2014/main" id="{3C83E9DC-82C9-427E-AB3F-F4C9D869DA3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7</xdr:col>
      <xdr:colOff>0</xdr:colOff>
      <xdr:row>177</xdr:row>
      <xdr:rowOff>104776</xdr:rowOff>
    </xdr:from>
    <xdr:to>
      <xdr:col>9</xdr:col>
      <xdr:colOff>9525</xdr:colOff>
      <xdr:row>181</xdr:row>
      <xdr:rowOff>171450</xdr:rowOff>
    </xdr:to>
    <xdr:graphicFrame macro="">
      <xdr:nvGraphicFramePr>
        <xdr:cNvPr id="36" name="Graphique 35">
          <a:extLst>
            <a:ext uri="{FF2B5EF4-FFF2-40B4-BE49-F238E27FC236}">
              <a16:creationId xmlns:a16="http://schemas.microsoft.com/office/drawing/2014/main" id="{36E322A5-9452-4AC3-9300-EFEEDC9B7A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7</xdr:col>
      <xdr:colOff>0</xdr:colOff>
      <xdr:row>7</xdr:row>
      <xdr:rowOff>149600</xdr:rowOff>
    </xdr:from>
    <xdr:to>
      <xdr:col>9</xdr:col>
      <xdr:colOff>20731</xdr:colOff>
      <xdr:row>11</xdr:row>
      <xdr:rowOff>216274</xdr:rowOff>
    </xdr:to>
    <xdr:graphicFrame macro="">
      <xdr:nvGraphicFramePr>
        <xdr:cNvPr id="37" name="Graphique 36">
          <a:extLst>
            <a:ext uri="{FF2B5EF4-FFF2-40B4-BE49-F238E27FC236}">
              <a16:creationId xmlns:a16="http://schemas.microsoft.com/office/drawing/2014/main" id="{AEF53F16-8089-4F7B-B71E-45B4F7D0570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7</xdr:col>
      <xdr:colOff>0</xdr:colOff>
      <xdr:row>182</xdr:row>
      <xdr:rowOff>104776</xdr:rowOff>
    </xdr:from>
    <xdr:to>
      <xdr:col>9</xdr:col>
      <xdr:colOff>9525</xdr:colOff>
      <xdr:row>186</xdr:row>
      <xdr:rowOff>171450</xdr:rowOff>
    </xdr:to>
    <xdr:graphicFrame macro="">
      <xdr:nvGraphicFramePr>
        <xdr:cNvPr id="38" name="Graphique 37">
          <a:extLst>
            <a:ext uri="{FF2B5EF4-FFF2-40B4-BE49-F238E27FC236}">
              <a16:creationId xmlns:a16="http://schemas.microsoft.com/office/drawing/2014/main" id="{31C64DBE-0B37-4E9B-8B14-FBFB631E1A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7</xdr:col>
      <xdr:colOff>0</xdr:colOff>
      <xdr:row>2</xdr:row>
      <xdr:rowOff>104776</xdr:rowOff>
    </xdr:from>
    <xdr:to>
      <xdr:col>9</xdr:col>
      <xdr:colOff>9525</xdr:colOff>
      <xdr:row>6</xdr:row>
      <xdr:rowOff>171450</xdr:rowOff>
    </xdr:to>
    <xdr:graphicFrame macro="">
      <xdr:nvGraphicFramePr>
        <xdr:cNvPr id="2" name="Graphique 1">
          <a:extLst>
            <a:ext uri="{FF2B5EF4-FFF2-40B4-BE49-F238E27FC236}">
              <a16:creationId xmlns:a16="http://schemas.microsoft.com/office/drawing/2014/main" id="{80965ECA-236A-4BC2-B83C-8834F1B6F1D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0</xdr:colOff>
      <xdr:row>12</xdr:row>
      <xdr:rowOff>104776</xdr:rowOff>
    </xdr:from>
    <xdr:to>
      <xdr:col>9</xdr:col>
      <xdr:colOff>9525</xdr:colOff>
      <xdr:row>16</xdr:row>
      <xdr:rowOff>171450</xdr:rowOff>
    </xdr:to>
    <xdr:graphicFrame macro="">
      <xdr:nvGraphicFramePr>
        <xdr:cNvPr id="3" name="Graphique 2">
          <a:extLst>
            <a:ext uri="{FF2B5EF4-FFF2-40B4-BE49-F238E27FC236}">
              <a16:creationId xmlns:a16="http://schemas.microsoft.com/office/drawing/2014/main" id="{55121177-7EE6-4FA4-8E52-12D3ECD862B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0</xdr:colOff>
      <xdr:row>17</xdr:row>
      <xdr:rowOff>104776</xdr:rowOff>
    </xdr:from>
    <xdr:to>
      <xdr:col>9</xdr:col>
      <xdr:colOff>9525</xdr:colOff>
      <xdr:row>21</xdr:row>
      <xdr:rowOff>171450</xdr:rowOff>
    </xdr:to>
    <xdr:graphicFrame macro="">
      <xdr:nvGraphicFramePr>
        <xdr:cNvPr id="4" name="Graphique 3">
          <a:extLst>
            <a:ext uri="{FF2B5EF4-FFF2-40B4-BE49-F238E27FC236}">
              <a16:creationId xmlns:a16="http://schemas.microsoft.com/office/drawing/2014/main" id="{ECB673B8-DC90-47BF-93E8-3110405771F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0</xdr:colOff>
      <xdr:row>22</xdr:row>
      <xdr:rowOff>104776</xdr:rowOff>
    </xdr:from>
    <xdr:to>
      <xdr:col>9</xdr:col>
      <xdr:colOff>9525</xdr:colOff>
      <xdr:row>26</xdr:row>
      <xdr:rowOff>171450</xdr:rowOff>
    </xdr:to>
    <xdr:graphicFrame macro="">
      <xdr:nvGraphicFramePr>
        <xdr:cNvPr id="5" name="Graphique 4">
          <a:extLst>
            <a:ext uri="{FF2B5EF4-FFF2-40B4-BE49-F238E27FC236}">
              <a16:creationId xmlns:a16="http://schemas.microsoft.com/office/drawing/2014/main" id="{5AE20195-DED2-463D-AC04-A42A4E40B8E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0</xdr:colOff>
      <xdr:row>27</xdr:row>
      <xdr:rowOff>104776</xdr:rowOff>
    </xdr:from>
    <xdr:to>
      <xdr:col>9</xdr:col>
      <xdr:colOff>9525</xdr:colOff>
      <xdr:row>31</xdr:row>
      <xdr:rowOff>171450</xdr:rowOff>
    </xdr:to>
    <xdr:graphicFrame macro="">
      <xdr:nvGraphicFramePr>
        <xdr:cNvPr id="6" name="Graphique 5">
          <a:extLst>
            <a:ext uri="{FF2B5EF4-FFF2-40B4-BE49-F238E27FC236}">
              <a16:creationId xmlns:a16="http://schemas.microsoft.com/office/drawing/2014/main" id="{BC2A375C-058F-4F61-8479-961086C79AD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0</xdr:colOff>
      <xdr:row>32</xdr:row>
      <xdr:rowOff>104776</xdr:rowOff>
    </xdr:from>
    <xdr:to>
      <xdr:col>9</xdr:col>
      <xdr:colOff>9525</xdr:colOff>
      <xdr:row>36</xdr:row>
      <xdr:rowOff>171450</xdr:rowOff>
    </xdr:to>
    <xdr:graphicFrame macro="">
      <xdr:nvGraphicFramePr>
        <xdr:cNvPr id="7" name="Graphique 6">
          <a:extLst>
            <a:ext uri="{FF2B5EF4-FFF2-40B4-BE49-F238E27FC236}">
              <a16:creationId xmlns:a16="http://schemas.microsoft.com/office/drawing/2014/main" id="{5B21E16D-B527-4289-B99A-119F6BD822E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0</xdr:colOff>
      <xdr:row>37</xdr:row>
      <xdr:rowOff>104776</xdr:rowOff>
    </xdr:from>
    <xdr:to>
      <xdr:col>9</xdr:col>
      <xdr:colOff>9525</xdr:colOff>
      <xdr:row>41</xdr:row>
      <xdr:rowOff>171450</xdr:rowOff>
    </xdr:to>
    <xdr:graphicFrame macro="">
      <xdr:nvGraphicFramePr>
        <xdr:cNvPr id="8" name="Graphique 7">
          <a:extLst>
            <a:ext uri="{FF2B5EF4-FFF2-40B4-BE49-F238E27FC236}">
              <a16:creationId xmlns:a16="http://schemas.microsoft.com/office/drawing/2014/main" id="{15C85F4D-5902-4ADF-B3D2-E6E8EF89381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0</xdr:colOff>
      <xdr:row>42</xdr:row>
      <xdr:rowOff>104776</xdr:rowOff>
    </xdr:from>
    <xdr:to>
      <xdr:col>9</xdr:col>
      <xdr:colOff>9525</xdr:colOff>
      <xdr:row>46</xdr:row>
      <xdr:rowOff>171450</xdr:rowOff>
    </xdr:to>
    <xdr:graphicFrame macro="">
      <xdr:nvGraphicFramePr>
        <xdr:cNvPr id="9" name="Graphique 8">
          <a:extLst>
            <a:ext uri="{FF2B5EF4-FFF2-40B4-BE49-F238E27FC236}">
              <a16:creationId xmlns:a16="http://schemas.microsoft.com/office/drawing/2014/main" id="{BE0168E7-B74C-48E7-97AA-775AB1EBEB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0</xdr:colOff>
      <xdr:row>47</xdr:row>
      <xdr:rowOff>104776</xdr:rowOff>
    </xdr:from>
    <xdr:to>
      <xdr:col>9</xdr:col>
      <xdr:colOff>9525</xdr:colOff>
      <xdr:row>51</xdr:row>
      <xdr:rowOff>171450</xdr:rowOff>
    </xdr:to>
    <xdr:graphicFrame macro="">
      <xdr:nvGraphicFramePr>
        <xdr:cNvPr id="10" name="Graphique 9">
          <a:extLst>
            <a:ext uri="{FF2B5EF4-FFF2-40B4-BE49-F238E27FC236}">
              <a16:creationId xmlns:a16="http://schemas.microsoft.com/office/drawing/2014/main" id="{D35F59EF-7F8D-4471-BB5C-903C9E19943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7</xdr:col>
      <xdr:colOff>0</xdr:colOff>
      <xdr:row>52</xdr:row>
      <xdr:rowOff>104776</xdr:rowOff>
    </xdr:from>
    <xdr:to>
      <xdr:col>9</xdr:col>
      <xdr:colOff>9525</xdr:colOff>
      <xdr:row>56</xdr:row>
      <xdr:rowOff>171450</xdr:rowOff>
    </xdr:to>
    <xdr:graphicFrame macro="">
      <xdr:nvGraphicFramePr>
        <xdr:cNvPr id="11" name="Graphique 10">
          <a:extLst>
            <a:ext uri="{FF2B5EF4-FFF2-40B4-BE49-F238E27FC236}">
              <a16:creationId xmlns:a16="http://schemas.microsoft.com/office/drawing/2014/main" id="{E80E3752-5F35-42A5-A3C8-E5FBB092D49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7</xdr:col>
      <xdr:colOff>0</xdr:colOff>
      <xdr:row>57</xdr:row>
      <xdr:rowOff>104776</xdr:rowOff>
    </xdr:from>
    <xdr:to>
      <xdr:col>9</xdr:col>
      <xdr:colOff>9525</xdr:colOff>
      <xdr:row>61</xdr:row>
      <xdr:rowOff>171450</xdr:rowOff>
    </xdr:to>
    <xdr:graphicFrame macro="">
      <xdr:nvGraphicFramePr>
        <xdr:cNvPr id="12" name="Graphique 11">
          <a:extLst>
            <a:ext uri="{FF2B5EF4-FFF2-40B4-BE49-F238E27FC236}">
              <a16:creationId xmlns:a16="http://schemas.microsoft.com/office/drawing/2014/main" id="{27921640-B44C-422B-AA97-A0343A9A92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7</xdr:col>
      <xdr:colOff>0</xdr:colOff>
      <xdr:row>62</xdr:row>
      <xdr:rowOff>104776</xdr:rowOff>
    </xdr:from>
    <xdr:to>
      <xdr:col>9</xdr:col>
      <xdr:colOff>9525</xdr:colOff>
      <xdr:row>66</xdr:row>
      <xdr:rowOff>171450</xdr:rowOff>
    </xdr:to>
    <xdr:graphicFrame macro="">
      <xdr:nvGraphicFramePr>
        <xdr:cNvPr id="13" name="Graphique 12">
          <a:extLst>
            <a:ext uri="{FF2B5EF4-FFF2-40B4-BE49-F238E27FC236}">
              <a16:creationId xmlns:a16="http://schemas.microsoft.com/office/drawing/2014/main" id="{D6AF3614-71E7-44DB-BC08-6B186BEE0A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7</xdr:col>
      <xdr:colOff>0</xdr:colOff>
      <xdr:row>67</xdr:row>
      <xdr:rowOff>104776</xdr:rowOff>
    </xdr:from>
    <xdr:to>
      <xdr:col>9</xdr:col>
      <xdr:colOff>9525</xdr:colOff>
      <xdr:row>71</xdr:row>
      <xdr:rowOff>171450</xdr:rowOff>
    </xdr:to>
    <xdr:graphicFrame macro="">
      <xdr:nvGraphicFramePr>
        <xdr:cNvPr id="14" name="Graphique 13">
          <a:extLst>
            <a:ext uri="{FF2B5EF4-FFF2-40B4-BE49-F238E27FC236}">
              <a16:creationId xmlns:a16="http://schemas.microsoft.com/office/drawing/2014/main" id="{947F67CD-B3A8-4779-9D81-99CD8383E1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7</xdr:col>
      <xdr:colOff>0</xdr:colOff>
      <xdr:row>72</xdr:row>
      <xdr:rowOff>104776</xdr:rowOff>
    </xdr:from>
    <xdr:to>
      <xdr:col>9</xdr:col>
      <xdr:colOff>9525</xdr:colOff>
      <xdr:row>76</xdr:row>
      <xdr:rowOff>171450</xdr:rowOff>
    </xdr:to>
    <xdr:graphicFrame macro="">
      <xdr:nvGraphicFramePr>
        <xdr:cNvPr id="15" name="Graphique 14">
          <a:extLst>
            <a:ext uri="{FF2B5EF4-FFF2-40B4-BE49-F238E27FC236}">
              <a16:creationId xmlns:a16="http://schemas.microsoft.com/office/drawing/2014/main" id="{E97956BC-1659-484F-BBE3-B8C253A74B7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7</xdr:col>
      <xdr:colOff>0</xdr:colOff>
      <xdr:row>77</xdr:row>
      <xdr:rowOff>104776</xdr:rowOff>
    </xdr:from>
    <xdr:to>
      <xdr:col>9</xdr:col>
      <xdr:colOff>9525</xdr:colOff>
      <xdr:row>81</xdr:row>
      <xdr:rowOff>171450</xdr:rowOff>
    </xdr:to>
    <xdr:graphicFrame macro="">
      <xdr:nvGraphicFramePr>
        <xdr:cNvPr id="16" name="Graphique 15">
          <a:extLst>
            <a:ext uri="{FF2B5EF4-FFF2-40B4-BE49-F238E27FC236}">
              <a16:creationId xmlns:a16="http://schemas.microsoft.com/office/drawing/2014/main" id="{2B3362F1-8E7E-4F5B-BBEF-1106F1DE19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7</xdr:col>
      <xdr:colOff>0</xdr:colOff>
      <xdr:row>82</xdr:row>
      <xdr:rowOff>104776</xdr:rowOff>
    </xdr:from>
    <xdr:to>
      <xdr:col>9</xdr:col>
      <xdr:colOff>9525</xdr:colOff>
      <xdr:row>86</xdr:row>
      <xdr:rowOff>171450</xdr:rowOff>
    </xdr:to>
    <xdr:graphicFrame macro="">
      <xdr:nvGraphicFramePr>
        <xdr:cNvPr id="17" name="Graphique 16">
          <a:extLst>
            <a:ext uri="{FF2B5EF4-FFF2-40B4-BE49-F238E27FC236}">
              <a16:creationId xmlns:a16="http://schemas.microsoft.com/office/drawing/2014/main" id="{EE3DFE70-41C5-4D55-800E-7993C67A2F8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7</xdr:col>
      <xdr:colOff>0</xdr:colOff>
      <xdr:row>87</xdr:row>
      <xdr:rowOff>104776</xdr:rowOff>
    </xdr:from>
    <xdr:to>
      <xdr:col>9</xdr:col>
      <xdr:colOff>9525</xdr:colOff>
      <xdr:row>91</xdr:row>
      <xdr:rowOff>171450</xdr:rowOff>
    </xdr:to>
    <xdr:graphicFrame macro="">
      <xdr:nvGraphicFramePr>
        <xdr:cNvPr id="18" name="Graphique 17">
          <a:extLst>
            <a:ext uri="{FF2B5EF4-FFF2-40B4-BE49-F238E27FC236}">
              <a16:creationId xmlns:a16="http://schemas.microsoft.com/office/drawing/2014/main" id="{69DA275C-D168-469A-9B7C-F5854432D5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7</xdr:col>
      <xdr:colOff>0</xdr:colOff>
      <xdr:row>92</xdr:row>
      <xdr:rowOff>104776</xdr:rowOff>
    </xdr:from>
    <xdr:to>
      <xdr:col>9</xdr:col>
      <xdr:colOff>9525</xdr:colOff>
      <xdr:row>96</xdr:row>
      <xdr:rowOff>171450</xdr:rowOff>
    </xdr:to>
    <xdr:graphicFrame macro="">
      <xdr:nvGraphicFramePr>
        <xdr:cNvPr id="19" name="Graphique 18">
          <a:extLst>
            <a:ext uri="{FF2B5EF4-FFF2-40B4-BE49-F238E27FC236}">
              <a16:creationId xmlns:a16="http://schemas.microsoft.com/office/drawing/2014/main" id="{52088245-E0B0-4C8D-9C5A-EB406AD7CBF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7</xdr:col>
      <xdr:colOff>0</xdr:colOff>
      <xdr:row>97</xdr:row>
      <xdr:rowOff>104776</xdr:rowOff>
    </xdr:from>
    <xdr:to>
      <xdr:col>9</xdr:col>
      <xdr:colOff>9525</xdr:colOff>
      <xdr:row>101</xdr:row>
      <xdr:rowOff>171450</xdr:rowOff>
    </xdr:to>
    <xdr:graphicFrame macro="">
      <xdr:nvGraphicFramePr>
        <xdr:cNvPr id="20" name="Graphique 19">
          <a:extLst>
            <a:ext uri="{FF2B5EF4-FFF2-40B4-BE49-F238E27FC236}">
              <a16:creationId xmlns:a16="http://schemas.microsoft.com/office/drawing/2014/main" id="{63C74AE2-2CD4-4E95-ABF1-B3A8ADC380E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7</xdr:col>
      <xdr:colOff>0</xdr:colOff>
      <xdr:row>102</xdr:row>
      <xdr:rowOff>104776</xdr:rowOff>
    </xdr:from>
    <xdr:to>
      <xdr:col>9</xdr:col>
      <xdr:colOff>9525</xdr:colOff>
      <xdr:row>106</xdr:row>
      <xdr:rowOff>171450</xdr:rowOff>
    </xdr:to>
    <xdr:graphicFrame macro="">
      <xdr:nvGraphicFramePr>
        <xdr:cNvPr id="21" name="Graphique 20">
          <a:extLst>
            <a:ext uri="{FF2B5EF4-FFF2-40B4-BE49-F238E27FC236}">
              <a16:creationId xmlns:a16="http://schemas.microsoft.com/office/drawing/2014/main" id="{BC96EFCA-E300-4BA9-85D7-E2432CF44FD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7</xdr:col>
      <xdr:colOff>0</xdr:colOff>
      <xdr:row>107</xdr:row>
      <xdr:rowOff>104776</xdr:rowOff>
    </xdr:from>
    <xdr:to>
      <xdr:col>9</xdr:col>
      <xdr:colOff>9525</xdr:colOff>
      <xdr:row>111</xdr:row>
      <xdr:rowOff>171450</xdr:rowOff>
    </xdr:to>
    <xdr:graphicFrame macro="">
      <xdr:nvGraphicFramePr>
        <xdr:cNvPr id="22" name="Graphique 21">
          <a:extLst>
            <a:ext uri="{FF2B5EF4-FFF2-40B4-BE49-F238E27FC236}">
              <a16:creationId xmlns:a16="http://schemas.microsoft.com/office/drawing/2014/main" id="{198FC562-60E0-4D6C-BDAF-99F8C6ECC85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7</xdr:col>
      <xdr:colOff>0</xdr:colOff>
      <xdr:row>112</xdr:row>
      <xdr:rowOff>104776</xdr:rowOff>
    </xdr:from>
    <xdr:to>
      <xdr:col>9</xdr:col>
      <xdr:colOff>9525</xdr:colOff>
      <xdr:row>116</xdr:row>
      <xdr:rowOff>171450</xdr:rowOff>
    </xdr:to>
    <xdr:graphicFrame macro="">
      <xdr:nvGraphicFramePr>
        <xdr:cNvPr id="23" name="Graphique 22">
          <a:extLst>
            <a:ext uri="{FF2B5EF4-FFF2-40B4-BE49-F238E27FC236}">
              <a16:creationId xmlns:a16="http://schemas.microsoft.com/office/drawing/2014/main" id="{F6CCB4C5-86B7-4E85-BD67-407E1BEFF91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7</xdr:col>
      <xdr:colOff>0</xdr:colOff>
      <xdr:row>117</xdr:row>
      <xdr:rowOff>104776</xdr:rowOff>
    </xdr:from>
    <xdr:to>
      <xdr:col>9</xdr:col>
      <xdr:colOff>9525</xdr:colOff>
      <xdr:row>121</xdr:row>
      <xdr:rowOff>171450</xdr:rowOff>
    </xdr:to>
    <xdr:graphicFrame macro="">
      <xdr:nvGraphicFramePr>
        <xdr:cNvPr id="24" name="Graphique 23">
          <a:extLst>
            <a:ext uri="{FF2B5EF4-FFF2-40B4-BE49-F238E27FC236}">
              <a16:creationId xmlns:a16="http://schemas.microsoft.com/office/drawing/2014/main" id="{770E0CD8-6561-4933-AE2E-1C6D061895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7</xdr:col>
      <xdr:colOff>0</xdr:colOff>
      <xdr:row>122</xdr:row>
      <xdr:rowOff>104776</xdr:rowOff>
    </xdr:from>
    <xdr:to>
      <xdr:col>9</xdr:col>
      <xdr:colOff>9525</xdr:colOff>
      <xdr:row>126</xdr:row>
      <xdr:rowOff>171450</xdr:rowOff>
    </xdr:to>
    <xdr:graphicFrame macro="">
      <xdr:nvGraphicFramePr>
        <xdr:cNvPr id="25" name="Graphique 24">
          <a:extLst>
            <a:ext uri="{FF2B5EF4-FFF2-40B4-BE49-F238E27FC236}">
              <a16:creationId xmlns:a16="http://schemas.microsoft.com/office/drawing/2014/main" id="{F0C2E1AE-9335-43E7-9B20-87F615D01B4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7</xdr:col>
      <xdr:colOff>0</xdr:colOff>
      <xdr:row>127</xdr:row>
      <xdr:rowOff>104776</xdr:rowOff>
    </xdr:from>
    <xdr:to>
      <xdr:col>9</xdr:col>
      <xdr:colOff>9525</xdr:colOff>
      <xdr:row>131</xdr:row>
      <xdr:rowOff>171450</xdr:rowOff>
    </xdr:to>
    <xdr:graphicFrame macro="">
      <xdr:nvGraphicFramePr>
        <xdr:cNvPr id="26" name="Graphique 25">
          <a:extLst>
            <a:ext uri="{FF2B5EF4-FFF2-40B4-BE49-F238E27FC236}">
              <a16:creationId xmlns:a16="http://schemas.microsoft.com/office/drawing/2014/main" id="{C76EC76C-EBFE-4D0B-BA2B-A24591E8049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7</xdr:col>
      <xdr:colOff>66675</xdr:colOff>
      <xdr:row>133</xdr:row>
      <xdr:rowOff>47626</xdr:rowOff>
    </xdr:from>
    <xdr:to>
      <xdr:col>9</xdr:col>
      <xdr:colOff>123825</xdr:colOff>
      <xdr:row>137</xdr:row>
      <xdr:rowOff>85725</xdr:rowOff>
    </xdr:to>
    <xdr:graphicFrame macro="">
      <xdr:nvGraphicFramePr>
        <xdr:cNvPr id="27" name="Graphique 26">
          <a:extLst>
            <a:ext uri="{FF2B5EF4-FFF2-40B4-BE49-F238E27FC236}">
              <a16:creationId xmlns:a16="http://schemas.microsoft.com/office/drawing/2014/main" id="{79BE4D24-F22B-4A44-9B1A-C5C9900F5C2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7</xdr:col>
      <xdr:colOff>0</xdr:colOff>
      <xdr:row>137</xdr:row>
      <xdr:rowOff>104776</xdr:rowOff>
    </xdr:from>
    <xdr:to>
      <xdr:col>9</xdr:col>
      <xdr:colOff>9525</xdr:colOff>
      <xdr:row>141</xdr:row>
      <xdr:rowOff>171450</xdr:rowOff>
    </xdr:to>
    <xdr:graphicFrame macro="">
      <xdr:nvGraphicFramePr>
        <xdr:cNvPr id="28" name="Graphique 27">
          <a:extLst>
            <a:ext uri="{FF2B5EF4-FFF2-40B4-BE49-F238E27FC236}">
              <a16:creationId xmlns:a16="http://schemas.microsoft.com/office/drawing/2014/main" id="{1B78124A-2C15-45A9-94F2-7ABC625B857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7</xdr:col>
      <xdr:colOff>0</xdr:colOff>
      <xdr:row>142</xdr:row>
      <xdr:rowOff>104776</xdr:rowOff>
    </xdr:from>
    <xdr:to>
      <xdr:col>9</xdr:col>
      <xdr:colOff>9525</xdr:colOff>
      <xdr:row>146</xdr:row>
      <xdr:rowOff>171450</xdr:rowOff>
    </xdr:to>
    <xdr:graphicFrame macro="">
      <xdr:nvGraphicFramePr>
        <xdr:cNvPr id="29" name="Graphique 28">
          <a:extLst>
            <a:ext uri="{FF2B5EF4-FFF2-40B4-BE49-F238E27FC236}">
              <a16:creationId xmlns:a16="http://schemas.microsoft.com/office/drawing/2014/main" id="{1EE4C7F5-6E17-4925-B241-48CFDBFAA4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7</xdr:col>
      <xdr:colOff>0</xdr:colOff>
      <xdr:row>147</xdr:row>
      <xdr:rowOff>104776</xdr:rowOff>
    </xdr:from>
    <xdr:to>
      <xdr:col>9</xdr:col>
      <xdr:colOff>9525</xdr:colOff>
      <xdr:row>151</xdr:row>
      <xdr:rowOff>171450</xdr:rowOff>
    </xdr:to>
    <xdr:graphicFrame macro="">
      <xdr:nvGraphicFramePr>
        <xdr:cNvPr id="30" name="Graphique 29">
          <a:extLst>
            <a:ext uri="{FF2B5EF4-FFF2-40B4-BE49-F238E27FC236}">
              <a16:creationId xmlns:a16="http://schemas.microsoft.com/office/drawing/2014/main" id="{764790AF-B5D4-4ADC-8B6C-ACB72CDF487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7</xdr:col>
      <xdr:colOff>0</xdr:colOff>
      <xdr:row>152</xdr:row>
      <xdr:rowOff>104776</xdr:rowOff>
    </xdr:from>
    <xdr:to>
      <xdr:col>9</xdr:col>
      <xdr:colOff>9525</xdr:colOff>
      <xdr:row>156</xdr:row>
      <xdr:rowOff>171450</xdr:rowOff>
    </xdr:to>
    <xdr:graphicFrame macro="">
      <xdr:nvGraphicFramePr>
        <xdr:cNvPr id="31" name="Graphique 30">
          <a:extLst>
            <a:ext uri="{FF2B5EF4-FFF2-40B4-BE49-F238E27FC236}">
              <a16:creationId xmlns:a16="http://schemas.microsoft.com/office/drawing/2014/main" id="{1795A202-5B4F-4949-ABFF-0FAACEA047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7</xdr:col>
      <xdr:colOff>0</xdr:colOff>
      <xdr:row>157</xdr:row>
      <xdr:rowOff>104776</xdr:rowOff>
    </xdr:from>
    <xdr:to>
      <xdr:col>9</xdr:col>
      <xdr:colOff>9525</xdr:colOff>
      <xdr:row>161</xdr:row>
      <xdr:rowOff>171450</xdr:rowOff>
    </xdr:to>
    <xdr:graphicFrame macro="">
      <xdr:nvGraphicFramePr>
        <xdr:cNvPr id="32" name="Graphique 31">
          <a:extLst>
            <a:ext uri="{FF2B5EF4-FFF2-40B4-BE49-F238E27FC236}">
              <a16:creationId xmlns:a16="http://schemas.microsoft.com/office/drawing/2014/main" id="{F22A76D2-6B80-4A4C-8A2A-D8067C8D887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7</xdr:col>
      <xdr:colOff>0</xdr:colOff>
      <xdr:row>162</xdr:row>
      <xdr:rowOff>104776</xdr:rowOff>
    </xdr:from>
    <xdr:to>
      <xdr:col>9</xdr:col>
      <xdr:colOff>9525</xdr:colOff>
      <xdr:row>166</xdr:row>
      <xdr:rowOff>171450</xdr:rowOff>
    </xdr:to>
    <xdr:graphicFrame macro="">
      <xdr:nvGraphicFramePr>
        <xdr:cNvPr id="33" name="Graphique 32">
          <a:extLst>
            <a:ext uri="{FF2B5EF4-FFF2-40B4-BE49-F238E27FC236}">
              <a16:creationId xmlns:a16="http://schemas.microsoft.com/office/drawing/2014/main" id="{2C668CDA-1E6D-408A-ABBF-DE87279DC1E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7</xdr:col>
      <xdr:colOff>0</xdr:colOff>
      <xdr:row>167</xdr:row>
      <xdr:rowOff>104776</xdr:rowOff>
    </xdr:from>
    <xdr:to>
      <xdr:col>9</xdr:col>
      <xdr:colOff>9525</xdr:colOff>
      <xdr:row>171</xdr:row>
      <xdr:rowOff>171450</xdr:rowOff>
    </xdr:to>
    <xdr:graphicFrame macro="">
      <xdr:nvGraphicFramePr>
        <xdr:cNvPr id="34" name="Graphique 33">
          <a:extLst>
            <a:ext uri="{FF2B5EF4-FFF2-40B4-BE49-F238E27FC236}">
              <a16:creationId xmlns:a16="http://schemas.microsoft.com/office/drawing/2014/main" id="{CC53ED7B-2239-431E-98F6-7DBF1FE0863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7</xdr:col>
      <xdr:colOff>0</xdr:colOff>
      <xdr:row>172</xdr:row>
      <xdr:rowOff>104776</xdr:rowOff>
    </xdr:from>
    <xdr:to>
      <xdr:col>9</xdr:col>
      <xdr:colOff>9525</xdr:colOff>
      <xdr:row>176</xdr:row>
      <xdr:rowOff>171450</xdr:rowOff>
    </xdr:to>
    <xdr:graphicFrame macro="">
      <xdr:nvGraphicFramePr>
        <xdr:cNvPr id="35" name="Graphique 34">
          <a:extLst>
            <a:ext uri="{FF2B5EF4-FFF2-40B4-BE49-F238E27FC236}">
              <a16:creationId xmlns:a16="http://schemas.microsoft.com/office/drawing/2014/main" id="{74CF2349-2959-4A80-B917-17668C79CC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7</xdr:col>
      <xdr:colOff>0</xdr:colOff>
      <xdr:row>177</xdr:row>
      <xdr:rowOff>104776</xdr:rowOff>
    </xdr:from>
    <xdr:to>
      <xdr:col>9</xdr:col>
      <xdr:colOff>9525</xdr:colOff>
      <xdr:row>181</xdr:row>
      <xdr:rowOff>171450</xdr:rowOff>
    </xdr:to>
    <xdr:graphicFrame macro="">
      <xdr:nvGraphicFramePr>
        <xdr:cNvPr id="36" name="Graphique 35">
          <a:extLst>
            <a:ext uri="{FF2B5EF4-FFF2-40B4-BE49-F238E27FC236}">
              <a16:creationId xmlns:a16="http://schemas.microsoft.com/office/drawing/2014/main" id="{A22F322F-1F16-4885-8E9B-7C1FA9F4542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7</xdr:col>
      <xdr:colOff>0</xdr:colOff>
      <xdr:row>7</xdr:row>
      <xdr:rowOff>149600</xdr:rowOff>
    </xdr:from>
    <xdr:to>
      <xdr:col>9</xdr:col>
      <xdr:colOff>20731</xdr:colOff>
      <xdr:row>11</xdr:row>
      <xdr:rowOff>216274</xdr:rowOff>
    </xdr:to>
    <xdr:graphicFrame macro="">
      <xdr:nvGraphicFramePr>
        <xdr:cNvPr id="37" name="Graphique 36">
          <a:extLst>
            <a:ext uri="{FF2B5EF4-FFF2-40B4-BE49-F238E27FC236}">
              <a16:creationId xmlns:a16="http://schemas.microsoft.com/office/drawing/2014/main" id="{61A5C610-09BC-445F-BE16-BD54DC718F6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7</xdr:col>
      <xdr:colOff>0</xdr:colOff>
      <xdr:row>182</xdr:row>
      <xdr:rowOff>104776</xdr:rowOff>
    </xdr:from>
    <xdr:to>
      <xdr:col>9</xdr:col>
      <xdr:colOff>9525</xdr:colOff>
      <xdr:row>186</xdr:row>
      <xdr:rowOff>171450</xdr:rowOff>
    </xdr:to>
    <xdr:graphicFrame macro="">
      <xdr:nvGraphicFramePr>
        <xdr:cNvPr id="38" name="Graphique 37">
          <a:extLst>
            <a:ext uri="{FF2B5EF4-FFF2-40B4-BE49-F238E27FC236}">
              <a16:creationId xmlns:a16="http://schemas.microsoft.com/office/drawing/2014/main" id="{895F63BB-79C1-4CC0-AA34-9502C7F09D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6</xdr:col>
      <xdr:colOff>45720</xdr:colOff>
      <xdr:row>2</xdr:row>
      <xdr:rowOff>32658</xdr:rowOff>
    </xdr:from>
    <xdr:to>
      <xdr:col>8</xdr:col>
      <xdr:colOff>55245</xdr:colOff>
      <xdr:row>7</xdr:row>
      <xdr:rowOff>91441</xdr:rowOff>
    </xdr:to>
    <xdr:graphicFrame macro="">
      <xdr:nvGraphicFramePr>
        <xdr:cNvPr id="2" name="Graphique 1">
          <a:extLst>
            <a:ext uri="{FF2B5EF4-FFF2-40B4-BE49-F238E27FC236}">
              <a16:creationId xmlns:a16="http://schemas.microsoft.com/office/drawing/2014/main" id="{140C4F86-2BBE-4A79-A1F9-8C5442551C3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15240</xdr:colOff>
      <xdr:row>12</xdr:row>
      <xdr:rowOff>32657</xdr:rowOff>
    </xdr:from>
    <xdr:to>
      <xdr:col>8</xdr:col>
      <xdr:colOff>24765</xdr:colOff>
      <xdr:row>18</xdr:row>
      <xdr:rowOff>175260</xdr:rowOff>
    </xdr:to>
    <xdr:graphicFrame macro="">
      <xdr:nvGraphicFramePr>
        <xdr:cNvPr id="3" name="Graphique 2">
          <a:extLst>
            <a:ext uri="{FF2B5EF4-FFF2-40B4-BE49-F238E27FC236}">
              <a16:creationId xmlns:a16="http://schemas.microsoft.com/office/drawing/2014/main" id="{BE7F3B8E-BFD1-4D2E-B116-36E33AE4FAA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0</xdr:colOff>
      <xdr:row>17</xdr:row>
      <xdr:rowOff>54429</xdr:rowOff>
    </xdr:from>
    <xdr:to>
      <xdr:col>8</xdr:col>
      <xdr:colOff>9525</xdr:colOff>
      <xdr:row>24</xdr:row>
      <xdr:rowOff>22860</xdr:rowOff>
    </xdr:to>
    <xdr:graphicFrame macro="">
      <xdr:nvGraphicFramePr>
        <xdr:cNvPr id="4" name="Graphique 3">
          <a:extLst>
            <a:ext uri="{FF2B5EF4-FFF2-40B4-BE49-F238E27FC236}">
              <a16:creationId xmlns:a16="http://schemas.microsoft.com/office/drawing/2014/main" id="{AA1500D2-4B64-4456-ABD4-5D45CA85F9D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1725385</xdr:colOff>
      <xdr:row>22</xdr:row>
      <xdr:rowOff>54428</xdr:rowOff>
    </xdr:from>
    <xdr:to>
      <xdr:col>8</xdr:col>
      <xdr:colOff>393790</xdr:colOff>
      <xdr:row>29</xdr:row>
      <xdr:rowOff>60960</xdr:rowOff>
    </xdr:to>
    <xdr:graphicFrame macro="">
      <xdr:nvGraphicFramePr>
        <xdr:cNvPr id="5" name="Graphique 4">
          <a:extLst>
            <a:ext uri="{FF2B5EF4-FFF2-40B4-BE49-F238E27FC236}">
              <a16:creationId xmlns:a16="http://schemas.microsoft.com/office/drawing/2014/main" id="{43CC4DCE-7C4D-464B-AA26-2AB70220984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5</xdr:col>
      <xdr:colOff>1717765</xdr:colOff>
      <xdr:row>27</xdr:row>
      <xdr:rowOff>125459</xdr:rowOff>
    </xdr:from>
    <xdr:to>
      <xdr:col>8</xdr:col>
      <xdr:colOff>389436</xdr:colOff>
      <xdr:row>34</xdr:row>
      <xdr:rowOff>35923</xdr:rowOff>
    </xdr:to>
    <xdr:graphicFrame macro="">
      <xdr:nvGraphicFramePr>
        <xdr:cNvPr id="6" name="Graphique 5">
          <a:extLst>
            <a:ext uri="{FF2B5EF4-FFF2-40B4-BE49-F238E27FC236}">
              <a16:creationId xmlns:a16="http://schemas.microsoft.com/office/drawing/2014/main" id="{E12C73E0-7A8E-4855-B20A-B82B8B3B503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5</xdr:col>
      <xdr:colOff>1717765</xdr:colOff>
      <xdr:row>32</xdr:row>
      <xdr:rowOff>120016</xdr:rowOff>
    </xdr:from>
    <xdr:to>
      <xdr:col>8</xdr:col>
      <xdr:colOff>389436</xdr:colOff>
      <xdr:row>39</xdr:row>
      <xdr:rowOff>7620</xdr:rowOff>
    </xdr:to>
    <xdr:graphicFrame macro="">
      <xdr:nvGraphicFramePr>
        <xdr:cNvPr id="7" name="Graphique 6">
          <a:extLst>
            <a:ext uri="{FF2B5EF4-FFF2-40B4-BE49-F238E27FC236}">
              <a16:creationId xmlns:a16="http://schemas.microsoft.com/office/drawing/2014/main" id="{05D795FB-8771-4038-9535-ECC8AEDE6BA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5</xdr:col>
      <xdr:colOff>1725385</xdr:colOff>
      <xdr:row>37</xdr:row>
      <xdr:rowOff>79739</xdr:rowOff>
    </xdr:from>
    <xdr:to>
      <xdr:col>8</xdr:col>
      <xdr:colOff>393790</xdr:colOff>
      <xdr:row>44</xdr:row>
      <xdr:rowOff>20683</xdr:rowOff>
    </xdr:to>
    <xdr:graphicFrame macro="">
      <xdr:nvGraphicFramePr>
        <xdr:cNvPr id="8" name="Graphique 7">
          <a:extLst>
            <a:ext uri="{FF2B5EF4-FFF2-40B4-BE49-F238E27FC236}">
              <a16:creationId xmlns:a16="http://schemas.microsoft.com/office/drawing/2014/main" id="{2B79BB38-44FB-4E8D-85B5-95EAAB222EB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6</xdr:col>
      <xdr:colOff>0</xdr:colOff>
      <xdr:row>42</xdr:row>
      <xdr:rowOff>104776</xdr:rowOff>
    </xdr:from>
    <xdr:to>
      <xdr:col>8</xdr:col>
      <xdr:colOff>9525</xdr:colOff>
      <xdr:row>49</xdr:row>
      <xdr:rowOff>0</xdr:rowOff>
    </xdr:to>
    <xdr:graphicFrame macro="">
      <xdr:nvGraphicFramePr>
        <xdr:cNvPr id="9" name="Graphique 8">
          <a:extLst>
            <a:ext uri="{FF2B5EF4-FFF2-40B4-BE49-F238E27FC236}">
              <a16:creationId xmlns:a16="http://schemas.microsoft.com/office/drawing/2014/main" id="{3605EFF3-F394-4D7B-96B6-6E3D18944F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6</xdr:col>
      <xdr:colOff>0</xdr:colOff>
      <xdr:row>47</xdr:row>
      <xdr:rowOff>94979</xdr:rowOff>
    </xdr:from>
    <xdr:to>
      <xdr:col>8</xdr:col>
      <xdr:colOff>9525</xdr:colOff>
      <xdr:row>53</xdr:row>
      <xdr:rowOff>186146</xdr:rowOff>
    </xdr:to>
    <xdr:graphicFrame macro="">
      <xdr:nvGraphicFramePr>
        <xdr:cNvPr id="10" name="Graphique 9">
          <a:extLst>
            <a:ext uri="{FF2B5EF4-FFF2-40B4-BE49-F238E27FC236}">
              <a16:creationId xmlns:a16="http://schemas.microsoft.com/office/drawing/2014/main" id="{36D5790D-129D-4F18-BC61-966862922EE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5</xdr:col>
      <xdr:colOff>1692729</xdr:colOff>
      <xdr:row>52</xdr:row>
      <xdr:rowOff>110219</xdr:rowOff>
    </xdr:from>
    <xdr:to>
      <xdr:col>8</xdr:col>
      <xdr:colOff>361134</xdr:colOff>
      <xdr:row>59</xdr:row>
      <xdr:rowOff>43543</xdr:rowOff>
    </xdr:to>
    <xdr:graphicFrame macro="">
      <xdr:nvGraphicFramePr>
        <xdr:cNvPr id="11" name="Graphique 10">
          <a:extLst>
            <a:ext uri="{FF2B5EF4-FFF2-40B4-BE49-F238E27FC236}">
              <a16:creationId xmlns:a16="http://schemas.microsoft.com/office/drawing/2014/main" id="{898B172D-9B8B-4014-8928-30D2293126E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6</xdr:col>
      <xdr:colOff>0</xdr:colOff>
      <xdr:row>57</xdr:row>
      <xdr:rowOff>117839</xdr:rowOff>
    </xdr:from>
    <xdr:to>
      <xdr:col>8</xdr:col>
      <xdr:colOff>9525</xdr:colOff>
      <xdr:row>64</xdr:row>
      <xdr:rowOff>51163</xdr:rowOff>
    </xdr:to>
    <xdr:graphicFrame macro="">
      <xdr:nvGraphicFramePr>
        <xdr:cNvPr id="12" name="Graphique 11">
          <a:extLst>
            <a:ext uri="{FF2B5EF4-FFF2-40B4-BE49-F238E27FC236}">
              <a16:creationId xmlns:a16="http://schemas.microsoft.com/office/drawing/2014/main" id="{D7211955-29AA-4363-94D7-3F02DC6309F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5</xdr:col>
      <xdr:colOff>1703614</xdr:colOff>
      <xdr:row>62</xdr:row>
      <xdr:rowOff>100422</xdr:rowOff>
    </xdr:from>
    <xdr:to>
      <xdr:col>8</xdr:col>
      <xdr:colOff>372019</xdr:colOff>
      <xdr:row>68</xdr:row>
      <xdr:rowOff>191589</xdr:rowOff>
    </xdr:to>
    <xdr:graphicFrame macro="">
      <xdr:nvGraphicFramePr>
        <xdr:cNvPr id="13" name="Graphique 12">
          <a:extLst>
            <a:ext uri="{FF2B5EF4-FFF2-40B4-BE49-F238E27FC236}">
              <a16:creationId xmlns:a16="http://schemas.microsoft.com/office/drawing/2014/main" id="{135EAB81-39A8-44AE-8AFB-6D1972B204F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5</xdr:col>
      <xdr:colOff>1703614</xdr:colOff>
      <xdr:row>67</xdr:row>
      <xdr:rowOff>85182</xdr:rowOff>
    </xdr:from>
    <xdr:to>
      <xdr:col>8</xdr:col>
      <xdr:colOff>372019</xdr:colOff>
      <xdr:row>73</xdr:row>
      <xdr:rowOff>176349</xdr:rowOff>
    </xdr:to>
    <xdr:graphicFrame macro="">
      <xdr:nvGraphicFramePr>
        <xdr:cNvPr id="14" name="Graphique 13">
          <a:extLst>
            <a:ext uri="{FF2B5EF4-FFF2-40B4-BE49-F238E27FC236}">
              <a16:creationId xmlns:a16="http://schemas.microsoft.com/office/drawing/2014/main" id="{039B5FDE-4C58-4860-A9F0-FECB6B52FA9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6</xdr:col>
      <xdr:colOff>0</xdr:colOff>
      <xdr:row>72</xdr:row>
      <xdr:rowOff>72119</xdr:rowOff>
    </xdr:from>
    <xdr:to>
      <xdr:col>8</xdr:col>
      <xdr:colOff>9525</xdr:colOff>
      <xdr:row>79</xdr:row>
      <xdr:rowOff>20683</xdr:rowOff>
    </xdr:to>
    <xdr:graphicFrame macro="">
      <xdr:nvGraphicFramePr>
        <xdr:cNvPr id="15" name="Graphique 14">
          <a:extLst>
            <a:ext uri="{FF2B5EF4-FFF2-40B4-BE49-F238E27FC236}">
              <a16:creationId xmlns:a16="http://schemas.microsoft.com/office/drawing/2014/main" id="{2AA81EE0-798C-4C77-8DB3-16DED80F969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6</xdr:col>
      <xdr:colOff>0</xdr:colOff>
      <xdr:row>77</xdr:row>
      <xdr:rowOff>72119</xdr:rowOff>
    </xdr:from>
    <xdr:to>
      <xdr:col>8</xdr:col>
      <xdr:colOff>9525</xdr:colOff>
      <xdr:row>84</xdr:row>
      <xdr:rowOff>28303</xdr:rowOff>
    </xdr:to>
    <xdr:graphicFrame macro="">
      <xdr:nvGraphicFramePr>
        <xdr:cNvPr id="16" name="Graphique 15">
          <a:extLst>
            <a:ext uri="{FF2B5EF4-FFF2-40B4-BE49-F238E27FC236}">
              <a16:creationId xmlns:a16="http://schemas.microsoft.com/office/drawing/2014/main" id="{CE773EB8-D9D9-4841-99EE-F60C123A0DD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5</xdr:col>
      <xdr:colOff>1763486</xdr:colOff>
      <xdr:row>82</xdr:row>
      <xdr:rowOff>83004</xdr:rowOff>
    </xdr:from>
    <xdr:to>
      <xdr:col>8</xdr:col>
      <xdr:colOff>431892</xdr:colOff>
      <xdr:row>89</xdr:row>
      <xdr:rowOff>69668</xdr:rowOff>
    </xdr:to>
    <xdr:graphicFrame macro="">
      <xdr:nvGraphicFramePr>
        <xdr:cNvPr id="17" name="Graphique 16">
          <a:extLst>
            <a:ext uri="{FF2B5EF4-FFF2-40B4-BE49-F238E27FC236}">
              <a16:creationId xmlns:a16="http://schemas.microsoft.com/office/drawing/2014/main" id="{EE77DA0F-CFD4-4BD6-9694-94380E6FE2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5</xdr:col>
      <xdr:colOff>1763486</xdr:colOff>
      <xdr:row>87</xdr:row>
      <xdr:rowOff>60144</xdr:rowOff>
    </xdr:from>
    <xdr:to>
      <xdr:col>8</xdr:col>
      <xdr:colOff>431892</xdr:colOff>
      <xdr:row>94</xdr:row>
      <xdr:rowOff>115388</xdr:rowOff>
    </xdr:to>
    <xdr:graphicFrame macro="">
      <xdr:nvGraphicFramePr>
        <xdr:cNvPr id="18" name="Graphique 17">
          <a:extLst>
            <a:ext uri="{FF2B5EF4-FFF2-40B4-BE49-F238E27FC236}">
              <a16:creationId xmlns:a16="http://schemas.microsoft.com/office/drawing/2014/main" id="{A6B5815B-6494-492D-BC6F-1ADC601542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5</xdr:col>
      <xdr:colOff>1763486</xdr:colOff>
      <xdr:row>92</xdr:row>
      <xdr:rowOff>60144</xdr:rowOff>
    </xdr:from>
    <xdr:to>
      <xdr:col>8</xdr:col>
      <xdr:colOff>431892</xdr:colOff>
      <xdr:row>99</xdr:row>
      <xdr:rowOff>115388</xdr:rowOff>
    </xdr:to>
    <xdr:graphicFrame macro="">
      <xdr:nvGraphicFramePr>
        <xdr:cNvPr id="19" name="Graphique 18">
          <a:extLst>
            <a:ext uri="{FF2B5EF4-FFF2-40B4-BE49-F238E27FC236}">
              <a16:creationId xmlns:a16="http://schemas.microsoft.com/office/drawing/2014/main" id="{1387150E-ABB3-499E-B3D4-47B08ACB5C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5</xdr:col>
      <xdr:colOff>1763486</xdr:colOff>
      <xdr:row>97</xdr:row>
      <xdr:rowOff>60144</xdr:rowOff>
    </xdr:from>
    <xdr:to>
      <xdr:col>8</xdr:col>
      <xdr:colOff>431892</xdr:colOff>
      <xdr:row>104</xdr:row>
      <xdr:rowOff>115388</xdr:rowOff>
    </xdr:to>
    <xdr:graphicFrame macro="">
      <xdr:nvGraphicFramePr>
        <xdr:cNvPr id="20" name="Graphique 19">
          <a:extLst>
            <a:ext uri="{FF2B5EF4-FFF2-40B4-BE49-F238E27FC236}">
              <a16:creationId xmlns:a16="http://schemas.microsoft.com/office/drawing/2014/main" id="{AF53C61F-8E7B-41B5-A6F8-099DA7A6A8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5</xdr:col>
      <xdr:colOff>1752599</xdr:colOff>
      <xdr:row>102</xdr:row>
      <xdr:rowOff>16600</xdr:rowOff>
    </xdr:from>
    <xdr:to>
      <xdr:col>8</xdr:col>
      <xdr:colOff>428625</xdr:colOff>
      <xdr:row>109</xdr:row>
      <xdr:rowOff>97971</xdr:rowOff>
    </xdr:to>
    <xdr:graphicFrame macro="">
      <xdr:nvGraphicFramePr>
        <xdr:cNvPr id="21" name="Graphique 20">
          <a:extLst>
            <a:ext uri="{FF2B5EF4-FFF2-40B4-BE49-F238E27FC236}">
              <a16:creationId xmlns:a16="http://schemas.microsoft.com/office/drawing/2014/main" id="{1BEE9194-D9BA-4B90-8760-AE1C4E8D297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5</xdr:col>
      <xdr:colOff>1752599</xdr:colOff>
      <xdr:row>107</xdr:row>
      <xdr:rowOff>16601</xdr:rowOff>
    </xdr:from>
    <xdr:to>
      <xdr:col>8</xdr:col>
      <xdr:colOff>428625</xdr:colOff>
      <xdr:row>114</xdr:row>
      <xdr:rowOff>97974</xdr:rowOff>
    </xdr:to>
    <xdr:graphicFrame macro="">
      <xdr:nvGraphicFramePr>
        <xdr:cNvPr id="22" name="Graphique 21">
          <a:extLst>
            <a:ext uri="{FF2B5EF4-FFF2-40B4-BE49-F238E27FC236}">
              <a16:creationId xmlns:a16="http://schemas.microsoft.com/office/drawing/2014/main" id="{BDC5BB4E-844D-4D74-AB44-F87E4A81039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5</xdr:col>
      <xdr:colOff>1752599</xdr:colOff>
      <xdr:row>112</xdr:row>
      <xdr:rowOff>39460</xdr:rowOff>
    </xdr:from>
    <xdr:to>
      <xdr:col>8</xdr:col>
      <xdr:colOff>428625</xdr:colOff>
      <xdr:row>119</xdr:row>
      <xdr:rowOff>130990</xdr:rowOff>
    </xdr:to>
    <xdr:graphicFrame macro="">
      <xdr:nvGraphicFramePr>
        <xdr:cNvPr id="23" name="Graphique 22">
          <a:extLst>
            <a:ext uri="{FF2B5EF4-FFF2-40B4-BE49-F238E27FC236}">
              <a16:creationId xmlns:a16="http://schemas.microsoft.com/office/drawing/2014/main" id="{ED331E3D-A712-46A3-B653-A54061C684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5</xdr:col>
      <xdr:colOff>1752599</xdr:colOff>
      <xdr:row>117</xdr:row>
      <xdr:rowOff>39460</xdr:rowOff>
    </xdr:from>
    <xdr:to>
      <xdr:col>8</xdr:col>
      <xdr:colOff>428625</xdr:colOff>
      <xdr:row>124</xdr:row>
      <xdr:rowOff>130990</xdr:rowOff>
    </xdr:to>
    <xdr:graphicFrame macro="">
      <xdr:nvGraphicFramePr>
        <xdr:cNvPr id="24" name="Graphique 23">
          <a:extLst>
            <a:ext uri="{FF2B5EF4-FFF2-40B4-BE49-F238E27FC236}">
              <a16:creationId xmlns:a16="http://schemas.microsoft.com/office/drawing/2014/main" id="{71E33D51-E04E-40BB-AB9C-2AE52390F7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5</xdr:col>
      <xdr:colOff>1752599</xdr:colOff>
      <xdr:row>122</xdr:row>
      <xdr:rowOff>39460</xdr:rowOff>
    </xdr:from>
    <xdr:to>
      <xdr:col>8</xdr:col>
      <xdr:colOff>428625</xdr:colOff>
      <xdr:row>129</xdr:row>
      <xdr:rowOff>130990</xdr:rowOff>
    </xdr:to>
    <xdr:graphicFrame macro="">
      <xdr:nvGraphicFramePr>
        <xdr:cNvPr id="25" name="Graphique 24">
          <a:extLst>
            <a:ext uri="{FF2B5EF4-FFF2-40B4-BE49-F238E27FC236}">
              <a16:creationId xmlns:a16="http://schemas.microsoft.com/office/drawing/2014/main" id="{43A3468C-6B86-489F-919D-2581BF3604E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5</xdr:col>
      <xdr:colOff>1752599</xdr:colOff>
      <xdr:row>127</xdr:row>
      <xdr:rowOff>39460</xdr:rowOff>
    </xdr:from>
    <xdr:to>
      <xdr:col>8</xdr:col>
      <xdr:colOff>428625</xdr:colOff>
      <xdr:row>134</xdr:row>
      <xdr:rowOff>130990</xdr:rowOff>
    </xdr:to>
    <xdr:graphicFrame macro="">
      <xdr:nvGraphicFramePr>
        <xdr:cNvPr id="26" name="Graphique 25">
          <a:extLst>
            <a:ext uri="{FF2B5EF4-FFF2-40B4-BE49-F238E27FC236}">
              <a16:creationId xmlns:a16="http://schemas.microsoft.com/office/drawing/2014/main" id="{2CD80616-8177-45CB-B9C8-1A1CC05E89E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5</xdr:col>
      <xdr:colOff>1743075</xdr:colOff>
      <xdr:row>132</xdr:row>
      <xdr:rowOff>14968</xdr:rowOff>
    </xdr:from>
    <xdr:to>
      <xdr:col>8</xdr:col>
      <xdr:colOff>461283</xdr:colOff>
      <xdr:row>139</xdr:row>
      <xdr:rowOff>97971</xdr:rowOff>
    </xdr:to>
    <xdr:graphicFrame macro="">
      <xdr:nvGraphicFramePr>
        <xdr:cNvPr id="27" name="Graphique 26">
          <a:extLst>
            <a:ext uri="{FF2B5EF4-FFF2-40B4-BE49-F238E27FC236}">
              <a16:creationId xmlns:a16="http://schemas.microsoft.com/office/drawing/2014/main" id="{A30FB388-DB6E-4E09-84D8-0BC6994FB2E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6</xdr:col>
      <xdr:colOff>32656</xdr:colOff>
      <xdr:row>137</xdr:row>
      <xdr:rowOff>28575</xdr:rowOff>
    </xdr:from>
    <xdr:to>
      <xdr:col>8</xdr:col>
      <xdr:colOff>42181</xdr:colOff>
      <xdr:row>144</xdr:row>
      <xdr:rowOff>120105</xdr:rowOff>
    </xdr:to>
    <xdr:graphicFrame macro="">
      <xdr:nvGraphicFramePr>
        <xdr:cNvPr id="28" name="Graphique 27">
          <a:extLst>
            <a:ext uri="{FF2B5EF4-FFF2-40B4-BE49-F238E27FC236}">
              <a16:creationId xmlns:a16="http://schemas.microsoft.com/office/drawing/2014/main" id="{5AC1C791-3CCC-4C20-B4E7-0ADBCF4A7B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5</xdr:col>
      <xdr:colOff>1741714</xdr:colOff>
      <xdr:row>142</xdr:row>
      <xdr:rowOff>28575</xdr:rowOff>
    </xdr:from>
    <xdr:to>
      <xdr:col>8</xdr:col>
      <xdr:colOff>417740</xdr:colOff>
      <xdr:row>149</xdr:row>
      <xdr:rowOff>120106</xdr:rowOff>
    </xdr:to>
    <xdr:graphicFrame macro="">
      <xdr:nvGraphicFramePr>
        <xdr:cNvPr id="29" name="Graphique 28">
          <a:extLst>
            <a:ext uri="{FF2B5EF4-FFF2-40B4-BE49-F238E27FC236}">
              <a16:creationId xmlns:a16="http://schemas.microsoft.com/office/drawing/2014/main" id="{08D5795B-7704-4893-92C2-69B141F63F7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5</xdr:col>
      <xdr:colOff>1741714</xdr:colOff>
      <xdr:row>147</xdr:row>
      <xdr:rowOff>28575</xdr:rowOff>
    </xdr:from>
    <xdr:to>
      <xdr:col>8</xdr:col>
      <xdr:colOff>417740</xdr:colOff>
      <xdr:row>154</xdr:row>
      <xdr:rowOff>120105</xdr:rowOff>
    </xdr:to>
    <xdr:graphicFrame macro="">
      <xdr:nvGraphicFramePr>
        <xdr:cNvPr id="30" name="Graphique 29">
          <a:extLst>
            <a:ext uri="{FF2B5EF4-FFF2-40B4-BE49-F238E27FC236}">
              <a16:creationId xmlns:a16="http://schemas.microsoft.com/office/drawing/2014/main" id="{7BCAD643-E6E2-4AD6-9870-6C727D8190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5</xdr:col>
      <xdr:colOff>1741714</xdr:colOff>
      <xdr:row>152</xdr:row>
      <xdr:rowOff>28575</xdr:rowOff>
    </xdr:from>
    <xdr:to>
      <xdr:col>8</xdr:col>
      <xdr:colOff>417740</xdr:colOff>
      <xdr:row>159</xdr:row>
      <xdr:rowOff>120105</xdr:rowOff>
    </xdr:to>
    <xdr:graphicFrame macro="">
      <xdr:nvGraphicFramePr>
        <xdr:cNvPr id="31" name="Graphique 30">
          <a:extLst>
            <a:ext uri="{FF2B5EF4-FFF2-40B4-BE49-F238E27FC236}">
              <a16:creationId xmlns:a16="http://schemas.microsoft.com/office/drawing/2014/main" id="{5E50800C-BCB8-4483-9DC0-D2811BE2722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5</xdr:col>
      <xdr:colOff>1741714</xdr:colOff>
      <xdr:row>157</xdr:row>
      <xdr:rowOff>28575</xdr:rowOff>
    </xdr:from>
    <xdr:to>
      <xdr:col>8</xdr:col>
      <xdr:colOff>417740</xdr:colOff>
      <xdr:row>164</xdr:row>
      <xdr:rowOff>120105</xdr:rowOff>
    </xdr:to>
    <xdr:graphicFrame macro="">
      <xdr:nvGraphicFramePr>
        <xdr:cNvPr id="32" name="Graphique 31">
          <a:extLst>
            <a:ext uri="{FF2B5EF4-FFF2-40B4-BE49-F238E27FC236}">
              <a16:creationId xmlns:a16="http://schemas.microsoft.com/office/drawing/2014/main" id="{2903A9E0-3C57-4DEE-95B2-4AED2C4C8B4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5</xdr:col>
      <xdr:colOff>1741714</xdr:colOff>
      <xdr:row>162</xdr:row>
      <xdr:rowOff>28575</xdr:rowOff>
    </xdr:from>
    <xdr:to>
      <xdr:col>8</xdr:col>
      <xdr:colOff>417740</xdr:colOff>
      <xdr:row>169</xdr:row>
      <xdr:rowOff>120105</xdr:rowOff>
    </xdr:to>
    <xdr:graphicFrame macro="">
      <xdr:nvGraphicFramePr>
        <xdr:cNvPr id="33" name="Graphique 32">
          <a:extLst>
            <a:ext uri="{FF2B5EF4-FFF2-40B4-BE49-F238E27FC236}">
              <a16:creationId xmlns:a16="http://schemas.microsoft.com/office/drawing/2014/main" id="{038404CB-5631-432E-925A-9D495465D6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5</xdr:col>
      <xdr:colOff>1741714</xdr:colOff>
      <xdr:row>167</xdr:row>
      <xdr:rowOff>28575</xdr:rowOff>
    </xdr:from>
    <xdr:to>
      <xdr:col>8</xdr:col>
      <xdr:colOff>417740</xdr:colOff>
      <xdr:row>174</xdr:row>
      <xdr:rowOff>120106</xdr:rowOff>
    </xdr:to>
    <xdr:graphicFrame macro="">
      <xdr:nvGraphicFramePr>
        <xdr:cNvPr id="34" name="Graphique 33">
          <a:extLst>
            <a:ext uri="{FF2B5EF4-FFF2-40B4-BE49-F238E27FC236}">
              <a16:creationId xmlns:a16="http://schemas.microsoft.com/office/drawing/2014/main" id="{6A4B13C8-AE26-4F7A-89FB-99B901AE55C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5</xdr:col>
      <xdr:colOff>1741714</xdr:colOff>
      <xdr:row>172</xdr:row>
      <xdr:rowOff>28575</xdr:rowOff>
    </xdr:from>
    <xdr:to>
      <xdr:col>8</xdr:col>
      <xdr:colOff>417740</xdr:colOff>
      <xdr:row>179</xdr:row>
      <xdr:rowOff>120105</xdr:rowOff>
    </xdr:to>
    <xdr:graphicFrame macro="">
      <xdr:nvGraphicFramePr>
        <xdr:cNvPr id="35" name="Graphique 34">
          <a:extLst>
            <a:ext uri="{FF2B5EF4-FFF2-40B4-BE49-F238E27FC236}">
              <a16:creationId xmlns:a16="http://schemas.microsoft.com/office/drawing/2014/main" id="{DBCFDE5B-5EA1-48CC-AA04-F7DC8F595A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5</xdr:col>
      <xdr:colOff>1741714</xdr:colOff>
      <xdr:row>177</xdr:row>
      <xdr:rowOff>28575</xdr:rowOff>
    </xdr:from>
    <xdr:to>
      <xdr:col>8</xdr:col>
      <xdr:colOff>417740</xdr:colOff>
      <xdr:row>184</xdr:row>
      <xdr:rowOff>120106</xdr:rowOff>
    </xdr:to>
    <xdr:graphicFrame macro="">
      <xdr:nvGraphicFramePr>
        <xdr:cNvPr id="36" name="Graphique 35">
          <a:extLst>
            <a:ext uri="{FF2B5EF4-FFF2-40B4-BE49-F238E27FC236}">
              <a16:creationId xmlns:a16="http://schemas.microsoft.com/office/drawing/2014/main" id="{1382BF1C-6C39-4B34-98B0-5EBE9FE022C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6</xdr:col>
      <xdr:colOff>0</xdr:colOff>
      <xdr:row>7</xdr:row>
      <xdr:rowOff>43542</xdr:rowOff>
    </xdr:from>
    <xdr:to>
      <xdr:col>8</xdr:col>
      <xdr:colOff>20731</xdr:colOff>
      <xdr:row>13</xdr:row>
      <xdr:rowOff>160020</xdr:rowOff>
    </xdr:to>
    <xdr:graphicFrame macro="">
      <xdr:nvGraphicFramePr>
        <xdr:cNvPr id="37" name="Graphique 36">
          <a:extLst>
            <a:ext uri="{FF2B5EF4-FFF2-40B4-BE49-F238E27FC236}">
              <a16:creationId xmlns:a16="http://schemas.microsoft.com/office/drawing/2014/main" id="{89B8891B-5D94-4B03-9C9A-0F7BD7DC48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5</xdr:col>
      <xdr:colOff>1741714</xdr:colOff>
      <xdr:row>182</xdr:row>
      <xdr:rowOff>61232</xdr:rowOff>
    </xdr:from>
    <xdr:to>
      <xdr:col>8</xdr:col>
      <xdr:colOff>417740</xdr:colOff>
      <xdr:row>188</xdr:row>
      <xdr:rowOff>163285</xdr:rowOff>
    </xdr:to>
    <xdr:graphicFrame macro="">
      <xdr:nvGraphicFramePr>
        <xdr:cNvPr id="38" name="Graphique 37">
          <a:extLst>
            <a:ext uri="{FF2B5EF4-FFF2-40B4-BE49-F238E27FC236}">
              <a16:creationId xmlns:a16="http://schemas.microsoft.com/office/drawing/2014/main" id="{EA24539F-65BC-4C5C-8E52-6D3E2611884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17</xdr:col>
      <xdr:colOff>331695</xdr:colOff>
      <xdr:row>4</xdr:row>
      <xdr:rowOff>125506</xdr:rowOff>
    </xdr:from>
    <xdr:to>
      <xdr:col>17</xdr:col>
      <xdr:colOff>331695</xdr:colOff>
      <xdr:row>6</xdr:row>
      <xdr:rowOff>389966</xdr:rowOff>
    </xdr:to>
    <xdr:cxnSp macro="">
      <xdr:nvCxnSpPr>
        <xdr:cNvPr id="12" name="Connecteur droit avec flèche 11">
          <a:extLst>
            <a:ext uri="{FF2B5EF4-FFF2-40B4-BE49-F238E27FC236}">
              <a16:creationId xmlns:a16="http://schemas.microsoft.com/office/drawing/2014/main" id="{B93F5811-0727-4D22-A231-483AF2BFF2C7}"/>
            </a:ext>
          </a:extLst>
        </xdr:cNvPr>
        <xdr:cNvCxnSpPr/>
      </xdr:nvCxnSpPr>
      <xdr:spPr>
        <a:xfrm>
          <a:off x="19032071" y="1748118"/>
          <a:ext cx="0" cy="1053354"/>
        </a:xfrm>
        <a:prstGeom prst="straightConnector1">
          <a:avLst/>
        </a:prstGeom>
        <a:ln w="28575">
          <a:solidFill>
            <a:srgbClr val="74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502023</xdr:colOff>
      <xdr:row>4</xdr:row>
      <xdr:rowOff>98612</xdr:rowOff>
    </xdr:from>
    <xdr:to>
      <xdr:col>13</xdr:col>
      <xdr:colOff>502023</xdr:colOff>
      <xdr:row>6</xdr:row>
      <xdr:rowOff>363072</xdr:rowOff>
    </xdr:to>
    <xdr:cxnSp macro="">
      <xdr:nvCxnSpPr>
        <xdr:cNvPr id="10" name="Connecteur droit avec flèche 9">
          <a:extLst>
            <a:ext uri="{FF2B5EF4-FFF2-40B4-BE49-F238E27FC236}">
              <a16:creationId xmlns:a16="http://schemas.microsoft.com/office/drawing/2014/main" id="{82B2AD56-58CC-4396-A4ED-8FAB7B110AF9}"/>
            </a:ext>
          </a:extLst>
        </xdr:cNvPr>
        <xdr:cNvCxnSpPr/>
      </xdr:nvCxnSpPr>
      <xdr:spPr>
        <a:xfrm>
          <a:off x="15634447" y="1721224"/>
          <a:ext cx="0" cy="1053354"/>
        </a:xfrm>
        <a:prstGeom prst="straightConnector1">
          <a:avLst/>
        </a:prstGeom>
        <a:ln w="28575">
          <a:solidFill>
            <a:srgbClr val="74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87084</xdr:colOff>
      <xdr:row>7</xdr:row>
      <xdr:rowOff>239486</xdr:rowOff>
    </xdr:from>
    <xdr:to>
      <xdr:col>9</xdr:col>
      <xdr:colOff>446313</xdr:colOff>
      <xdr:row>12</xdr:row>
      <xdr:rowOff>141514</xdr:rowOff>
    </xdr:to>
    <xdr:graphicFrame macro="">
      <xdr:nvGraphicFramePr>
        <xdr:cNvPr id="2" name="Graphique 1">
          <a:extLst>
            <a:ext uri="{FF2B5EF4-FFF2-40B4-BE49-F238E27FC236}">
              <a16:creationId xmlns:a16="http://schemas.microsoft.com/office/drawing/2014/main" id="{F22015D2-3B24-4F97-8ED0-37A2720CF36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468086</xdr:colOff>
      <xdr:row>5</xdr:row>
      <xdr:rowOff>10885</xdr:rowOff>
    </xdr:from>
    <xdr:to>
      <xdr:col>18</xdr:col>
      <xdr:colOff>10886</xdr:colOff>
      <xdr:row>6</xdr:row>
      <xdr:rowOff>206828</xdr:rowOff>
    </xdr:to>
    <xdr:sp macro="" textlink="">
      <xdr:nvSpPr>
        <xdr:cNvPr id="3" name="ZoneTexte 2">
          <a:extLst>
            <a:ext uri="{FF2B5EF4-FFF2-40B4-BE49-F238E27FC236}">
              <a16:creationId xmlns:a16="http://schemas.microsoft.com/office/drawing/2014/main" id="{B7F35354-8581-7C2D-5297-EF5498E65E91}"/>
            </a:ext>
          </a:extLst>
        </xdr:cNvPr>
        <xdr:cNvSpPr txBox="1"/>
      </xdr:nvSpPr>
      <xdr:spPr>
        <a:xfrm>
          <a:off x="15011400" y="2024742"/>
          <a:ext cx="4713515" cy="587829"/>
        </a:xfrm>
        <a:prstGeom prst="rect">
          <a:avLst/>
        </a:prstGeom>
        <a:solidFill>
          <a:srgbClr val="740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FR" sz="1300">
              <a:solidFill>
                <a:schemeClr val="bg1"/>
              </a:solidFill>
              <a:latin typeface="+mn-lt"/>
            </a:rPr>
            <a:t>Indiquez par un "X" quel type de notation vous souhaitez mettre en oeuvre</a:t>
          </a:r>
        </a:p>
      </xdr:txBody>
    </xdr:sp>
    <xdr:clientData/>
  </xdr:twoCellAnchor>
  <xdr:twoCellAnchor>
    <xdr:from>
      <xdr:col>11</xdr:col>
      <xdr:colOff>631369</xdr:colOff>
      <xdr:row>7</xdr:row>
      <xdr:rowOff>239487</xdr:rowOff>
    </xdr:from>
    <xdr:to>
      <xdr:col>14</xdr:col>
      <xdr:colOff>359227</xdr:colOff>
      <xdr:row>12</xdr:row>
      <xdr:rowOff>141515</xdr:rowOff>
    </xdr:to>
    <xdr:graphicFrame macro="">
      <xdr:nvGraphicFramePr>
        <xdr:cNvPr id="5" name="Graphique 4">
          <a:extLst>
            <a:ext uri="{FF2B5EF4-FFF2-40B4-BE49-F238E27FC236}">
              <a16:creationId xmlns:a16="http://schemas.microsoft.com/office/drawing/2014/main" id="{0AD6FAD8-2F0B-4558-A27C-0929FF1D692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13</xdr:col>
      <xdr:colOff>457200</xdr:colOff>
      <xdr:row>3</xdr:row>
      <xdr:rowOff>0</xdr:rowOff>
    </xdr:from>
    <xdr:to>
      <xdr:col>15</xdr:col>
      <xdr:colOff>647701</xdr:colOff>
      <xdr:row>5</xdr:row>
      <xdr:rowOff>10885</xdr:rowOff>
    </xdr:to>
    <xdr:cxnSp macro="">
      <xdr:nvCxnSpPr>
        <xdr:cNvPr id="8" name="Connecteur droit avec flèche 7">
          <a:extLst>
            <a:ext uri="{FF2B5EF4-FFF2-40B4-BE49-F238E27FC236}">
              <a16:creationId xmlns:a16="http://schemas.microsoft.com/office/drawing/2014/main" id="{3B09AB6B-C7EC-ECC6-CD6A-DEC4040FB2BF}"/>
            </a:ext>
          </a:extLst>
        </xdr:cNvPr>
        <xdr:cNvCxnSpPr>
          <a:stCxn id="3" idx="0"/>
        </xdr:cNvCxnSpPr>
      </xdr:nvCxnSpPr>
      <xdr:spPr>
        <a:xfrm flipH="1" flipV="1">
          <a:off x="15588343" y="1230086"/>
          <a:ext cx="1779815" cy="794656"/>
        </a:xfrm>
        <a:prstGeom prst="straightConnector1">
          <a:avLst/>
        </a:prstGeom>
        <a:ln w="28575">
          <a:solidFill>
            <a:srgbClr val="74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413657</xdr:colOff>
      <xdr:row>2</xdr:row>
      <xdr:rowOff>370114</xdr:rowOff>
    </xdr:from>
    <xdr:to>
      <xdr:col>12</xdr:col>
      <xdr:colOff>468086</xdr:colOff>
      <xdr:row>5</xdr:row>
      <xdr:rowOff>304800</xdr:rowOff>
    </xdr:to>
    <xdr:cxnSp macro="">
      <xdr:nvCxnSpPr>
        <xdr:cNvPr id="11" name="Connecteur droit avec flèche 10">
          <a:extLst>
            <a:ext uri="{FF2B5EF4-FFF2-40B4-BE49-F238E27FC236}">
              <a16:creationId xmlns:a16="http://schemas.microsoft.com/office/drawing/2014/main" id="{C3FAEBDF-A030-4B23-9F00-D8BB93AB6DB7}"/>
            </a:ext>
          </a:extLst>
        </xdr:cNvPr>
        <xdr:cNvCxnSpPr>
          <a:stCxn id="3" idx="1"/>
        </xdr:cNvCxnSpPr>
      </xdr:nvCxnSpPr>
      <xdr:spPr>
        <a:xfrm flipH="1" flipV="1">
          <a:off x="11734800" y="1208314"/>
          <a:ext cx="3276600" cy="1110343"/>
        </a:xfrm>
        <a:prstGeom prst="straightConnector1">
          <a:avLst/>
        </a:prstGeom>
        <a:ln w="28575">
          <a:solidFill>
            <a:srgbClr val="74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1328056</xdr:colOff>
      <xdr:row>7</xdr:row>
      <xdr:rowOff>261258</xdr:rowOff>
    </xdr:from>
    <xdr:to>
      <xdr:col>18</xdr:col>
      <xdr:colOff>283028</xdr:colOff>
      <xdr:row>12</xdr:row>
      <xdr:rowOff>163286</xdr:rowOff>
    </xdr:to>
    <xdr:graphicFrame macro="">
      <xdr:nvGraphicFramePr>
        <xdr:cNvPr id="6" name="Graphique 5">
          <a:extLst>
            <a:ext uri="{FF2B5EF4-FFF2-40B4-BE49-F238E27FC236}">
              <a16:creationId xmlns:a16="http://schemas.microsoft.com/office/drawing/2014/main" id="{10C05788-A86F-48A3-A8D7-59EBCACFAA5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15</xdr:col>
      <xdr:colOff>647701</xdr:colOff>
      <xdr:row>2</xdr:row>
      <xdr:rowOff>370114</xdr:rowOff>
    </xdr:from>
    <xdr:to>
      <xdr:col>17</xdr:col>
      <xdr:colOff>500743</xdr:colOff>
      <xdr:row>5</xdr:row>
      <xdr:rowOff>10885</xdr:rowOff>
    </xdr:to>
    <xdr:cxnSp macro="">
      <xdr:nvCxnSpPr>
        <xdr:cNvPr id="13" name="Connecteur droit avec flèche 12">
          <a:extLst>
            <a:ext uri="{FF2B5EF4-FFF2-40B4-BE49-F238E27FC236}">
              <a16:creationId xmlns:a16="http://schemas.microsoft.com/office/drawing/2014/main" id="{C018E253-A183-4BAF-A421-175D582FA49E}"/>
            </a:ext>
          </a:extLst>
        </xdr:cNvPr>
        <xdr:cNvCxnSpPr>
          <a:stCxn id="3" idx="0"/>
        </xdr:cNvCxnSpPr>
      </xdr:nvCxnSpPr>
      <xdr:spPr>
        <a:xfrm flipV="1">
          <a:off x="17368158" y="1208314"/>
          <a:ext cx="1845128" cy="816428"/>
        </a:xfrm>
        <a:prstGeom prst="straightConnector1">
          <a:avLst/>
        </a:prstGeom>
        <a:ln w="28575">
          <a:solidFill>
            <a:srgbClr val="74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1328056</xdr:colOff>
      <xdr:row>7</xdr:row>
      <xdr:rowOff>261258</xdr:rowOff>
    </xdr:from>
    <xdr:to>
      <xdr:col>22</xdr:col>
      <xdr:colOff>283028</xdr:colOff>
      <xdr:row>12</xdr:row>
      <xdr:rowOff>163286</xdr:rowOff>
    </xdr:to>
    <xdr:graphicFrame macro="">
      <xdr:nvGraphicFramePr>
        <xdr:cNvPr id="17" name="Graphique 16">
          <a:extLst>
            <a:ext uri="{FF2B5EF4-FFF2-40B4-BE49-F238E27FC236}">
              <a16:creationId xmlns:a16="http://schemas.microsoft.com/office/drawing/2014/main" id="{4321BDDA-85F4-41B0-B8CC-3F779AD2DA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10886</xdr:colOff>
      <xdr:row>2</xdr:row>
      <xdr:rowOff>370114</xdr:rowOff>
    </xdr:from>
    <xdr:to>
      <xdr:col>21</xdr:col>
      <xdr:colOff>500743</xdr:colOff>
      <xdr:row>5</xdr:row>
      <xdr:rowOff>304800</xdr:rowOff>
    </xdr:to>
    <xdr:cxnSp macro="">
      <xdr:nvCxnSpPr>
        <xdr:cNvPr id="18" name="Connecteur droit avec flèche 17">
          <a:extLst>
            <a:ext uri="{FF2B5EF4-FFF2-40B4-BE49-F238E27FC236}">
              <a16:creationId xmlns:a16="http://schemas.microsoft.com/office/drawing/2014/main" id="{5269C709-E06A-4852-92DC-126177234DFE}"/>
            </a:ext>
          </a:extLst>
        </xdr:cNvPr>
        <xdr:cNvCxnSpPr>
          <a:stCxn id="3" idx="3"/>
        </xdr:cNvCxnSpPr>
      </xdr:nvCxnSpPr>
      <xdr:spPr>
        <a:xfrm flipV="1">
          <a:off x="19724915" y="1208314"/>
          <a:ext cx="3069771" cy="1110343"/>
        </a:xfrm>
        <a:prstGeom prst="straightConnector1">
          <a:avLst/>
        </a:prstGeom>
        <a:ln w="28575">
          <a:solidFill>
            <a:srgbClr val="74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466164</xdr:colOff>
      <xdr:row>4</xdr:row>
      <xdr:rowOff>134470</xdr:rowOff>
    </xdr:from>
    <xdr:to>
      <xdr:col>8</xdr:col>
      <xdr:colOff>466165</xdr:colOff>
      <xdr:row>6</xdr:row>
      <xdr:rowOff>340659</xdr:rowOff>
    </xdr:to>
    <xdr:cxnSp macro="">
      <xdr:nvCxnSpPr>
        <xdr:cNvPr id="4" name="Connecteur droit avec flèche 3">
          <a:extLst>
            <a:ext uri="{FF2B5EF4-FFF2-40B4-BE49-F238E27FC236}">
              <a16:creationId xmlns:a16="http://schemas.microsoft.com/office/drawing/2014/main" id="{B516BFF3-131E-4E05-83CB-57B911DD11A9}"/>
            </a:ext>
          </a:extLst>
        </xdr:cNvPr>
        <xdr:cNvCxnSpPr/>
      </xdr:nvCxnSpPr>
      <xdr:spPr>
        <a:xfrm>
          <a:off x="11788588" y="1757082"/>
          <a:ext cx="1" cy="995083"/>
        </a:xfrm>
        <a:prstGeom prst="straightConnector1">
          <a:avLst/>
        </a:prstGeom>
        <a:ln w="28575">
          <a:solidFill>
            <a:srgbClr val="74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412377</xdr:colOff>
      <xdr:row>4</xdr:row>
      <xdr:rowOff>215153</xdr:rowOff>
    </xdr:from>
    <xdr:to>
      <xdr:col>21</xdr:col>
      <xdr:colOff>412377</xdr:colOff>
      <xdr:row>7</xdr:row>
      <xdr:rowOff>40342</xdr:rowOff>
    </xdr:to>
    <xdr:cxnSp macro="">
      <xdr:nvCxnSpPr>
        <xdr:cNvPr id="15" name="Connecteur droit avec flèche 14">
          <a:extLst>
            <a:ext uri="{FF2B5EF4-FFF2-40B4-BE49-F238E27FC236}">
              <a16:creationId xmlns:a16="http://schemas.microsoft.com/office/drawing/2014/main" id="{CD001DAD-8AE9-4E68-B55D-62FEA8585383}"/>
            </a:ext>
          </a:extLst>
        </xdr:cNvPr>
        <xdr:cNvCxnSpPr/>
      </xdr:nvCxnSpPr>
      <xdr:spPr>
        <a:xfrm>
          <a:off x="22680706" y="1837765"/>
          <a:ext cx="0" cy="1008530"/>
        </a:xfrm>
        <a:prstGeom prst="straightConnector1">
          <a:avLst/>
        </a:prstGeom>
        <a:ln w="28575">
          <a:solidFill>
            <a:srgbClr val="74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0</xdr:colOff>
      <xdr:row>2</xdr:row>
      <xdr:rowOff>104776</xdr:rowOff>
    </xdr:from>
    <xdr:to>
      <xdr:col>9</xdr:col>
      <xdr:colOff>9525</xdr:colOff>
      <xdr:row>6</xdr:row>
      <xdr:rowOff>171450</xdr:rowOff>
    </xdr:to>
    <xdr:graphicFrame macro="">
      <xdr:nvGraphicFramePr>
        <xdr:cNvPr id="2" name="Graphique 1">
          <a:extLst>
            <a:ext uri="{FF2B5EF4-FFF2-40B4-BE49-F238E27FC236}">
              <a16:creationId xmlns:a16="http://schemas.microsoft.com/office/drawing/2014/main" id="{9C8AD084-B74D-4637-BC8C-31C0D0CA44D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0</xdr:colOff>
      <xdr:row>12</xdr:row>
      <xdr:rowOff>104776</xdr:rowOff>
    </xdr:from>
    <xdr:to>
      <xdr:col>9</xdr:col>
      <xdr:colOff>9525</xdr:colOff>
      <xdr:row>16</xdr:row>
      <xdr:rowOff>171450</xdr:rowOff>
    </xdr:to>
    <xdr:graphicFrame macro="">
      <xdr:nvGraphicFramePr>
        <xdr:cNvPr id="3" name="Graphique 2">
          <a:extLst>
            <a:ext uri="{FF2B5EF4-FFF2-40B4-BE49-F238E27FC236}">
              <a16:creationId xmlns:a16="http://schemas.microsoft.com/office/drawing/2014/main" id="{35D2127E-4E00-45B4-9C4B-E7B45AD019E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0</xdr:colOff>
      <xdr:row>17</xdr:row>
      <xdr:rowOff>104776</xdr:rowOff>
    </xdr:from>
    <xdr:to>
      <xdr:col>9</xdr:col>
      <xdr:colOff>9525</xdr:colOff>
      <xdr:row>21</xdr:row>
      <xdr:rowOff>171450</xdr:rowOff>
    </xdr:to>
    <xdr:graphicFrame macro="">
      <xdr:nvGraphicFramePr>
        <xdr:cNvPr id="4" name="Graphique 3">
          <a:extLst>
            <a:ext uri="{FF2B5EF4-FFF2-40B4-BE49-F238E27FC236}">
              <a16:creationId xmlns:a16="http://schemas.microsoft.com/office/drawing/2014/main" id="{D3F5E012-081D-4003-B7A7-09543F0E59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0</xdr:colOff>
      <xdr:row>22</xdr:row>
      <xdr:rowOff>104776</xdr:rowOff>
    </xdr:from>
    <xdr:to>
      <xdr:col>9</xdr:col>
      <xdr:colOff>9525</xdr:colOff>
      <xdr:row>26</xdr:row>
      <xdr:rowOff>171450</xdr:rowOff>
    </xdr:to>
    <xdr:graphicFrame macro="">
      <xdr:nvGraphicFramePr>
        <xdr:cNvPr id="5" name="Graphique 4">
          <a:extLst>
            <a:ext uri="{FF2B5EF4-FFF2-40B4-BE49-F238E27FC236}">
              <a16:creationId xmlns:a16="http://schemas.microsoft.com/office/drawing/2014/main" id="{3C30BA93-EAC4-4614-A422-B20957F993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0</xdr:colOff>
      <xdr:row>27</xdr:row>
      <xdr:rowOff>104776</xdr:rowOff>
    </xdr:from>
    <xdr:to>
      <xdr:col>9</xdr:col>
      <xdr:colOff>9525</xdr:colOff>
      <xdr:row>31</xdr:row>
      <xdr:rowOff>171450</xdr:rowOff>
    </xdr:to>
    <xdr:graphicFrame macro="">
      <xdr:nvGraphicFramePr>
        <xdr:cNvPr id="6" name="Graphique 5">
          <a:extLst>
            <a:ext uri="{FF2B5EF4-FFF2-40B4-BE49-F238E27FC236}">
              <a16:creationId xmlns:a16="http://schemas.microsoft.com/office/drawing/2014/main" id="{C9A11491-8183-4AB5-9E6D-1959079734B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0</xdr:colOff>
      <xdr:row>32</xdr:row>
      <xdr:rowOff>104776</xdr:rowOff>
    </xdr:from>
    <xdr:to>
      <xdr:col>9</xdr:col>
      <xdr:colOff>9525</xdr:colOff>
      <xdr:row>36</xdr:row>
      <xdr:rowOff>171450</xdr:rowOff>
    </xdr:to>
    <xdr:graphicFrame macro="">
      <xdr:nvGraphicFramePr>
        <xdr:cNvPr id="7" name="Graphique 6">
          <a:extLst>
            <a:ext uri="{FF2B5EF4-FFF2-40B4-BE49-F238E27FC236}">
              <a16:creationId xmlns:a16="http://schemas.microsoft.com/office/drawing/2014/main" id="{005D0F41-BD18-432C-85E5-05C42B89DE9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0</xdr:colOff>
      <xdr:row>37</xdr:row>
      <xdr:rowOff>104776</xdr:rowOff>
    </xdr:from>
    <xdr:to>
      <xdr:col>9</xdr:col>
      <xdr:colOff>9525</xdr:colOff>
      <xdr:row>41</xdr:row>
      <xdr:rowOff>171450</xdr:rowOff>
    </xdr:to>
    <xdr:graphicFrame macro="">
      <xdr:nvGraphicFramePr>
        <xdr:cNvPr id="8" name="Graphique 7">
          <a:extLst>
            <a:ext uri="{FF2B5EF4-FFF2-40B4-BE49-F238E27FC236}">
              <a16:creationId xmlns:a16="http://schemas.microsoft.com/office/drawing/2014/main" id="{01BB6E42-12FB-4866-B6B0-4A89BE7195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0</xdr:colOff>
      <xdr:row>42</xdr:row>
      <xdr:rowOff>104776</xdr:rowOff>
    </xdr:from>
    <xdr:to>
      <xdr:col>9</xdr:col>
      <xdr:colOff>9525</xdr:colOff>
      <xdr:row>46</xdr:row>
      <xdr:rowOff>171450</xdr:rowOff>
    </xdr:to>
    <xdr:graphicFrame macro="">
      <xdr:nvGraphicFramePr>
        <xdr:cNvPr id="9" name="Graphique 8">
          <a:extLst>
            <a:ext uri="{FF2B5EF4-FFF2-40B4-BE49-F238E27FC236}">
              <a16:creationId xmlns:a16="http://schemas.microsoft.com/office/drawing/2014/main" id="{7A3735CE-12AC-4D50-A279-BD9E38F5464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0</xdr:colOff>
      <xdr:row>47</xdr:row>
      <xdr:rowOff>104776</xdr:rowOff>
    </xdr:from>
    <xdr:to>
      <xdr:col>9</xdr:col>
      <xdr:colOff>9525</xdr:colOff>
      <xdr:row>51</xdr:row>
      <xdr:rowOff>171450</xdr:rowOff>
    </xdr:to>
    <xdr:graphicFrame macro="">
      <xdr:nvGraphicFramePr>
        <xdr:cNvPr id="10" name="Graphique 9">
          <a:extLst>
            <a:ext uri="{FF2B5EF4-FFF2-40B4-BE49-F238E27FC236}">
              <a16:creationId xmlns:a16="http://schemas.microsoft.com/office/drawing/2014/main" id="{C9AB5BCF-7D21-4C3B-8ABF-FCBA8D7ABE6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7</xdr:col>
      <xdr:colOff>0</xdr:colOff>
      <xdr:row>52</xdr:row>
      <xdr:rowOff>104776</xdr:rowOff>
    </xdr:from>
    <xdr:to>
      <xdr:col>9</xdr:col>
      <xdr:colOff>9525</xdr:colOff>
      <xdr:row>56</xdr:row>
      <xdr:rowOff>171450</xdr:rowOff>
    </xdr:to>
    <xdr:graphicFrame macro="">
      <xdr:nvGraphicFramePr>
        <xdr:cNvPr id="11" name="Graphique 10">
          <a:extLst>
            <a:ext uri="{FF2B5EF4-FFF2-40B4-BE49-F238E27FC236}">
              <a16:creationId xmlns:a16="http://schemas.microsoft.com/office/drawing/2014/main" id="{15570619-FE2C-445A-BE0C-58C18E5D93F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7</xdr:col>
      <xdr:colOff>0</xdr:colOff>
      <xdr:row>57</xdr:row>
      <xdr:rowOff>104776</xdr:rowOff>
    </xdr:from>
    <xdr:to>
      <xdr:col>9</xdr:col>
      <xdr:colOff>9525</xdr:colOff>
      <xdr:row>61</xdr:row>
      <xdr:rowOff>171450</xdr:rowOff>
    </xdr:to>
    <xdr:graphicFrame macro="">
      <xdr:nvGraphicFramePr>
        <xdr:cNvPr id="12" name="Graphique 11">
          <a:extLst>
            <a:ext uri="{FF2B5EF4-FFF2-40B4-BE49-F238E27FC236}">
              <a16:creationId xmlns:a16="http://schemas.microsoft.com/office/drawing/2014/main" id="{4A8D1B1F-D698-4B2E-81F9-0C521E4931A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7</xdr:col>
      <xdr:colOff>0</xdr:colOff>
      <xdr:row>62</xdr:row>
      <xdr:rowOff>104776</xdr:rowOff>
    </xdr:from>
    <xdr:to>
      <xdr:col>9</xdr:col>
      <xdr:colOff>9525</xdr:colOff>
      <xdr:row>66</xdr:row>
      <xdr:rowOff>171450</xdr:rowOff>
    </xdr:to>
    <xdr:graphicFrame macro="">
      <xdr:nvGraphicFramePr>
        <xdr:cNvPr id="13" name="Graphique 12">
          <a:extLst>
            <a:ext uri="{FF2B5EF4-FFF2-40B4-BE49-F238E27FC236}">
              <a16:creationId xmlns:a16="http://schemas.microsoft.com/office/drawing/2014/main" id="{35FDFCDD-FC67-4A70-BBDA-5EDE322EA1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7</xdr:col>
      <xdr:colOff>0</xdr:colOff>
      <xdr:row>67</xdr:row>
      <xdr:rowOff>104776</xdr:rowOff>
    </xdr:from>
    <xdr:to>
      <xdr:col>9</xdr:col>
      <xdr:colOff>9525</xdr:colOff>
      <xdr:row>71</xdr:row>
      <xdr:rowOff>171450</xdr:rowOff>
    </xdr:to>
    <xdr:graphicFrame macro="">
      <xdr:nvGraphicFramePr>
        <xdr:cNvPr id="14" name="Graphique 13">
          <a:extLst>
            <a:ext uri="{FF2B5EF4-FFF2-40B4-BE49-F238E27FC236}">
              <a16:creationId xmlns:a16="http://schemas.microsoft.com/office/drawing/2014/main" id="{A0132B4F-1DAA-46B7-9782-35086AF7F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7</xdr:col>
      <xdr:colOff>0</xdr:colOff>
      <xdr:row>72</xdr:row>
      <xdr:rowOff>104776</xdr:rowOff>
    </xdr:from>
    <xdr:to>
      <xdr:col>9</xdr:col>
      <xdr:colOff>9525</xdr:colOff>
      <xdr:row>76</xdr:row>
      <xdr:rowOff>171450</xdr:rowOff>
    </xdr:to>
    <xdr:graphicFrame macro="">
      <xdr:nvGraphicFramePr>
        <xdr:cNvPr id="15" name="Graphique 14">
          <a:extLst>
            <a:ext uri="{FF2B5EF4-FFF2-40B4-BE49-F238E27FC236}">
              <a16:creationId xmlns:a16="http://schemas.microsoft.com/office/drawing/2014/main" id="{43971251-849F-4408-914D-4EA5B56F1BB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7</xdr:col>
      <xdr:colOff>0</xdr:colOff>
      <xdr:row>77</xdr:row>
      <xdr:rowOff>104776</xdr:rowOff>
    </xdr:from>
    <xdr:to>
      <xdr:col>9</xdr:col>
      <xdr:colOff>9525</xdr:colOff>
      <xdr:row>81</xdr:row>
      <xdr:rowOff>171450</xdr:rowOff>
    </xdr:to>
    <xdr:graphicFrame macro="">
      <xdr:nvGraphicFramePr>
        <xdr:cNvPr id="16" name="Graphique 15">
          <a:extLst>
            <a:ext uri="{FF2B5EF4-FFF2-40B4-BE49-F238E27FC236}">
              <a16:creationId xmlns:a16="http://schemas.microsoft.com/office/drawing/2014/main" id="{5017ED9F-D658-46E0-99E4-697ED51C2D7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7</xdr:col>
      <xdr:colOff>0</xdr:colOff>
      <xdr:row>82</xdr:row>
      <xdr:rowOff>104776</xdr:rowOff>
    </xdr:from>
    <xdr:to>
      <xdr:col>9</xdr:col>
      <xdr:colOff>9525</xdr:colOff>
      <xdr:row>86</xdr:row>
      <xdr:rowOff>171450</xdr:rowOff>
    </xdr:to>
    <xdr:graphicFrame macro="">
      <xdr:nvGraphicFramePr>
        <xdr:cNvPr id="17" name="Graphique 16">
          <a:extLst>
            <a:ext uri="{FF2B5EF4-FFF2-40B4-BE49-F238E27FC236}">
              <a16:creationId xmlns:a16="http://schemas.microsoft.com/office/drawing/2014/main" id="{B46F1866-33B6-49C0-B6B9-0F8807498D5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7</xdr:col>
      <xdr:colOff>0</xdr:colOff>
      <xdr:row>87</xdr:row>
      <xdr:rowOff>104776</xdr:rowOff>
    </xdr:from>
    <xdr:to>
      <xdr:col>9</xdr:col>
      <xdr:colOff>9525</xdr:colOff>
      <xdr:row>91</xdr:row>
      <xdr:rowOff>171450</xdr:rowOff>
    </xdr:to>
    <xdr:graphicFrame macro="">
      <xdr:nvGraphicFramePr>
        <xdr:cNvPr id="18" name="Graphique 17">
          <a:extLst>
            <a:ext uri="{FF2B5EF4-FFF2-40B4-BE49-F238E27FC236}">
              <a16:creationId xmlns:a16="http://schemas.microsoft.com/office/drawing/2014/main" id="{00C31419-E07B-4AB2-B275-5BD7DCEA4FA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7</xdr:col>
      <xdr:colOff>0</xdr:colOff>
      <xdr:row>92</xdr:row>
      <xdr:rowOff>104776</xdr:rowOff>
    </xdr:from>
    <xdr:to>
      <xdr:col>9</xdr:col>
      <xdr:colOff>9525</xdr:colOff>
      <xdr:row>96</xdr:row>
      <xdr:rowOff>171450</xdr:rowOff>
    </xdr:to>
    <xdr:graphicFrame macro="">
      <xdr:nvGraphicFramePr>
        <xdr:cNvPr id="19" name="Graphique 18">
          <a:extLst>
            <a:ext uri="{FF2B5EF4-FFF2-40B4-BE49-F238E27FC236}">
              <a16:creationId xmlns:a16="http://schemas.microsoft.com/office/drawing/2014/main" id="{929280CF-9838-4207-8002-FDB5B088750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7</xdr:col>
      <xdr:colOff>0</xdr:colOff>
      <xdr:row>97</xdr:row>
      <xdr:rowOff>104776</xdr:rowOff>
    </xdr:from>
    <xdr:to>
      <xdr:col>9</xdr:col>
      <xdr:colOff>9525</xdr:colOff>
      <xdr:row>101</xdr:row>
      <xdr:rowOff>171450</xdr:rowOff>
    </xdr:to>
    <xdr:graphicFrame macro="">
      <xdr:nvGraphicFramePr>
        <xdr:cNvPr id="20" name="Graphique 19">
          <a:extLst>
            <a:ext uri="{FF2B5EF4-FFF2-40B4-BE49-F238E27FC236}">
              <a16:creationId xmlns:a16="http://schemas.microsoft.com/office/drawing/2014/main" id="{DFBB167E-891F-44CA-8073-BD5A6A5911B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7</xdr:col>
      <xdr:colOff>0</xdr:colOff>
      <xdr:row>102</xdr:row>
      <xdr:rowOff>104776</xdr:rowOff>
    </xdr:from>
    <xdr:to>
      <xdr:col>9</xdr:col>
      <xdr:colOff>9525</xdr:colOff>
      <xdr:row>106</xdr:row>
      <xdr:rowOff>171450</xdr:rowOff>
    </xdr:to>
    <xdr:graphicFrame macro="">
      <xdr:nvGraphicFramePr>
        <xdr:cNvPr id="21" name="Graphique 20">
          <a:extLst>
            <a:ext uri="{FF2B5EF4-FFF2-40B4-BE49-F238E27FC236}">
              <a16:creationId xmlns:a16="http://schemas.microsoft.com/office/drawing/2014/main" id="{F8E38B46-3A4C-431A-844F-136903EEFF8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7</xdr:col>
      <xdr:colOff>0</xdr:colOff>
      <xdr:row>107</xdr:row>
      <xdr:rowOff>104776</xdr:rowOff>
    </xdr:from>
    <xdr:to>
      <xdr:col>9</xdr:col>
      <xdr:colOff>9525</xdr:colOff>
      <xdr:row>111</xdr:row>
      <xdr:rowOff>171450</xdr:rowOff>
    </xdr:to>
    <xdr:graphicFrame macro="">
      <xdr:nvGraphicFramePr>
        <xdr:cNvPr id="22" name="Graphique 21">
          <a:extLst>
            <a:ext uri="{FF2B5EF4-FFF2-40B4-BE49-F238E27FC236}">
              <a16:creationId xmlns:a16="http://schemas.microsoft.com/office/drawing/2014/main" id="{6FD802A7-D515-471F-A75D-8503CCEC8BC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7</xdr:col>
      <xdr:colOff>0</xdr:colOff>
      <xdr:row>112</xdr:row>
      <xdr:rowOff>104776</xdr:rowOff>
    </xdr:from>
    <xdr:to>
      <xdr:col>9</xdr:col>
      <xdr:colOff>9525</xdr:colOff>
      <xdr:row>116</xdr:row>
      <xdr:rowOff>171450</xdr:rowOff>
    </xdr:to>
    <xdr:graphicFrame macro="">
      <xdr:nvGraphicFramePr>
        <xdr:cNvPr id="23" name="Graphique 22">
          <a:extLst>
            <a:ext uri="{FF2B5EF4-FFF2-40B4-BE49-F238E27FC236}">
              <a16:creationId xmlns:a16="http://schemas.microsoft.com/office/drawing/2014/main" id="{B4A9C828-E752-48B4-9EBF-1179394CC3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7</xdr:col>
      <xdr:colOff>0</xdr:colOff>
      <xdr:row>117</xdr:row>
      <xdr:rowOff>104776</xdr:rowOff>
    </xdr:from>
    <xdr:to>
      <xdr:col>9</xdr:col>
      <xdr:colOff>9525</xdr:colOff>
      <xdr:row>121</xdr:row>
      <xdr:rowOff>171450</xdr:rowOff>
    </xdr:to>
    <xdr:graphicFrame macro="">
      <xdr:nvGraphicFramePr>
        <xdr:cNvPr id="24" name="Graphique 23">
          <a:extLst>
            <a:ext uri="{FF2B5EF4-FFF2-40B4-BE49-F238E27FC236}">
              <a16:creationId xmlns:a16="http://schemas.microsoft.com/office/drawing/2014/main" id="{908477CE-A3EE-45B4-848A-4B55E9A4E87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7</xdr:col>
      <xdr:colOff>0</xdr:colOff>
      <xdr:row>122</xdr:row>
      <xdr:rowOff>104776</xdr:rowOff>
    </xdr:from>
    <xdr:to>
      <xdr:col>9</xdr:col>
      <xdr:colOff>9525</xdr:colOff>
      <xdr:row>126</xdr:row>
      <xdr:rowOff>171450</xdr:rowOff>
    </xdr:to>
    <xdr:graphicFrame macro="">
      <xdr:nvGraphicFramePr>
        <xdr:cNvPr id="25" name="Graphique 24">
          <a:extLst>
            <a:ext uri="{FF2B5EF4-FFF2-40B4-BE49-F238E27FC236}">
              <a16:creationId xmlns:a16="http://schemas.microsoft.com/office/drawing/2014/main" id="{1EBFD145-B2FA-466A-B87E-3E04301C4C0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7</xdr:col>
      <xdr:colOff>0</xdr:colOff>
      <xdr:row>127</xdr:row>
      <xdr:rowOff>104776</xdr:rowOff>
    </xdr:from>
    <xdr:to>
      <xdr:col>9</xdr:col>
      <xdr:colOff>9525</xdr:colOff>
      <xdr:row>131</xdr:row>
      <xdr:rowOff>171450</xdr:rowOff>
    </xdr:to>
    <xdr:graphicFrame macro="">
      <xdr:nvGraphicFramePr>
        <xdr:cNvPr id="26" name="Graphique 25">
          <a:extLst>
            <a:ext uri="{FF2B5EF4-FFF2-40B4-BE49-F238E27FC236}">
              <a16:creationId xmlns:a16="http://schemas.microsoft.com/office/drawing/2014/main" id="{C0F17438-0817-4B75-B925-5FA2AC6CFE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7</xdr:col>
      <xdr:colOff>66675</xdr:colOff>
      <xdr:row>133</xdr:row>
      <xdr:rowOff>47626</xdr:rowOff>
    </xdr:from>
    <xdr:to>
      <xdr:col>9</xdr:col>
      <xdr:colOff>123825</xdr:colOff>
      <xdr:row>137</xdr:row>
      <xdr:rowOff>85725</xdr:rowOff>
    </xdr:to>
    <xdr:graphicFrame macro="">
      <xdr:nvGraphicFramePr>
        <xdr:cNvPr id="27" name="Graphique 26">
          <a:extLst>
            <a:ext uri="{FF2B5EF4-FFF2-40B4-BE49-F238E27FC236}">
              <a16:creationId xmlns:a16="http://schemas.microsoft.com/office/drawing/2014/main" id="{38D11A12-6BF5-4CC6-AC9A-3B27A602EFB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7</xdr:col>
      <xdr:colOff>0</xdr:colOff>
      <xdr:row>137</xdr:row>
      <xdr:rowOff>104776</xdr:rowOff>
    </xdr:from>
    <xdr:to>
      <xdr:col>9</xdr:col>
      <xdr:colOff>9525</xdr:colOff>
      <xdr:row>141</xdr:row>
      <xdr:rowOff>171450</xdr:rowOff>
    </xdr:to>
    <xdr:graphicFrame macro="">
      <xdr:nvGraphicFramePr>
        <xdr:cNvPr id="28" name="Graphique 27">
          <a:extLst>
            <a:ext uri="{FF2B5EF4-FFF2-40B4-BE49-F238E27FC236}">
              <a16:creationId xmlns:a16="http://schemas.microsoft.com/office/drawing/2014/main" id="{5098AFD6-1B08-406F-A253-84524B505D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7</xdr:col>
      <xdr:colOff>0</xdr:colOff>
      <xdr:row>142</xdr:row>
      <xdr:rowOff>104776</xdr:rowOff>
    </xdr:from>
    <xdr:to>
      <xdr:col>9</xdr:col>
      <xdr:colOff>9525</xdr:colOff>
      <xdr:row>146</xdr:row>
      <xdr:rowOff>171450</xdr:rowOff>
    </xdr:to>
    <xdr:graphicFrame macro="">
      <xdr:nvGraphicFramePr>
        <xdr:cNvPr id="29" name="Graphique 28">
          <a:extLst>
            <a:ext uri="{FF2B5EF4-FFF2-40B4-BE49-F238E27FC236}">
              <a16:creationId xmlns:a16="http://schemas.microsoft.com/office/drawing/2014/main" id="{007522CC-FB38-40F7-A10C-0E1A8425F28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7</xdr:col>
      <xdr:colOff>0</xdr:colOff>
      <xdr:row>147</xdr:row>
      <xdr:rowOff>104776</xdr:rowOff>
    </xdr:from>
    <xdr:to>
      <xdr:col>9</xdr:col>
      <xdr:colOff>9525</xdr:colOff>
      <xdr:row>151</xdr:row>
      <xdr:rowOff>171450</xdr:rowOff>
    </xdr:to>
    <xdr:graphicFrame macro="">
      <xdr:nvGraphicFramePr>
        <xdr:cNvPr id="30" name="Graphique 29">
          <a:extLst>
            <a:ext uri="{FF2B5EF4-FFF2-40B4-BE49-F238E27FC236}">
              <a16:creationId xmlns:a16="http://schemas.microsoft.com/office/drawing/2014/main" id="{6024ADD4-6C06-4F30-8016-347D2092CA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7</xdr:col>
      <xdr:colOff>0</xdr:colOff>
      <xdr:row>152</xdr:row>
      <xdr:rowOff>104776</xdr:rowOff>
    </xdr:from>
    <xdr:to>
      <xdr:col>9</xdr:col>
      <xdr:colOff>9525</xdr:colOff>
      <xdr:row>156</xdr:row>
      <xdr:rowOff>171450</xdr:rowOff>
    </xdr:to>
    <xdr:graphicFrame macro="">
      <xdr:nvGraphicFramePr>
        <xdr:cNvPr id="31" name="Graphique 30">
          <a:extLst>
            <a:ext uri="{FF2B5EF4-FFF2-40B4-BE49-F238E27FC236}">
              <a16:creationId xmlns:a16="http://schemas.microsoft.com/office/drawing/2014/main" id="{D868DFDE-560A-4A8F-9499-0702DD0946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7</xdr:col>
      <xdr:colOff>0</xdr:colOff>
      <xdr:row>157</xdr:row>
      <xdr:rowOff>104776</xdr:rowOff>
    </xdr:from>
    <xdr:to>
      <xdr:col>9</xdr:col>
      <xdr:colOff>9525</xdr:colOff>
      <xdr:row>161</xdr:row>
      <xdr:rowOff>171450</xdr:rowOff>
    </xdr:to>
    <xdr:graphicFrame macro="">
      <xdr:nvGraphicFramePr>
        <xdr:cNvPr id="32" name="Graphique 31">
          <a:extLst>
            <a:ext uri="{FF2B5EF4-FFF2-40B4-BE49-F238E27FC236}">
              <a16:creationId xmlns:a16="http://schemas.microsoft.com/office/drawing/2014/main" id="{B83B5CC5-EEB1-45F7-B540-8CACF8F431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7</xdr:col>
      <xdr:colOff>0</xdr:colOff>
      <xdr:row>162</xdr:row>
      <xdr:rowOff>104776</xdr:rowOff>
    </xdr:from>
    <xdr:to>
      <xdr:col>9</xdr:col>
      <xdr:colOff>9525</xdr:colOff>
      <xdr:row>166</xdr:row>
      <xdr:rowOff>171450</xdr:rowOff>
    </xdr:to>
    <xdr:graphicFrame macro="">
      <xdr:nvGraphicFramePr>
        <xdr:cNvPr id="33" name="Graphique 32">
          <a:extLst>
            <a:ext uri="{FF2B5EF4-FFF2-40B4-BE49-F238E27FC236}">
              <a16:creationId xmlns:a16="http://schemas.microsoft.com/office/drawing/2014/main" id="{64E274B7-2FC6-4362-8685-C5131EDA563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7</xdr:col>
      <xdr:colOff>0</xdr:colOff>
      <xdr:row>167</xdr:row>
      <xdr:rowOff>104776</xdr:rowOff>
    </xdr:from>
    <xdr:to>
      <xdr:col>9</xdr:col>
      <xdr:colOff>9525</xdr:colOff>
      <xdr:row>171</xdr:row>
      <xdr:rowOff>171450</xdr:rowOff>
    </xdr:to>
    <xdr:graphicFrame macro="">
      <xdr:nvGraphicFramePr>
        <xdr:cNvPr id="34" name="Graphique 33">
          <a:extLst>
            <a:ext uri="{FF2B5EF4-FFF2-40B4-BE49-F238E27FC236}">
              <a16:creationId xmlns:a16="http://schemas.microsoft.com/office/drawing/2014/main" id="{2AE65215-70DC-4C73-AFB2-D1880FAD0C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7</xdr:col>
      <xdr:colOff>0</xdr:colOff>
      <xdr:row>172</xdr:row>
      <xdr:rowOff>104776</xdr:rowOff>
    </xdr:from>
    <xdr:to>
      <xdr:col>9</xdr:col>
      <xdr:colOff>9525</xdr:colOff>
      <xdr:row>176</xdr:row>
      <xdr:rowOff>171450</xdr:rowOff>
    </xdr:to>
    <xdr:graphicFrame macro="">
      <xdr:nvGraphicFramePr>
        <xdr:cNvPr id="35" name="Graphique 34">
          <a:extLst>
            <a:ext uri="{FF2B5EF4-FFF2-40B4-BE49-F238E27FC236}">
              <a16:creationId xmlns:a16="http://schemas.microsoft.com/office/drawing/2014/main" id="{68210CB3-BC01-46C6-9EE1-1FBA96287DC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7</xdr:col>
      <xdr:colOff>0</xdr:colOff>
      <xdr:row>177</xdr:row>
      <xdr:rowOff>104776</xdr:rowOff>
    </xdr:from>
    <xdr:to>
      <xdr:col>9</xdr:col>
      <xdr:colOff>9525</xdr:colOff>
      <xdr:row>181</xdr:row>
      <xdr:rowOff>171450</xdr:rowOff>
    </xdr:to>
    <xdr:graphicFrame macro="">
      <xdr:nvGraphicFramePr>
        <xdr:cNvPr id="36" name="Graphique 35">
          <a:extLst>
            <a:ext uri="{FF2B5EF4-FFF2-40B4-BE49-F238E27FC236}">
              <a16:creationId xmlns:a16="http://schemas.microsoft.com/office/drawing/2014/main" id="{30307571-3A8F-4A74-B7FD-C130F777A24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7</xdr:col>
      <xdr:colOff>0</xdr:colOff>
      <xdr:row>7</xdr:row>
      <xdr:rowOff>149600</xdr:rowOff>
    </xdr:from>
    <xdr:to>
      <xdr:col>9</xdr:col>
      <xdr:colOff>20731</xdr:colOff>
      <xdr:row>11</xdr:row>
      <xdr:rowOff>216274</xdr:rowOff>
    </xdr:to>
    <xdr:graphicFrame macro="">
      <xdr:nvGraphicFramePr>
        <xdr:cNvPr id="37" name="Graphique 36">
          <a:extLst>
            <a:ext uri="{FF2B5EF4-FFF2-40B4-BE49-F238E27FC236}">
              <a16:creationId xmlns:a16="http://schemas.microsoft.com/office/drawing/2014/main" id="{65C327B1-B50A-4109-8DAB-71509F3C9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7</xdr:col>
      <xdr:colOff>0</xdr:colOff>
      <xdr:row>182</xdr:row>
      <xdr:rowOff>104776</xdr:rowOff>
    </xdr:from>
    <xdr:to>
      <xdr:col>9</xdr:col>
      <xdr:colOff>9525</xdr:colOff>
      <xdr:row>186</xdr:row>
      <xdr:rowOff>171450</xdr:rowOff>
    </xdr:to>
    <xdr:graphicFrame macro="">
      <xdr:nvGraphicFramePr>
        <xdr:cNvPr id="38" name="Graphique 37">
          <a:extLst>
            <a:ext uri="{FF2B5EF4-FFF2-40B4-BE49-F238E27FC236}">
              <a16:creationId xmlns:a16="http://schemas.microsoft.com/office/drawing/2014/main" id="{0633E043-791D-439B-8398-96A6317B08B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7</xdr:col>
      <xdr:colOff>0</xdr:colOff>
      <xdr:row>2</xdr:row>
      <xdr:rowOff>104776</xdr:rowOff>
    </xdr:from>
    <xdr:to>
      <xdr:col>9</xdr:col>
      <xdr:colOff>9525</xdr:colOff>
      <xdr:row>6</xdr:row>
      <xdr:rowOff>171450</xdr:rowOff>
    </xdr:to>
    <xdr:graphicFrame macro="">
      <xdr:nvGraphicFramePr>
        <xdr:cNvPr id="2" name="Graphique 1">
          <a:extLst>
            <a:ext uri="{FF2B5EF4-FFF2-40B4-BE49-F238E27FC236}">
              <a16:creationId xmlns:a16="http://schemas.microsoft.com/office/drawing/2014/main" id="{81C23D54-0387-42C7-92EA-5A7C9E621A2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0</xdr:colOff>
      <xdr:row>12</xdr:row>
      <xdr:rowOff>104776</xdr:rowOff>
    </xdr:from>
    <xdr:to>
      <xdr:col>9</xdr:col>
      <xdr:colOff>9525</xdr:colOff>
      <xdr:row>16</xdr:row>
      <xdr:rowOff>171450</xdr:rowOff>
    </xdr:to>
    <xdr:graphicFrame macro="">
      <xdr:nvGraphicFramePr>
        <xdr:cNvPr id="3" name="Graphique 2">
          <a:extLst>
            <a:ext uri="{FF2B5EF4-FFF2-40B4-BE49-F238E27FC236}">
              <a16:creationId xmlns:a16="http://schemas.microsoft.com/office/drawing/2014/main" id="{68ED632E-41D4-44A5-80B9-4045737F30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0</xdr:colOff>
      <xdr:row>17</xdr:row>
      <xdr:rowOff>104776</xdr:rowOff>
    </xdr:from>
    <xdr:to>
      <xdr:col>9</xdr:col>
      <xdr:colOff>9525</xdr:colOff>
      <xdr:row>21</xdr:row>
      <xdr:rowOff>171450</xdr:rowOff>
    </xdr:to>
    <xdr:graphicFrame macro="">
      <xdr:nvGraphicFramePr>
        <xdr:cNvPr id="4" name="Graphique 3">
          <a:extLst>
            <a:ext uri="{FF2B5EF4-FFF2-40B4-BE49-F238E27FC236}">
              <a16:creationId xmlns:a16="http://schemas.microsoft.com/office/drawing/2014/main" id="{E95C686D-DF1C-4ACD-A6F4-7C41B0D0C87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0</xdr:colOff>
      <xdr:row>22</xdr:row>
      <xdr:rowOff>104776</xdr:rowOff>
    </xdr:from>
    <xdr:to>
      <xdr:col>9</xdr:col>
      <xdr:colOff>9525</xdr:colOff>
      <xdr:row>26</xdr:row>
      <xdr:rowOff>171450</xdr:rowOff>
    </xdr:to>
    <xdr:graphicFrame macro="">
      <xdr:nvGraphicFramePr>
        <xdr:cNvPr id="5" name="Graphique 4">
          <a:extLst>
            <a:ext uri="{FF2B5EF4-FFF2-40B4-BE49-F238E27FC236}">
              <a16:creationId xmlns:a16="http://schemas.microsoft.com/office/drawing/2014/main" id="{1B740FC0-EF5C-47F3-8837-E9242AA6CAF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0</xdr:colOff>
      <xdr:row>27</xdr:row>
      <xdr:rowOff>104776</xdr:rowOff>
    </xdr:from>
    <xdr:to>
      <xdr:col>9</xdr:col>
      <xdr:colOff>9525</xdr:colOff>
      <xdr:row>31</xdr:row>
      <xdr:rowOff>171450</xdr:rowOff>
    </xdr:to>
    <xdr:graphicFrame macro="">
      <xdr:nvGraphicFramePr>
        <xdr:cNvPr id="6" name="Graphique 5">
          <a:extLst>
            <a:ext uri="{FF2B5EF4-FFF2-40B4-BE49-F238E27FC236}">
              <a16:creationId xmlns:a16="http://schemas.microsoft.com/office/drawing/2014/main" id="{B0BDF1D9-20B1-4296-AD42-49EE17F8A4E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0</xdr:colOff>
      <xdr:row>32</xdr:row>
      <xdr:rowOff>104776</xdr:rowOff>
    </xdr:from>
    <xdr:to>
      <xdr:col>9</xdr:col>
      <xdr:colOff>9525</xdr:colOff>
      <xdr:row>36</xdr:row>
      <xdr:rowOff>171450</xdr:rowOff>
    </xdr:to>
    <xdr:graphicFrame macro="">
      <xdr:nvGraphicFramePr>
        <xdr:cNvPr id="7" name="Graphique 6">
          <a:extLst>
            <a:ext uri="{FF2B5EF4-FFF2-40B4-BE49-F238E27FC236}">
              <a16:creationId xmlns:a16="http://schemas.microsoft.com/office/drawing/2014/main" id="{F70417D4-8C96-48DA-92AB-A8F8548C6F4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0</xdr:colOff>
      <xdr:row>37</xdr:row>
      <xdr:rowOff>104776</xdr:rowOff>
    </xdr:from>
    <xdr:to>
      <xdr:col>9</xdr:col>
      <xdr:colOff>9525</xdr:colOff>
      <xdr:row>41</xdr:row>
      <xdr:rowOff>171450</xdr:rowOff>
    </xdr:to>
    <xdr:graphicFrame macro="">
      <xdr:nvGraphicFramePr>
        <xdr:cNvPr id="8" name="Graphique 7">
          <a:extLst>
            <a:ext uri="{FF2B5EF4-FFF2-40B4-BE49-F238E27FC236}">
              <a16:creationId xmlns:a16="http://schemas.microsoft.com/office/drawing/2014/main" id="{C46A31D6-9C8B-4008-858A-F2A54A691CF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0</xdr:colOff>
      <xdr:row>42</xdr:row>
      <xdr:rowOff>104776</xdr:rowOff>
    </xdr:from>
    <xdr:to>
      <xdr:col>9</xdr:col>
      <xdr:colOff>9525</xdr:colOff>
      <xdr:row>46</xdr:row>
      <xdr:rowOff>171450</xdr:rowOff>
    </xdr:to>
    <xdr:graphicFrame macro="">
      <xdr:nvGraphicFramePr>
        <xdr:cNvPr id="9" name="Graphique 8">
          <a:extLst>
            <a:ext uri="{FF2B5EF4-FFF2-40B4-BE49-F238E27FC236}">
              <a16:creationId xmlns:a16="http://schemas.microsoft.com/office/drawing/2014/main" id="{247177DC-DF84-4EB8-9D85-EAFC22FEAE6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0</xdr:colOff>
      <xdr:row>47</xdr:row>
      <xdr:rowOff>104776</xdr:rowOff>
    </xdr:from>
    <xdr:to>
      <xdr:col>9</xdr:col>
      <xdr:colOff>9525</xdr:colOff>
      <xdr:row>51</xdr:row>
      <xdr:rowOff>171450</xdr:rowOff>
    </xdr:to>
    <xdr:graphicFrame macro="">
      <xdr:nvGraphicFramePr>
        <xdr:cNvPr id="10" name="Graphique 9">
          <a:extLst>
            <a:ext uri="{FF2B5EF4-FFF2-40B4-BE49-F238E27FC236}">
              <a16:creationId xmlns:a16="http://schemas.microsoft.com/office/drawing/2014/main" id="{C62AC331-3068-4744-B990-3B926013D50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7</xdr:col>
      <xdr:colOff>0</xdr:colOff>
      <xdr:row>52</xdr:row>
      <xdr:rowOff>104776</xdr:rowOff>
    </xdr:from>
    <xdr:to>
      <xdr:col>9</xdr:col>
      <xdr:colOff>9525</xdr:colOff>
      <xdr:row>56</xdr:row>
      <xdr:rowOff>171450</xdr:rowOff>
    </xdr:to>
    <xdr:graphicFrame macro="">
      <xdr:nvGraphicFramePr>
        <xdr:cNvPr id="11" name="Graphique 10">
          <a:extLst>
            <a:ext uri="{FF2B5EF4-FFF2-40B4-BE49-F238E27FC236}">
              <a16:creationId xmlns:a16="http://schemas.microsoft.com/office/drawing/2014/main" id="{FCB8249C-84DE-4588-B3E6-0FB146C076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7</xdr:col>
      <xdr:colOff>0</xdr:colOff>
      <xdr:row>57</xdr:row>
      <xdr:rowOff>104776</xdr:rowOff>
    </xdr:from>
    <xdr:to>
      <xdr:col>9</xdr:col>
      <xdr:colOff>9525</xdr:colOff>
      <xdr:row>61</xdr:row>
      <xdr:rowOff>171450</xdr:rowOff>
    </xdr:to>
    <xdr:graphicFrame macro="">
      <xdr:nvGraphicFramePr>
        <xdr:cNvPr id="12" name="Graphique 11">
          <a:extLst>
            <a:ext uri="{FF2B5EF4-FFF2-40B4-BE49-F238E27FC236}">
              <a16:creationId xmlns:a16="http://schemas.microsoft.com/office/drawing/2014/main" id="{BF91C16D-010E-49EC-9457-2FD58B2666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7</xdr:col>
      <xdr:colOff>0</xdr:colOff>
      <xdr:row>62</xdr:row>
      <xdr:rowOff>104776</xdr:rowOff>
    </xdr:from>
    <xdr:to>
      <xdr:col>9</xdr:col>
      <xdr:colOff>9525</xdr:colOff>
      <xdr:row>66</xdr:row>
      <xdr:rowOff>171450</xdr:rowOff>
    </xdr:to>
    <xdr:graphicFrame macro="">
      <xdr:nvGraphicFramePr>
        <xdr:cNvPr id="13" name="Graphique 12">
          <a:extLst>
            <a:ext uri="{FF2B5EF4-FFF2-40B4-BE49-F238E27FC236}">
              <a16:creationId xmlns:a16="http://schemas.microsoft.com/office/drawing/2014/main" id="{0EB1106E-4492-4FF9-9128-ED13E1F137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7</xdr:col>
      <xdr:colOff>0</xdr:colOff>
      <xdr:row>67</xdr:row>
      <xdr:rowOff>104776</xdr:rowOff>
    </xdr:from>
    <xdr:to>
      <xdr:col>9</xdr:col>
      <xdr:colOff>9525</xdr:colOff>
      <xdr:row>71</xdr:row>
      <xdr:rowOff>171450</xdr:rowOff>
    </xdr:to>
    <xdr:graphicFrame macro="">
      <xdr:nvGraphicFramePr>
        <xdr:cNvPr id="14" name="Graphique 13">
          <a:extLst>
            <a:ext uri="{FF2B5EF4-FFF2-40B4-BE49-F238E27FC236}">
              <a16:creationId xmlns:a16="http://schemas.microsoft.com/office/drawing/2014/main" id="{EB239434-2E97-42CF-B659-DB75B7F26C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7</xdr:col>
      <xdr:colOff>0</xdr:colOff>
      <xdr:row>72</xdr:row>
      <xdr:rowOff>104776</xdr:rowOff>
    </xdr:from>
    <xdr:to>
      <xdr:col>9</xdr:col>
      <xdr:colOff>9525</xdr:colOff>
      <xdr:row>76</xdr:row>
      <xdr:rowOff>171450</xdr:rowOff>
    </xdr:to>
    <xdr:graphicFrame macro="">
      <xdr:nvGraphicFramePr>
        <xdr:cNvPr id="15" name="Graphique 14">
          <a:extLst>
            <a:ext uri="{FF2B5EF4-FFF2-40B4-BE49-F238E27FC236}">
              <a16:creationId xmlns:a16="http://schemas.microsoft.com/office/drawing/2014/main" id="{71CE2D01-D2FA-4020-A104-A96C4383107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7</xdr:col>
      <xdr:colOff>0</xdr:colOff>
      <xdr:row>77</xdr:row>
      <xdr:rowOff>104776</xdr:rowOff>
    </xdr:from>
    <xdr:to>
      <xdr:col>9</xdr:col>
      <xdr:colOff>9525</xdr:colOff>
      <xdr:row>81</xdr:row>
      <xdr:rowOff>171450</xdr:rowOff>
    </xdr:to>
    <xdr:graphicFrame macro="">
      <xdr:nvGraphicFramePr>
        <xdr:cNvPr id="16" name="Graphique 15">
          <a:extLst>
            <a:ext uri="{FF2B5EF4-FFF2-40B4-BE49-F238E27FC236}">
              <a16:creationId xmlns:a16="http://schemas.microsoft.com/office/drawing/2014/main" id="{20E1967A-71FD-4F76-8BE9-1C5B6150FFA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7</xdr:col>
      <xdr:colOff>0</xdr:colOff>
      <xdr:row>82</xdr:row>
      <xdr:rowOff>104776</xdr:rowOff>
    </xdr:from>
    <xdr:to>
      <xdr:col>9</xdr:col>
      <xdr:colOff>9525</xdr:colOff>
      <xdr:row>86</xdr:row>
      <xdr:rowOff>171450</xdr:rowOff>
    </xdr:to>
    <xdr:graphicFrame macro="">
      <xdr:nvGraphicFramePr>
        <xdr:cNvPr id="17" name="Graphique 16">
          <a:extLst>
            <a:ext uri="{FF2B5EF4-FFF2-40B4-BE49-F238E27FC236}">
              <a16:creationId xmlns:a16="http://schemas.microsoft.com/office/drawing/2014/main" id="{039C091D-44D6-46BB-B0C1-FDC696A65B7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7</xdr:col>
      <xdr:colOff>0</xdr:colOff>
      <xdr:row>87</xdr:row>
      <xdr:rowOff>104776</xdr:rowOff>
    </xdr:from>
    <xdr:to>
      <xdr:col>9</xdr:col>
      <xdr:colOff>9525</xdr:colOff>
      <xdr:row>91</xdr:row>
      <xdr:rowOff>171450</xdr:rowOff>
    </xdr:to>
    <xdr:graphicFrame macro="">
      <xdr:nvGraphicFramePr>
        <xdr:cNvPr id="18" name="Graphique 17">
          <a:extLst>
            <a:ext uri="{FF2B5EF4-FFF2-40B4-BE49-F238E27FC236}">
              <a16:creationId xmlns:a16="http://schemas.microsoft.com/office/drawing/2014/main" id="{00335335-B1AE-469E-8458-40E34D70ABF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7</xdr:col>
      <xdr:colOff>0</xdr:colOff>
      <xdr:row>92</xdr:row>
      <xdr:rowOff>104776</xdr:rowOff>
    </xdr:from>
    <xdr:to>
      <xdr:col>9</xdr:col>
      <xdr:colOff>9525</xdr:colOff>
      <xdr:row>96</xdr:row>
      <xdr:rowOff>171450</xdr:rowOff>
    </xdr:to>
    <xdr:graphicFrame macro="">
      <xdr:nvGraphicFramePr>
        <xdr:cNvPr id="19" name="Graphique 18">
          <a:extLst>
            <a:ext uri="{FF2B5EF4-FFF2-40B4-BE49-F238E27FC236}">
              <a16:creationId xmlns:a16="http://schemas.microsoft.com/office/drawing/2014/main" id="{5EE58B24-7C0A-4B98-A86A-3428526387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7</xdr:col>
      <xdr:colOff>0</xdr:colOff>
      <xdr:row>97</xdr:row>
      <xdr:rowOff>104776</xdr:rowOff>
    </xdr:from>
    <xdr:to>
      <xdr:col>9</xdr:col>
      <xdr:colOff>9525</xdr:colOff>
      <xdr:row>101</xdr:row>
      <xdr:rowOff>171450</xdr:rowOff>
    </xdr:to>
    <xdr:graphicFrame macro="">
      <xdr:nvGraphicFramePr>
        <xdr:cNvPr id="20" name="Graphique 19">
          <a:extLst>
            <a:ext uri="{FF2B5EF4-FFF2-40B4-BE49-F238E27FC236}">
              <a16:creationId xmlns:a16="http://schemas.microsoft.com/office/drawing/2014/main" id="{A0419242-CF8D-49B4-89E7-E8B69CDC0B3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7</xdr:col>
      <xdr:colOff>0</xdr:colOff>
      <xdr:row>102</xdr:row>
      <xdr:rowOff>104776</xdr:rowOff>
    </xdr:from>
    <xdr:to>
      <xdr:col>9</xdr:col>
      <xdr:colOff>9525</xdr:colOff>
      <xdr:row>106</xdr:row>
      <xdr:rowOff>171450</xdr:rowOff>
    </xdr:to>
    <xdr:graphicFrame macro="">
      <xdr:nvGraphicFramePr>
        <xdr:cNvPr id="21" name="Graphique 20">
          <a:extLst>
            <a:ext uri="{FF2B5EF4-FFF2-40B4-BE49-F238E27FC236}">
              <a16:creationId xmlns:a16="http://schemas.microsoft.com/office/drawing/2014/main" id="{B7E0B037-DAA9-4F7B-8F14-28E929919D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7</xdr:col>
      <xdr:colOff>0</xdr:colOff>
      <xdr:row>107</xdr:row>
      <xdr:rowOff>104776</xdr:rowOff>
    </xdr:from>
    <xdr:to>
      <xdr:col>9</xdr:col>
      <xdr:colOff>9525</xdr:colOff>
      <xdr:row>111</xdr:row>
      <xdr:rowOff>171450</xdr:rowOff>
    </xdr:to>
    <xdr:graphicFrame macro="">
      <xdr:nvGraphicFramePr>
        <xdr:cNvPr id="22" name="Graphique 21">
          <a:extLst>
            <a:ext uri="{FF2B5EF4-FFF2-40B4-BE49-F238E27FC236}">
              <a16:creationId xmlns:a16="http://schemas.microsoft.com/office/drawing/2014/main" id="{52BA6609-B104-43E8-BC1C-69A1B8726A4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7</xdr:col>
      <xdr:colOff>0</xdr:colOff>
      <xdr:row>112</xdr:row>
      <xdr:rowOff>104776</xdr:rowOff>
    </xdr:from>
    <xdr:to>
      <xdr:col>9</xdr:col>
      <xdr:colOff>9525</xdr:colOff>
      <xdr:row>116</xdr:row>
      <xdr:rowOff>171450</xdr:rowOff>
    </xdr:to>
    <xdr:graphicFrame macro="">
      <xdr:nvGraphicFramePr>
        <xdr:cNvPr id="23" name="Graphique 22">
          <a:extLst>
            <a:ext uri="{FF2B5EF4-FFF2-40B4-BE49-F238E27FC236}">
              <a16:creationId xmlns:a16="http://schemas.microsoft.com/office/drawing/2014/main" id="{C9BD52A7-ED96-41E5-9FDC-03A3FA996B4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7</xdr:col>
      <xdr:colOff>0</xdr:colOff>
      <xdr:row>117</xdr:row>
      <xdr:rowOff>104776</xdr:rowOff>
    </xdr:from>
    <xdr:to>
      <xdr:col>9</xdr:col>
      <xdr:colOff>9525</xdr:colOff>
      <xdr:row>121</xdr:row>
      <xdr:rowOff>171450</xdr:rowOff>
    </xdr:to>
    <xdr:graphicFrame macro="">
      <xdr:nvGraphicFramePr>
        <xdr:cNvPr id="24" name="Graphique 23">
          <a:extLst>
            <a:ext uri="{FF2B5EF4-FFF2-40B4-BE49-F238E27FC236}">
              <a16:creationId xmlns:a16="http://schemas.microsoft.com/office/drawing/2014/main" id="{26B0467B-8AD1-445B-A3F2-F4FEB56D13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7</xdr:col>
      <xdr:colOff>0</xdr:colOff>
      <xdr:row>122</xdr:row>
      <xdr:rowOff>104776</xdr:rowOff>
    </xdr:from>
    <xdr:to>
      <xdr:col>9</xdr:col>
      <xdr:colOff>9525</xdr:colOff>
      <xdr:row>126</xdr:row>
      <xdr:rowOff>171450</xdr:rowOff>
    </xdr:to>
    <xdr:graphicFrame macro="">
      <xdr:nvGraphicFramePr>
        <xdr:cNvPr id="25" name="Graphique 24">
          <a:extLst>
            <a:ext uri="{FF2B5EF4-FFF2-40B4-BE49-F238E27FC236}">
              <a16:creationId xmlns:a16="http://schemas.microsoft.com/office/drawing/2014/main" id="{3C6A9D3F-6E3B-4D82-B535-7C5092C5DC0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7</xdr:col>
      <xdr:colOff>0</xdr:colOff>
      <xdr:row>127</xdr:row>
      <xdr:rowOff>104776</xdr:rowOff>
    </xdr:from>
    <xdr:to>
      <xdr:col>9</xdr:col>
      <xdr:colOff>9525</xdr:colOff>
      <xdr:row>131</xdr:row>
      <xdr:rowOff>171450</xdr:rowOff>
    </xdr:to>
    <xdr:graphicFrame macro="">
      <xdr:nvGraphicFramePr>
        <xdr:cNvPr id="26" name="Graphique 25">
          <a:extLst>
            <a:ext uri="{FF2B5EF4-FFF2-40B4-BE49-F238E27FC236}">
              <a16:creationId xmlns:a16="http://schemas.microsoft.com/office/drawing/2014/main" id="{934E3CB7-DADB-4928-B074-47DA765BAD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7</xdr:col>
      <xdr:colOff>66675</xdr:colOff>
      <xdr:row>133</xdr:row>
      <xdr:rowOff>47626</xdr:rowOff>
    </xdr:from>
    <xdr:to>
      <xdr:col>9</xdr:col>
      <xdr:colOff>123825</xdr:colOff>
      <xdr:row>137</xdr:row>
      <xdr:rowOff>85725</xdr:rowOff>
    </xdr:to>
    <xdr:graphicFrame macro="">
      <xdr:nvGraphicFramePr>
        <xdr:cNvPr id="27" name="Graphique 26">
          <a:extLst>
            <a:ext uri="{FF2B5EF4-FFF2-40B4-BE49-F238E27FC236}">
              <a16:creationId xmlns:a16="http://schemas.microsoft.com/office/drawing/2014/main" id="{B0E3D88E-44A4-49B8-924F-EF17208EFC2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7</xdr:col>
      <xdr:colOff>0</xdr:colOff>
      <xdr:row>137</xdr:row>
      <xdr:rowOff>104776</xdr:rowOff>
    </xdr:from>
    <xdr:to>
      <xdr:col>9</xdr:col>
      <xdr:colOff>9525</xdr:colOff>
      <xdr:row>141</xdr:row>
      <xdr:rowOff>171450</xdr:rowOff>
    </xdr:to>
    <xdr:graphicFrame macro="">
      <xdr:nvGraphicFramePr>
        <xdr:cNvPr id="28" name="Graphique 27">
          <a:extLst>
            <a:ext uri="{FF2B5EF4-FFF2-40B4-BE49-F238E27FC236}">
              <a16:creationId xmlns:a16="http://schemas.microsoft.com/office/drawing/2014/main" id="{1029FA03-2CB8-456E-B553-92E07AB65FF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7</xdr:col>
      <xdr:colOff>0</xdr:colOff>
      <xdr:row>142</xdr:row>
      <xdr:rowOff>104776</xdr:rowOff>
    </xdr:from>
    <xdr:to>
      <xdr:col>9</xdr:col>
      <xdr:colOff>9525</xdr:colOff>
      <xdr:row>146</xdr:row>
      <xdr:rowOff>171450</xdr:rowOff>
    </xdr:to>
    <xdr:graphicFrame macro="">
      <xdr:nvGraphicFramePr>
        <xdr:cNvPr id="29" name="Graphique 28">
          <a:extLst>
            <a:ext uri="{FF2B5EF4-FFF2-40B4-BE49-F238E27FC236}">
              <a16:creationId xmlns:a16="http://schemas.microsoft.com/office/drawing/2014/main" id="{E42C7084-9A59-4ACA-B962-437592FF9F2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7</xdr:col>
      <xdr:colOff>0</xdr:colOff>
      <xdr:row>147</xdr:row>
      <xdr:rowOff>104776</xdr:rowOff>
    </xdr:from>
    <xdr:to>
      <xdr:col>9</xdr:col>
      <xdr:colOff>9525</xdr:colOff>
      <xdr:row>151</xdr:row>
      <xdr:rowOff>171450</xdr:rowOff>
    </xdr:to>
    <xdr:graphicFrame macro="">
      <xdr:nvGraphicFramePr>
        <xdr:cNvPr id="30" name="Graphique 29">
          <a:extLst>
            <a:ext uri="{FF2B5EF4-FFF2-40B4-BE49-F238E27FC236}">
              <a16:creationId xmlns:a16="http://schemas.microsoft.com/office/drawing/2014/main" id="{6859638E-B45B-419E-9FF4-C59D385A8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7</xdr:col>
      <xdr:colOff>0</xdr:colOff>
      <xdr:row>152</xdr:row>
      <xdr:rowOff>104776</xdr:rowOff>
    </xdr:from>
    <xdr:to>
      <xdr:col>9</xdr:col>
      <xdr:colOff>9525</xdr:colOff>
      <xdr:row>156</xdr:row>
      <xdr:rowOff>171450</xdr:rowOff>
    </xdr:to>
    <xdr:graphicFrame macro="">
      <xdr:nvGraphicFramePr>
        <xdr:cNvPr id="31" name="Graphique 30">
          <a:extLst>
            <a:ext uri="{FF2B5EF4-FFF2-40B4-BE49-F238E27FC236}">
              <a16:creationId xmlns:a16="http://schemas.microsoft.com/office/drawing/2014/main" id="{941FC0BE-2B25-4252-9B4E-B887F1454E9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7</xdr:col>
      <xdr:colOff>0</xdr:colOff>
      <xdr:row>157</xdr:row>
      <xdr:rowOff>104776</xdr:rowOff>
    </xdr:from>
    <xdr:to>
      <xdr:col>9</xdr:col>
      <xdr:colOff>9525</xdr:colOff>
      <xdr:row>161</xdr:row>
      <xdr:rowOff>171450</xdr:rowOff>
    </xdr:to>
    <xdr:graphicFrame macro="">
      <xdr:nvGraphicFramePr>
        <xdr:cNvPr id="32" name="Graphique 31">
          <a:extLst>
            <a:ext uri="{FF2B5EF4-FFF2-40B4-BE49-F238E27FC236}">
              <a16:creationId xmlns:a16="http://schemas.microsoft.com/office/drawing/2014/main" id="{609FF7D5-89CD-4AE9-BE31-51E5A3432C5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7</xdr:col>
      <xdr:colOff>0</xdr:colOff>
      <xdr:row>162</xdr:row>
      <xdr:rowOff>104776</xdr:rowOff>
    </xdr:from>
    <xdr:to>
      <xdr:col>9</xdr:col>
      <xdr:colOff>9525</xdr:colOff>
      <xdr:row>166</xdr:row>
      <xdr:rowOff>171450</xdr:rowOff>
    </xdr:to>
    <xdr:graphicFrame macro="">
      <xdr:nvGraphicFramePr>
        <xdr:cNvPr id="33" name="Graphique 32">
          <a:extLst>
            <a:ext uri="{FF2B5EF4-FFF2-40B4-BE49-F238E27FC236}">
              <a16:creationId xmlns:a16="http://schemas.microsoft.com/office/drawing/2014/main" id="{ADA894A1-34CC-4D64-B413-66ACCC7142F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7</xdr:col>
      <xdr:colOff>0</xdr:colOff>
      <xdr:row>167</xdr:row>
      <xdr:rowOff>104776</xdr:rowOff>
    </xdr:from>
    <xdr:to>
      <xdr:col>9</xdr:col>
      <xdr:colOff>9525</xdr:colOff>
      <xdr:row>171</xdr:row>
      <xdr:rowOff>171450</xdr:rowOff>
    </xdr:to>
    <xdr:graphicFrame macro="">
      <xdr:nvGraphicFramePr>
        <xdr:cNvPr id="34" name="Graphique 33">
          <a:extLst>
            <a:ext uri="{FF2B5EF4-FFF2-40B4-BE49-F238E27FC236}">
              <a16:creationId xmlns:a16="http://schemas.microsoft.com/office/drawing/2014/main" id="{B598A836-6688-4845-B3F4-248FC11E00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7</xdr:col>
      <xdr:colOff>0</xdr:colOff>
      <xdr:row>172</xdr:row>
      <xdr:rowOff>104776</xdr:rowOff>
    </xdr:from>
    <xdr:to>
      <xdr:col>9</xdr:col>
      <xdr:colOff>9525</xdr:colOff>
      <xdr:row>176</xdr:row>
      <xdr:rowOff>171450</xdr:rowOff>
    </xdr:to>
    <xdr:graphicFrame macro="">
      <xdr:nvGraphicFramePr>
        <xdr:cNvPr id="35" name="Graphique 34">
          <a:extLst>
            <a:ext uri="{FF2B5EF4-FFF2-40B4-BE49-F238E27FC236}">
              <a16:creationId xmlns:a16="http://schemas.microsoft.com/office/drawing/2014/main" id="{A6CC86AF-21B2-40EC-BAEC-61454ECFF3B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7</xdr:col>
      <xdr:colOff>0</xdr:colOff>
      <xdr:row>177</xdr:row>
      <xdr:rowOff>104776</xdr:rowOff>
    </xdr:from>
    <xdr:to>
      <xdr:col>9</xdr:col>
      <xdr:colOff>9525</xdr:colOff>
      <xdr:row>181</xdr:row>
      <xdr:rowOff>171450</xdr:rowOff>
    </xdr:to>
    <xdr:graphicFrame macro="">
      <xdr:nvGraphicFramePr>
        <xdr:cNvPr id="36" name="Graphique 35">
          <a:extLst>
            <a:ext uri="{FF2B5EF4-FFF2-40B4-BE49-F238E27FC236}">
              <a16:creationId xmlns:a16="http://schemas.microsoft.com/office/drawing/2014/main" id="{90FD54E7-E310-4242-AA6A-21E6FEE6E42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7</xdr:col>
      <xdr:colOff>0</xdr:colOff>
      <xdr:row>7</xdr:row>
      <xdr:rowOff>149600</xdr:rowOff>
    </xdr:from>
    <xdr:to>
      <xdr:col>9</xdr:col>
      <xdr:colOff>20731</xdr:colOff>
      <xdr:row>11</xdr:row>
      <xdr:rowOff>216274</xdr:rowOff>
    </xdr:to>
    <xdr:graphicFrame macro="">
      <xdr:nvGraphicFramePr>
        <xdr:cNvPr id="37" name="Graphique 36">
          <a:extLst>
            <a:ext uri="{FF2B5EF4-FFF2-40B4-BE49-F238E27FC236}">
              <a16:creationId xmlns:a16="http://schemas.microsoft.com/office/drawing/2014/main" id="{EDFE18E6-4798-4346-9F8F-7F80A170138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7</xdr:col>
      <xdr:colOff>0</xdr:colOff>
      <xdr:row>182</xdr:row>
      <xdr:rowOff>104776</xdr:rowOff>
    </xdr:from>
    <xdr:to>
      <xdr:col>9</xdr:col>
      <xdr:colOff>9525</xdr:colOff>
      <xdr:row>186</xdr:row>
      <xdr:rowOff>171450</xdr:rowOff>
    </xdr:to>
    <xdr:graphicFrame macro="">
      <xdr:nvGraphicFramePr>
        <xdr:cNvPr id="38" name="Graphique 37">
          <a:extLst>
            <a:ext uri="{FF2B5EF4-FFF2-40B4-BE49-F238E27FC236}">
              <a16:creationId xmlns:a16="http://schemas.microsoft.com/office/drawing/2014/main" id="{601912E7-0C78-4D22-A147-22470188C41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7</xdr:col>
      <xdr:colOff>0</xdr:colOff>
      <xdr:row>2</xdr:row>
      <xdr:rowOff>104776</xdr:rowOff>
    </xdr:from>
    <xdr:to>
      <xdr:col>9</xdr:col>
      <xdr:colOff>9525</xdr:colOff>
      <xdr:row>6</xdr:row>
      <xdr:rowOff>171450</xdr:rowOff>
    </xdr:to>
    <xdr:graphicFrame macro="">
      <xdr:nvGraphicFramePr>
        <xdr:cNvPr id="2" name="Graphique 1">
          <a:extLst>
            <a:ext uri="{FF2B5EF4-FFF2-40B4-BE49-F238E27FC236}">
              <a16:creationId xmlns:a16="http://schemas.microsoft.com/office/drawing/2014/main" id="{D433BA18-94B6-4728-8B62-11852D6E08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0</xdr:colOff>
      <xdr:row>12</xdr:row>
      <xdr:rowOff>104776</xdr:rowOff>
    </xdr:from>
    <xdr:to>
      <xdr:col>9</xdr:col>
      <xdr:colOff>9525</xdr:colOff>
      <xdr:row>16</xdr:row>
      <xdr:rowOff>171450</xdr:rowOff>
    </xdr:to>
    <xdr:graphicFrame macro="">
      <xdr:nvGraphicFramePr>
        <xdr:cNvPr id="3" name="Graphique 2">
          <a:extLst>
            <a:ext uri="{FF2B5EF4-FFF2-40B4-BE49-F238E27FC236}">
              <a16:creationId xmlns:a16="http://schemas.microsoft.com/office/drawing/2014/main" id="{B703E265-6464-441B-8917-9C49922859B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0</xdr:colOff>
      <xdr:row>17</xdr:row>
      <xdr:rowOff>104776</xdr:rowOff>
    </xdr:from>
    <xdr:to>
      <xdr:col>9</xdr:col>
      <xdr:colOff>9525</xdr:colOff>
      <xdr:row>21</xdr:row>
      <xdr:rowOff>171450</xdr:rowOff>
    </xdr:to>
    <xdr:graphicFrame macro="">
      <xdr:nvGraphicFramePr>
        <xdr:cNvPr id="4" name="Graphique 3">
          <a:extLst>
            <a:ext uri="{FF2B5EF4-FFF2-40B4-BE49-F238E27FC236}">
              <a16:creationId xmlns:a16="http://schemas.microsoft.com/office/drawing/2014/main" id="{EEDEB073-7B74-427B-B282-E4EF5AAEC6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0</xdr:colOff>
      <xdr:row>22</xdr:row>
      <xdr:rowOff>104776</xdr:rowOff>
    </xdr:from>
    <xdr:to>
      <xdr:col>9</xdr:col>
      <xdr:colOff>9525</xdr:colOff>
      <xdr:row>26</xdr:row>
      <xdr:rowOff>171450</xdr:rowOff>
    </xdr:to>
    <xdr:graphicFrame macro="">
      <xdr:nvGraphicFramePr>
        <xdr:cNvPr id="5" name="Graphique 4">
          <a:extLst>
            <a:ext uri="{FF2B5EF4-FFF2-40B4-BE49-F238E27FC236}">
              <a16:creationId xmlns:a16="http://schemas.microsoft.com/office/drawing/2014/main" id="{5A72241E-4D4E-4086-8A27-1FA28F330A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0</xdr:colOff>
      <xdr:row>27</xdr:row>
      <xdr:rowOff>104776</xdr:rowOff>
    </xdr:from>
    <xdr:to>
      <xdr:col>9</xdr:col>
      <xdr:colOff>9525</xdr:colOff>
      <xdr:row>31</xdr:row>
      <xdr:rowOff>171450</xdr:rowOff>
    </xdr:to>
    <xdr:graphicFrame macro="">
      <xdr:nvGraphicFramePr>
        <xdr:cNvPr id="6" name="Graphique 5">
          <a:extLst>
            <a:ext uri="{FF2B5EF4-FFF2-40B4-BE49-F238E27FC236}">
              <a16:creationId xmlns:a16="http://schemas.microsoft.com/office/drawing/2014/main" id="{A3CE52B8-06A4-4915-8D41-05FB4E371D2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0</xdr:colOff>
      <xdr:row>32</xdr:row>
      <xdr:rowOff>104776</xdr:rowOff>
    </xdr:from>
    <xdr:to>
      <xdr:col>9</xdr:col>
      <xdr:colOff>9525</xdr:colOff>
      <xdr:row>36</xdr:row>
      <xdr:rowOff>171450</xdr:rowOff>
    </xdr:to>
    <xdr:graphicFrame macro="">
      <xdr:nvGraphicFramePr>
        <xdr:cNvPr id="7" name="Graphique 6">
          <a:extLst>
            <a:ext uri="{FF2B5EF4-FFF2-40B4-BE49-F238E27FC236}">
              <a16:creationId xmlns:a16="http://schemas.microsoft.com/office/drawing/2014/main" id="{417051FF-FB2C-475A-A9CE-65C25F8EF0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0</xdr:colOff>
      <xdr:row>37</xdr:row>
      <xdr:rowOff>104776</xdr:rowOff>
    </xdr:from>
    <xdr:to>
      <xdr:col>9</xdr:col>
      <xdr:colOff>9525</xdr:colOff>
      <xdr:row>41</xdr:row>
      <xdr:rowOff>171450</xdr:rowOff>
    </xdr:to>
    <xdr:graphicFrame macro="">
      <xdr:nvGraphicFramePr>
        <xdr:cNvPr id="8" name="Graphique 7">
          <a:extLst>
            <a:ext uri="{FF2B5EF4-FFF2-40B4-BE49-F238E27FC236}">
              <a16:creationId xmlns:a16="http://schemas.microsoft.com/office/drawing/2014/main" id="{9F4A061D-6FB1-43EE-817C-7C1C9637DC7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0</xdr:colOff>
      <xdr:row>42</xdr:row>
      <xdr:rowOff>104776</xdr:rowOff>
    </xdr:from>
    <xdr:to>
      <xdr:col>9</xdr:col>
      <xdr:colOff>9525</xdr:colOff>
      <xdr:row>46</xdr:row>
      <xdr:rowOff>171450</xdr:rowOff>
    </xdr:to>
    <xdr:graphicFrame macro="">
      <xdr:nvGraphicFramePr>
        <xdr:cNvPr id="9" name="Graphique 8">
          <a:extLst>
            <a:ext uri="{FF2B5EF4-FFF2-40B4-BE49-F238E27FC236}">
              <a16:creationId xmlns:a16="http://schemas.microsoft.com/office/drawing/2014/main" id="{3F537F08-69C1-413E-81B7-DB779D76D6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0</xdr:colOff>
      <xdr:row>47</xdr:row>
      <xdr:rowOff>104776</xdr:rowOff>
    </xdr:from>
    <xdr:to>
      <xdr:col>9</xdr:col>
      <xdr:colOff>9525</xdr:colOff>
      <xdr:row>51</xdr:row>
      <xdr:rowOff>171450</xdr:rowOff>
    </xdr:to>
    <xdr:graphicFrame macro="">
      <xdr:nvGraphicFramePr>
        <xdr:cNvPr id="10" name="Graphique 9">
          <a:extLst>
            <a:ext uri="{FF2B5EF4-FFF2-40B4-BE49-F238E27FC236}">
              <a16:creationId xmlns:a16="http://schemas.microsoft.com/office/drawing/2014/main" id="{93A7635F-6FC7-4E34-A0B3-E90AD6D6C8D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7</xdr:col>
      <xdr:colOff>0</xdr:colOff>
      <xdr:row>52</xdr:row>
      <xdr:rowOff>104776</xdr:rowOff>
    </xdr:from>
    <xdr:to>
      <xdr:col>9</xdr:col>
      <xdr:colOff>9525</xdr:colOff>
      <xdr:row>56</xdr:row>
      <xdr:rowOff>171450</xdr:rowOff>
    </xdr:to>
    <xdr:graphicFrame macro="">
      <xdr:nvGraphicFramePr>
        <xdr:cNvPr id="11" name="Graphique 10">
          <a:extLst>
            <a:ext uri="{FF2B5EF4-FFF2-40B4-BE49-F238E27FC236}">
              <a16:creationId xmlns:a16="http://schemas.microsoft.com/office/drawing/2014/main" id="{7AD7853B-D6D3-4A7E-BBFA-D18F3C8F8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7</xdr:col>
      <xdr:colOff>0</xdr:colOff>
      <xdr:row>57</xdr:row>
      <xdr:rowOff>104776</xdr:rowOff>
    </xdr:from>
    <xdr:to>
      <xdr:col>9</xdr:col>
      <xdr:colOff>9525</xdr:colOff>
      <xdr:row>61</xdr:row>
      <xdr:rowOff>171450</xdr:rowOff>
    </xdr:to>
    <xdr:graphicFrame macro="">
      <xdr:nvGraphicFramePr>
        <xdr:cNvPr id="12" name="Graphique 11">
          <a:extLst>
            <a:ext uri="{FF2B5EF4-FFF2-40B4-BE49-F238E27FC236}">
              <a16:creationId xmlns:a16="http://schemas.microsoft.com/office/drawing/2014/main" id="{CE365BC4-44D0-4E3B-89C6-EECDD815D0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7</xdr:col>
      <xdr:colOff>0</xdr:colOff>
      <xdr:row>62</xdr:row>
      <xdr:rowOff>104776</xdr:rowOff>
    </xdr:from>
    <xdr:to>
      <xdr:col>9</xdr:col>
      <xdr:colOff>9525</xdr:colOff>
      <xdr:row>66</xdr:row>
      <xdr:rowOff>171450</xdr:rowOff>
    </xdr:to>
    <xdr:graphicFrame macro="">
      <xdr:nvGraphicFramePr>
        <xdr:cNvPr id="13" name="Graphique 12">
          <a:extLst>
            <a:ext uri="{FF2B5EF4-FFF2-40B4-BE49-F238E27FC236}">
              <a16:creationId xmlns:a16="http://schemas.microsoft.com/office/drawing/2014/main" id="{C4C9433A-08AC-4C59-B5D1-52148A7ACB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7</xdr:col>
      <xdr:colOff>0</xdr:colOff>
      <xdr:row>67</xdr:row>
      <xdr:rowOff>104776</xdr:rowOff>
    </xdr:from>
    <xdr:to>
      <xdr:col>9</xdr:col>
      <xdr:colOff>9525</xdr:colOff>
      <xdr:row>71</xdr:row>
      <xdr:rowOff>171450</xdr:rowOff>
    </xdr:to>
    <xdr:graphicFrame macro="">
      <xdr:nvGraphicFramePr>
        <xdr:cNvPr id="14" name="Graphique 13">
          <a:extLst>
            <a:ext uri="{FF2B5EF4-FFF2-40B4-BE49-F238E27FC236}">
              <a16:creationId xmlns:a16="http://schemas.microsoft.com/office/drawing/2014/main" id="{544FC474-4A5B-4822-A3F1-48CBC3D7C95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7</xdr:col>
      <xdr:colOff>0</xdr:colOff>
      <xdr:row>72</xdr:row>
      <xdr:rowOff>104776</xdr:rowOff>
    </xdr:from>
    <xdr:to>
      <xdr:col>9</xdr:col>
      <xdr:colOff>9525</xdr:colOff>
      <xdr:row>76</xdr:row>
      <xdr:rowOff>171450</xdr:rowOff>
    </xdr:to>
    <xdr:graphicFrame macro="">
      <xdr:nvGraphicFramePr>
        <xdr:cNvPr id="15" name="Graphique 14">
          <a:extLst>
            <a:ext uri="{FF2B5EF4-FFF2-40B4-BE49-F238E27FC236}">
              <a16:creationId xmlns:a16="http://schemas.microsoft.com/office/drawing/2014/main" id="{48C6EE4E-C58C-497D-9EB1-14230A99697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7</xdr:col>
      <xdr:colOff>0</xdr:colOff>
      <xdr:row>77</xdr:row>
      <xdr:rowOff>104776</xdr:rowOff>
    </xdr:from>
    <xdr:to>
      <xdr:col>9</xdr:col>
      <xdr:colOff>9525</xdr:colOff>
      <xdr:row>81</xdr:row>
      <xdr:rowOff>171450</xdr:rowOff>
    </xdr:to>
    <xdr:graphicFrame macro="">
      <xdr:nvGraphicFramePr>
        <xdr:cNvPr id="16" name="Graphique 15">
          <a:extLst>
            <a:ext uri="{FF2B5EF4-FFF2-40B4-BE49-F238E27FC236}">
              <a16:creationId xmlns:a16="http://schemas.microsoft.com/office/drawing/2014/main" id="{80DFA737-6EE4-45AB-9302-CF9E2F73B1C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7</xdr:col>
      <xdr:colOff>0</xdr:colOff>
      <xdr:row>82</xdr:row>
      <xdr:rowOff>104776</xdr:rowOff>
    </xdr:from>
    <xdr:to>
      <xdr:col>9</xdr:col>
      <xdr:colOff>9525</xdr:colOff>
      <xdr:row>86</xdr:row>
      <xdr:rowOff>171450</xdr:rowOff>
    </xdr:to>
    <xdr:graphicFrame macro="">
      <xdr:nvGraphicFramePr>
        <xdr:cNvPr id="17" name="Graphique 16">
          <a:extLst>
            <a:ext uri="{FF2B5EF4-FFF2-40B4-BE49-F238E27FC236}">
              <a16:creationId xmlns:a16="http://schemas.microsoft.com/office/drawing/2014/main" id="{2AE63A79-0586-4FD0-A5D8-069FCD35D9B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7</xdr:col>
      <xdr:colOff>0</xdr:colOff>
      <xdr:row>87</xdr:row>
      <xdr:rowOff>104776</xdr:rowOff>
    </xdr:from>
    <xdr:to>
      <xdr:col>9</xdr:col>
      <xdr:colOff>9525</xdr:colOff>
      <xdr:row>91</xdr:row>
      <xdr:rowOff>171450</xdr:rowOff>
    </xdr:to>
    <xdr:graphicFrame macro="">
      <xdr:nvGraphicFramePr>
        <xdr:cNvPr id="18" name="Graphique 17">
          <a:extLst>
            <a:ext uri="{FF2B5EF4-FFF2-40B4-BE49-F238E27FC236}">
              <a16:creationId xmlns:a16="http://schemas.microsoft.com/office/drawing/2014/main" id="{671247AA-8F7D-466F-ABA4-29AECDEEE2F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7</xdr:col>
      <xdr:colOff>0</xdr:colOff>
      <xdr:row>92</xdr:row>
      <xdr:rowOff>104776</xdr:rowOff>
    </xdr:from>
    <xdr:to>
      <xdr:col>9</xdr:col>
      <xdr:colOff>9525</xdr:colOff>
      <xdr:row>96</xdr:row>
      <xdr:rowOff>171450</xdr:rowOff>
    </xdr:to>
    <xdr:graphicFrame macro="">
      <xdr:nvGraphicFramePr>
        <xdr:cNvPr id="19" name="Graphique 18">
          <a:extLst>
            <a:ext uri="{FF2B5EF4-FFF2-40B4-BE49-F238E27FC236}">
              <a16:creationId xmlns:a16="http://schemas.microsoft.com/office/drawing/2014/main" id="{B7B30874-4382-4B61-A07A-50B28688D43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7</xdr:col>
      <xdr:colOff>0</xdr:colOff>
      <xdr:row>97</xdr:row>
      <xdr:rowOff>104776</xdr:rowOff>
    </xdr:from>
    <xdr:to>
      <xdr:col>9</xdr:col>
      <xdr:colOff>9525</xdr:colOff>
      <xdr:row>101</xdr:row>
      <xdr:rowOff>171450</xdr:rowOff>
    </xdr:to>
    <xdr:graphicFrame macro="">
      <xdr:nvGraphicFramePr>
        <xdr:cNvPr id="20" name="Graphique 19">
          <a:extLst>
            <a:ext uri="{FF2B5EF4-FFF2-40B4-BE49-F238E27FC236}">
              <a16:creationId xmlns:a16="http://schemas.microsoft.com/office/drawing/2014/main" id="{38F27307-93B0-43FF-A62F-FA9DAD602E8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7</xdr:col>
      <xdr:colOff>0</xdr:colOff>
      <xdr:row>102</xdr:row>
      <xdr:rowOff>104776</xdr:rowOff>
    </xdr:from>
    <xdr:to>
      <xdr:col>9</xdr:col>
      <xdr:colOff>9525</xdr:colOff>
      <xdr:row>106</xdr:row>
      <xdr:rowOff>171450</xdr:rowOff>
    </xdr:to>
    <xdr:graphicFrame macro="">
      <xdr:nvGraphicFramePr>
        <xdr:cNvPr id="21" name="Graphique 20">
          <a:extLst>
            <a:ext uri="{FF2B5EF4-FFF2-40B4-BE49-F238E27FC236}">
              <a16:creationId xmlns:a16="http://schemas.microsoft.com/office/drawing/2014/main" id="{8BA52C04-B8CE-4AD5-8A16-C3964E4B73F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7</xdr:col>
      <xdr:colOff>0</xdr:colOff>
      <xdr:row>107</xdr:row>
      <xdr:rowOff>104776</xdr:rowOff>
    </xdr:from>
    <xdr:to>
      <xdr:col>9</xdr:col>
      <xdr:colOff>9525</xdr:colOff>
      <xdr:row>111</xdr:row>
      <xdr:rowOff>171450</xdr:rowOff>
    </xdr:to>
    <xdr:graphicFrame macro="">
      <xdr:nvGraphicFramePr>
        <xdr:cNvPr id="22" name="Graphique 21">
          <a:extLst>
            <a:ext uri="{FF2B5EF4-FFF2-40B4-BE49-F238E27FC236}">
              <a16:creationId xmlns:a16="http://schemas.microsoft.com/office/drawing/2014/main" id="{1E28F882-BE34-468F-B8B3-F395C4D6275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7</xdr:col>
      <xdr:colOff>0</xdr:colOff>
      <xdr:row>112</xdr:row>
      <xdr:rowOff>104776</xdr:rowOff>
    </xdr:from>
    <xdr:to>
      <xdr:col>9</xdr:col>
      <xdr:colOff>9525</xdr:colOff>
      <xdr:row>116</xdr:row>
      <xdr:rowOff>171450</xdr:rowOff>
    </xdr:to>
    <xdr:graphicFrame macro="">
      <xdr:nvGraphicFramePr>
        <xdr:cNvPr id="23" name="Graphique 22">
          <a:extLst>
            <a:ext uri="{FF2B5EF4-FFF2-40B4-BE49-F238E27FC236}">
              <a16:creationId xmlns:a16="http://schemas.microsoft.com/office/drawing/2014/main" id="{8A056905-8834-49C8-ADEE-B3CA353E23D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7</xdr:col>
      <xdr:colOff>0</xdr:colOff>
      <xdr:row>117</xdr:row>
      <xdr:rowOff>104776</xdr:rowOff>
    </xdr:from>
    <xdr:to>
      <xdr:col>9</xdr:col>
      <xdr:colOff>9525</xdr:colOff>
      <xdr:row>121</xdr:row>
      <xdr:rowOff>171450</xdr:rowOff>
    </xdr:to>
    <xdr:graphicFrame macro="">
      <xdr:nvGraphicFramePr>
        <xdr:cNvPr id="24" name="Graphique 23">
          <a:extLst>
            <a:ext uri="{FF2B5EF4-FFF2-40B4-BE49-F238E27FC236}">
              <a16:creationId xmlns:a16="http://schemas.microsoft.com/office/drawing/2014/main" id="{6DFAD40D-CA6D-4426-B527-AEB028EB9F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7</xdr:col>
      <xdr:colOff>0</xdr:colOff>
      <xdr:row>122</xdr:row>
      <xdr:rowOff>104776</xdr:rowOff>
    </xdr:from>
    <xdr:to>
      <xdr:col>9</xdr:col>
      <xdr:colOff>9525</xdr:colOff>
      <xdr:row>126</xdr:row>
      <xdr:rowOff>171450</xdr:rowOff>
    </xdr:to>
    <xdr:graphicFrame macro="">
      <xdr:nvGraphicFramePr>
        <xdr:cNvPr id="25" name="Graphique 24">
          <a:extLst>
            <a:ext uri="{FF2B5EF4-FFF2-40B4-BE49-F238E27FC236}">
              <a16:creationId xmlns:a16="http://schemas.microsoft.com/office/drawing/2014/main" id="{EF95AD33-19DA-4188-848C-CF55DD92A47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7</xdr:col>
      <xdr:colOff>0</xdr:colOff>
      <xdr:row>127</xdr:row>
      <xdr:rowOff>104776</xdr:rowOff>
    </xdr:from>
    <xdr:to>
      <xdr:col>9</xdr:col>
      <xdr:colOff>9525</xdr:colOff>
      <xdr:row>131</xdr:row>
      <xdr:rowOff>171450</xdr:rowOff>
    </xdr:to>
    <xdr:graphicFrame macro="">
      <xdr:nvGraphicFramePr>
        <xdr:cNvPr id="26" name="Graphique 25">
          <a:extLst>
            <a:ext uri="{FF2B5EF4-FFF2-40B4-BE49-F238E27FC236}">
              <a16:creationId xmlns:a16="http://schemas.microsoft.com/office/drawing/2014/main" id="{D6273213-5C35-4063-B5B9-EC47F8963C2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7</xdr:col>
      <xdr:colOff>66675</xdr:colOff>
      <xdr:row>133</xdr:row>
      <xdr:rowOff>47626</xdr:rowOff>
    </xdr:from>
    <xdr:to>
      <xdr:col>9</xdr:col>
      <xdr:colOff>123825</xdr:colOff>
      <xdr:row>137</xdr:row>
      <xdr:rowOff>85725</xdr:rowOff>
    </xdr:to>
    <xdr:graphicFrame macro="">
      <xdr:nvGraphicFramePr>
        <xdr:cNvPr id="27" name="Graphique 26">
          <a:extLst>
            <a:ext uri="{FF2B5EF4-FFF2-40B4-BE49-F238E27FC236}">
              <a16:creationId xmlns:a16="http://schemas.microsoft.com/office/drawing/2014/main" id="{B4912D48-6A7C-4B51-9992-E22300014E2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7</xdr:col>
      <xdr:colOff>0</xdr:colOff>
      <xdr:row>137</xdr:row>
      <xdr:rowOff>104776</xdr:rowOff>
    </xdr:from>
    <xdr:to>
      <xdr:col>9</xdr:col>
      <xdr:colOff>9525</xdr:colOff>
      <xdr:row>141</xdr:row>
      <xdr:rowOff>171450</xdr:rowOff>
    </xdr:to>
    <xdr:graphicFrame macro="">
      <xdr:nvGraphicFramePr>
        <xdr:cNvPr id="28" name="Graphique 27">
          <a:extLst>
            <a:ext uri="{FF2B5EF4-FFF2-40B4-BE49-F238E27FC236}">
              <a16:creationId xmlns:a16="http://schemas.microsoft.com/office/drawing/2014/main" id="{100E529C-6E02-4E23-9B87-9AD31FC29A9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7</xdr:col>
      <xdr:colOff>0</xdr:colOff>
      <xdr:row>142</xdr:row>
      <xdr:rowOff>104776</xdr:rowOff>
    </xdr:from>
    <xdr:to>
      <xdr:col>9</xdr:col>
      <xdr:colOff>9525</xdr:colOff>
      <xdr:row>146</xdr:row>
      <xdr:rowOff>171450</xdr:rowOff>
    </xdr:to>
    <xdr:graphicFrame macro="">
      <xdr:nvGraphicFramePr>
        <xdr:cNvPr id="29" name="Graphique 28">
          <a:extLst>
            <a:ext uri="{FF2B5EF4-FFF2-40B4-BE49-F238E27FC236}">
              <a16:creationId xmlns:a16="http://schemas.microsoft.com/office/drawing/2014/main" id="{4E036EC4-CA25-4FF2-AD15-FA5883A75E3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7</xdr:col>
      <xdr:colOff>0</xdr:colOff>
      <xdr:row>147</xdr:row>
      <xdr:rowOff>104776</xdr:rowOff>
    </xdr:from>
    <xdr:to>
      <xdr:col>9</xdr:col>
      <xdr:colOff>9525</xdr:colOff>
      <xdr:row>151</xdr:row>
      <xdr:rowOff>171450</xdr:rowOff>
    </xdr:to>
    <xdr:graphicFrame macro="">
      <xdr:nvGraphicFramePr>
        <xdr:cNvPr id="30" name="Graphique 29">
          <a:extLst>
            <a:ext uri="{FF2B5EF4-FFF2-40B4-BE49-F238E27FC236}">
              <a16:creationId xmlns:a16="http://schemas.microsoft.com/office/drawing/2014/main" id="{B6D73C5A-37D1-4697-8BE7-91B950343C9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7</xdr:col>
      <xdr:colOff>0</xdr:colOff>
      <xdr:row>152</xdr:row>
      <xdr:rowOff>104776</xdr:rowOff>
    </xdr:from>
    <xdr:to>
      <xdr:col>9</xdr:col>
      <xdr:colOff>9525</xdr:colOff>
      <xdr:row>156</xdr:row>
      <xdr:rowOff>171450</xdr:rowOff>
    </xdr:to>
    <xdr:graphicFrame macro="">
      <xdr:nvGraphicFramePr>
        <xdr:cNvPr id="31" name="Graphique 30">
          <a:extLst>
            <a:ext uri="{FF2B5EF4-FFF2-40B4-BE49-F238E27FC236}">
              <a16:creationId xmlns:a16="http://schemas.microsoft.com/office/drawing/2014/main" id="{BA6F5AD3-D5B5-42D9-9488-3B944B73F8F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7</xdr:col>
      <xdr:colOff>0</xdr:colOff>
      <xdr:row>157</xdr:row>
      <xdr:rowOff>104776</xdr:rowOff>
    </xdr:from>
    <xdr:to>
      <xdr:col>9</xdr:col>
      <xdr:colOff>9525</xdr:colOff>
      <xdr:row>161</xdr:row>
      <xdr:rowOff>171450</xdr:rowOff>
    </xdr:to>
    <xdr:graphicFrame macro="">
      <xdr:nvGraphicFramePr>
        <xdr:cNvPr id="32" name="Graphique 31">
          <a:extLst>
            <a:ext uri="{FF2B5EF4-FFF2-40B4-BE49-F238E27FC236}">
              <a16:creationId xmlns:a16="http://schemas.microsoft.com/office/drawing/2014/main" id="{823A6601-416F-4BE4-8E3F-50117C8301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7</xdr:col>
      <xdr:colOff>0</xdr:colOff>
      <xdr:row>162</xdr:row>
      <xdr:rowOff>104776</xdr:rowOff>
    </xdr:from>
    <xdr:to>
      <xdr:col>9</xdr:col>
      <xdr:colOff>9525</xdr:colOff>
      <xdr:row>166</xdr:row>
      <xdr:rowOff>171450</xdr:rowOff>
    </xdr:to>
    <xdr:graphicFrame macro="">
      <xdr:nvGraphicFramePr>
        <xdr:cNvPr id="33" name="Graphique 32">
          <a:extLst>
            <a:ext uri="{FF2B5EF4-FFF2-40B4-BE49-F238E27FC236}">
              <a16:creationId xmlns:a16="http://schemas.microsoft.com/office/drawing/2014/main" id="{561DA8C7-A82A-46FB-A355-4A6E569CF77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7</xdr:col>
      <xdr:colOff>0</xdr:colOff>
      <xdr:row>167</xdr:row>
      <xdr:rowOff>104776</xdr:rowOff>
    </xdr:from>
    <xdr:to>
      <xdr:col>9</xdr:col>
      <xdr:colOff>9525</xdr:colOff>
      <xdr:row>171</xdr:row>
      <xdr:rowOff>171450</xdr:rowOff>
    </xdr:to>
    <xdr:graphicFrame macro="">
      <xdr:nvGraphicFramePr>
        <xdr:cNvPr id="34" name="Graphique 33">
          <a:extLst>
            <a:ext uri="{FF2B5EF4-FFF2-40B4-BE49-F238E27FC236}">
              <a16:creationId xmlns:a16="http://schemas.microsoft.com/office/drawing/2014/main" id="{0B230751-CDE5-46BC-82DD-8D606891592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7</xdr:col>
      <xdr:colOff>0</xdr:colOff>
      <xdr:row>172</xdr:row>
      <xdr:rowOff>104776</xdr:rowOff>
    </xdr:from>
    <xdr:to>
      <xdr:col>9</xdr:col>
      <xdr:colOff>9525</xdr:colOff>
      <xdr:row>176</xdr:row>
      <xdr:rowOff>171450</xdr:rowOff>
    </xdr:to>
    <xdr:graphicFrame macro="">
      <xdr:nvGraphicFramePr>
        <xdr:cNvPr id="35" name="Graphique 34">
          <a:extLst>
            <a:ext uri="{FF2B5EF4-FFF2-40B4-BE49-F238E27FC236}">
              <a16:creationId xmlns:a16="http://schemas.microsoft.com/office/drawing/2014/main" id="{648A9183-362D-4642-8E90-7B740A553B3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7</xdr:col>
      <xdr:colOff>0</xdr:colOff>
      <xdr:row>177</xdr:row>
      <xdr:rowOff>104776</xdr:rowOff>
    </xdr:from>
    <xdr:to>
      <xdr:col>9</xdr:col>
      <xdr:colOff>9525</xdr:colOff>
      <xdr:row>181</xdr:row>
      <xdr:rowOff>171450</xdr:rowOff>
    </xdr:to>
    <xdr:graphicFrame macro="">
      <xdr:nvGraphicFramePr>
        <xdr:cNvPr id="36" name="Graphique 35">
          <a:extLst>
            <a:ext uri="{FF2B5EF4-FFF2-40B4-BE49-F238E27FC236}">
              <a16:creationId xmlns:a16="http://schemas.microsoft.com/office/drawing/2014/main" id="{DB324959-E145-48DB-8A87-C1C6563B430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7</xdr:col>
      <xdr:colOff>0</xdr:colOff>
      <xdr:row>7</xdr:row>
      <xdr:rowOff>149600</xdr:rowOff>
    </xdr:from>
    <xdr:to>
      <xdr:col>9</xdr:col>
      <xdr:colOff>20731</xdr:colOff>
      <xdr:row>11</xdr:row>
      <xdr:rowOff>216274</xdr:rowOff>
    </xdr:to>
    <xdr:graphicFrame macro="">
      <xdr:nvGraphicFramePr>
        <xdr:cNvPr id="37" name="Graphique 36">
          <a:extLst>
            <a:ext uri="{FF2B5EF4-FFF2-40B4-BE49-F238E27FC236}">
              <a16:creationId xmlns:a16="http://schemas.microsoft.com/office/drawing/2014/main" id="{4DEEF56D-E265-4D5B-9B21-A4DB886005F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7</xdr:col>
      <xdr:colOff>0</xdr:colOff>
      <xdr:row>182</xdr:row>
      <xdr:rowOff>104776</xdr:rowOff>
    </xdr:from>
    <xdr:to>
      <xdr:col>9</xdr:col>
      <xdr:colOff>9525</xdr:colOff>
      <xdr:row>186</xdr:row>
      <xdr:rowOff>171450</xdr:rowOff>
    </xdr:to>
    <xdr:graphicFrame macro="">
      <xdr:nvGraphicFramePr>
        <xdr:cNvPr id="38" name="Graphique 37">
          <a:extLst>
            <a:ext uri="{FF2B5EF4-FFF2-40B4-BE49-F238E27FC236}">
              <a16:creationId xmlns:a16="http://schemas.microsoft.com/office/drawing/2014/main" id="{9A8647D0-8136-4B36-93AA-1F771970F9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7</xdr:col>
      <xdr:colOff>0</xdr:colOff>
      <xdr:row>2</xdr:row>
      <xdr:rowOff>104776</xdr:rowOff>
    </xdr:from>
    <xdr:to>
      <xdr:col>9</xdr:col>
      <xdr:colOff>9525</xdr:colOff>
      <xdr:row>6</xdr:row>
      <xdr:rowOff>171450</xdr:rowOff>
    </xdr:to>
    <xdr:graphicFrame macro="">
      <xdr:nvGraphicFramePr>
        <xdr:cNvPr id="7" name="Graphique 6">
          <a:extLst>
            <a:ext uri="{FF2B5EF4-FFF2-40B4-BE49-F238E27FC236}">
              <a16:creationId xmlns:a16="http://schemas.microsoft.com/office/drawing/2014/main" id="{00000000-0008-0000-04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0</xdr:colOff>
      <xdr:row>12</xdr:row>
      <xdr:rowOff>104776</xdr:rowOff>
    </xdr:from>
    <xdr:to>
      <xdr:col>9</xdr:col>
      <xdr:colOff>9525</xdr:colOff>
      <xdr:row>16</xdr:row>
      <xdr:rowOff>171450</xdr:rowOff>
    </xdr:to>
    <xdr:graphicFrame macro="">
      <xdr:nvGraphicFramePr>
        <xdr:cNvPr id="9" name="Graphique 8">
          <a:extLst>
            <a:ext uri="{FF2B5EF4-FFF2-40B4-BE49-F238E27FC236}">
              <a16:creationId xmlns:a16="http://schemas.microsoft.com/office/drawing/2014/main" id="{00000000-0008-0000-04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0</xdr:colOff>
      <xdr:row>17</xdr:row>
      <xdr:rowOff>104776</xdr:rowOff>
    </xdr:from>
    <xdr:to>
      <xdr:col>9</xdr:col>
      <xdr:colOff>9525</xdr:colOff>
      <xdr:row>21</xdr:row>
      <xdr:rowOff>171450</xdr:rowOff>
    </xdr:to>
    <xdr:graphicFrame macro="">
      <xdr:nvGraphicFramePr>
        <xdr:cNvPr id="10" name="Graphique 9">
          <a:extLst>
            <a:ext uri="{FF2B5EF4-FFF2-40B4-BE49-F238E27FC236}">
              <a16:creationId xmlns:a16="http://schemas.microsoft.com/office/drawing/2014/main" id="{00000000-0008-0000-04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0</xdr:colOff>
      <xdr:row>22</xdr:row>
      <xdr:rowOff>104776</xdr:rowOff>
    </xdr:from>
    <xdr:to>
      <xdr:col>9</xdr:col>
      <xdr:colOff>9525</xdr:colOff>
      <xdr:row>26</xdr:row>
      <xdr:rowOff>171450</xdr:rowOff>
    </xdr:to>
    <xdr:graphicFrame macro="">
      <xdr:nvGraphicFramePr>
        <xdr:cNvPr id="11" name="Graphique 10">
          <a:extLst>
            <a:ext uri="{FF2B5EF4-FFF2-40B4-BE49-F238E27FC236}">
              <a16:creationId xmlns:a16="http://schemas.microsoft.com/office/drawing/2014/main" id="{00000000-0008-0000-04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0</xdr:colOff>
      <xdr:row>27</xdr:row>
      <xdr:rowOff>104776</xdr:rowOff>
    </xdr:from>
    <xdr:to>
      <xdr:col>9</xdr:col>
      <xdr:colOff>9525</xdr:colOff>
      <xdr:row>31</xdr:row>
      <xdr:rowOff>171450</xdr:rowOff>
    </xdr:to>
    <xdr:graphicFrame macro="">
      <xdr:nvGraphicFramePr>
        <xdr:cNvPr id="12" name="Graphique 11">
          <a:extLst>
            <a:ext uri="{FF2B5EF4-FFF2-40B4-BE49-F238E27FC236}">
              <a16:creationId xmlns:a16="http://schemas.microsoft.com/office/drawing/2014/main" id="{00000000-0008-0000-04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0</xdr:colOff>
      <xdr:row>32</xdr:row>
      <xdr:rowOff>104776</xdr:rowOff>
    </xdr:from>
    <xdr:to>
      <xdr:col>9</xdr:col>
      <xdr:colOff>9525</xdr:colOff>
      <xdr:row>36</xdr:row>
      <xdr:rowOff>171450</xdr:rowOff>
    </xdr:to>
    <xdr:graphicFrame macro="">
      <xdr:nvGraphicFramePr>
        <xdr:cNvPr id="13" name="Graphique 12">
          <a:extLst>
            <a:ext uri="{FF2B5EF4-FFF2-40B4-BE49-F238E27FC236}">
              <a16:creationId xmlns:a16="http://schemas.microsoft.com/office/drawing/2014/main" id="{00000000-0008-0000-04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0</xdr:colOff>
      <xdr:row>37</xdr:row>
      <xdr:rowOff>104776</xdr:rowOff>
    </xdr:from>
    <xdr:to>
      <xdr:col>9</xdr:col>
      <xdr:colOff>9525</xdr:colOff>
      <xdr:row>41</xdr:row>
      <xdr:rowOff>171450</xdr:rowOff>
    </xdr:to>
    <xdr:graphicFrame macro="">
      <xdr:nvGraphicFramePr>
        <xdr:cNvPr id="14" name="Graphique 13">
          <a:extLst>
            <a:ext uri="{FF2B5EF4-FFF2-40B4-BE49-F238E27FC236}">
              <a16:creationId xmlns:a16="http://schemas.microsoft.com/office/drawing/2014/main" id="{00000000-0008-0000-04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0</xdr:colOff>
      <xdr:row>42</xdr:row>
      <xdr:rowOff>104776</xdr:rowOff>
    </xdr:from>
    <xdr:to>
      <xdr:col>9</xdr:col>
      <xdr:colOff>9525</xdr:colOff>
      <xdr:row>46</xdr:row>
      <xdr:rowOff>171450</xdr:rowOff>
    </xdr:to>
    <xdr:graphicFrame macro="">
      <xdr:nvGraphicFramePr>
        <xdr:cNvPr id="15" name="Graphique 14">
          <a:extLst>
            <a:ext uri="{FF2B5EF4-FFF2-40B4-BE49-F238E27FC236}">
              <a16:creationId xmlns:a16="http://schemas.microsoft.com/office/drawing/2014/main" id="{00000000-0008-0000-04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0</xdr:colOff>
      <xdr:row>47</xdr:row>
      <xdr:rowOff>104776</xdr:rowOff>
    </xdr:from>
    <xdr:to>
      <xdr:col>9</xdr:col>
      <xdr:colOff>9525</xdr:colOff>
      <xdr:row>51</xdr:row>
      <xdr:rowOff>171450</xdr:rowOff>
    </xdr:to>
    <xdr:graphicFrame macro="">
      <xdr:nvGraphicFramePr>
        <xdr:cNvPr id="16" name="Graphique 15">
          <a:extLst>
            <a:ext uri="{FF2B5EF4-FFF2-40B4-BE49-F238E27FC236}">
              <a16:creationId xmlns:a16="http://schemas.microsoft.com/office/drawing/2014/main" id="{00000000-0008-0000-04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7</xdr:col>
      <xdr:colOff>0</xdr:colOff>
      <xdr:row>52</xdr:row>
      <xdr:rowOff>104776</xdr:rowOff>
    </xdr:from>
    <xdr:to>
      <xdr:col>9</xdr:col>
      <xdr:colOff>9525</xdr:colOff>
      <xdr:row>56</xdr:row>
      <xdr:rowOff>171450</xdr:rowOff>
    </xdr:to>
    <xdr:graphicFrame macro="">
      <xdr:nvGraphicFramePr>
        <xdr:cNvPr id="17" name="Graphique 16">
          <a:extLst>
            <a:ext uri="{FF2B5EF4-FFF2-40B4-BE49-F238E27FC236}">
              <a16:creationId xmlns:a16="http://schemas.microsoft.com/office/drawing/2014/main" id="{00000000-0008-0000-04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7</xdr:col>
      <xdr:colOff>0</xdr:colOff>
      <xdr:row>57</xdr:row>
      <xdr:rowOff>104776</xdr:rowOff>
    </xdr:from>
    <xdr:to>
      <xdr:col>9</xdr:col>
      <xdr:colOff>9525</xdr:colOff>
      <xdr:row>61</xdr:row>
      <xdr:rowOff>171450</xdr:rowOff>
    </xdr:to>
    <xdr:graphicFrame macro="">
      <xdr:nvGraphicFramePr>
        <xdr:cNvPr id="18" name="Graphique 17">
          <a:extLst>
            <a:ext uri="{FF2B5EF4-FFF2-40B4-BE49-F238E27FC236}">
              <a16:creationId xmlns:a16="http://schemas.microsoft.com/office/drawing/2014/main" id="{00000000-0008-0000-04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7</xdr:col>
      <xdr:colOff>0</xdr:colOff>
      <xdr:row>62</xdr:row>
      <xdr:rowOff>104776</xdr:rowOff>
    </xdr:from>
    <xdr:to>
      <xdr:col>9</xdr:col>
      <xdr:colOff>9525</xdr:colOff>
      <xdr:row>66</xdr:row>
      <xdr:rowOff>171450</xdr:rowOff>
    </xdr:to>
    <xdr:graphicFrame macro="">
      <xdr:nvGraphicFramePr>
        <xdr:cNvPr id="19" name="Graphique 18">
          <a:extLst>
            <a:ext uri="{FF2B5EF4-FFF2-40B4-BE49-F238E27FC236}">
              <a16:creationId xmlns:a16="http://schemas.microsoft.com/office/drawing/2014/main" id="{00000000-0008-0000-04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7</xdr:col>
      <xdr:colOff>0</xdr:colOff>
      <xdr:row>67</xdr:row>
      <xdr:rowOff>104776</xdr:rowOff>
    </xdr:from>
    <xdr:to>
      <xdr:col>9</xdr:col>
      <xdr:colOff>9525</xdr:colOff>
      <xdr:row>71</xdr:row>
      <xdr:rowOff>171450</xdr:rowOff>
    </xdr:to>
    <xdr:graphicFrame macro="">
      <xdr:nvGraphicFramePr>
        <xdr:cNvPr id="20" name="Graphique 19">
          <a:extLst>
            <a:ext uri="{FF2B5EF4-FFF2-40B4-BE49-F238E27FC236}">
              <a16:creationId xmlns:a16="http://schemas.microsoft.com/office/drawing/2014/main" id="{00000000-0008-0000-04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7</xdr:col>
      <xdr:colOff>0</xdr:colOff>
      <xdr:row>72</xdr:row>
      <xdr:rowOff>104776</xdr:rowOff>
    </xdr:from>
    <xdr:to>
      <xdr:col>9</xdr:col>
      <xdr:colOff>9525</xdr:colOff>
      <xdr:row>76</xdr:row>
      <xdr:rowOff>171450</xdr:rowOff>
    </xdr:to>
    <xdr:graphicFrame macro="">
      <xdr:nvGraphicFramePr>
        <xdr:cNvPr id="21" name="Graphique 20">
          <a:extLst>
            <a:ext uri="{FF2B5EF4-FFF2-40B4-BE49-F238E27FC236}">
              <a16:creationId xmlns:a16="http://schemas.microsoft.com/office/drawing/2014/main" id="{00000000-0008-0000-04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7</xdr:col>
      <xdr:colOff>0</xdr:colOff>
      <xdr:row>77</xdr:row>
      <xdr:rowOff>104776</xdr:rowOff>
    </xdr:from>
    <xdr:to>
      <xdr:col>9</xdr:col>
      <xdr:colOff>9525</xdr:colOff>
      <xdr:row>81</xdr:row>
      <xdr:rowOff>171450</xdr:rowOff>
    </xdr:to>
    <xdr:graphicFrame macro="">
      <xdr:nvGraphicFramePr>
        <xdr:cNvPr id="22" name="Graphique 21">
          <a:extLst>
            <a:ext uri="{FF2B5EF4-FFF2-40B4-BE49-F238E27FC236}">
              <a16:creationId xmlns:a16="http://schemas.microsoft.com/office/drawing/2014/main" id="{00000000-0008-0000-04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7</xdr:col>
      <xdr:colOff>0</xdr:colOff>
      <xdr:row>82</xdr:row>
      <xdr:rowOff>104776</xdr:rowOff>
    </xdr:from>
    <xdr:to>
      <xdr:col>9</xdr:col>
      <xdr:colOff>9525</xdr:colOff>
      <xdr:row>86</xdr:row>
      <xdr:rowOff>171450</xdr:rowOff>
    </xdr:to>
    <xdr:graphicFrame macro="">
      <xdr:nvGraphicFramePr>
        <xdr:cNvPr id="23" name="Graphique 22">
          <a:extLst>
            <a:ext uri="{FF2B5EF4-FFF2-40B4-BE49-F238E27FC236}">
              <a16:creationId xmlns:a16="http://schemas.microsoft.com/office/drawing/2014/main" id="{00000000-0008-0000-04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7</xdr:col>
      <xdr:colOff>0</xdr:colOff>
      <xdr:row>87</xdr:row>
      <xdr:rowOff>104776</xdr:rowOff>
    </xdr:from>
    <xdr:to>
      <xdr:col>9</xdr:col>
      <xdr:colOff>9525</xdr:colOff>
      <xdr:row>91</xdr:row>
      <xdr:rowOff>171450</xdr:rowOff>
    </xdr:to>
    <xdr:graphicFrame macro="">
      <xdr:nvGraphicFramePr>
        <xdr:cNvPr id="24" name="Graphique 23">
          <a:extLst>
            <a:ext uri="{FF2B5EF4-FFF2-40B4-BE49-F238E27FC236}">
              <a16:creationId xmlns:a16="http://schemas.microsoft.com/office/drawing/2014/main" id="{00000000-0008-0000-04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7</xdr:col>
      <xdr:colOff>0</xdr:colOff>
      <xdr:row>92</xdr:row>
      <xdr:rowOff>104776</xdr:rowOff>
    </xdr:from>
    <xdr:to>
      <xdr:col>9</xdr:col>
      <xdr:colOff>9525</xdr:colOff>
      <xdr:row>96</xdr:row>
      <xdr:rowOff>171450</xdr:rowOff>
    </xdr:to>
    <xdr:graphicFrame macro="">
      <xdr:nvGraphicFramePr>
        <xdr:cNvPr id="25" name="Graphique 24">
          <a:extLst>
            <a:ext uri="{FF2B5EF4-FFF2-40B4-BE49-F238E27FC236}">
              <a16:creationId xmlns:a16="http://schemas.microsoft.com/office/drawing/2014/main" id="{00000000-0008-0000-04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7</xdr:col>
      <xdr:colOff>0</xdr:colOff>
      <xdr:row>97</xdr:row>
      <xdr:rowOff>104776</xdr:rowOff>
    </xdr:from>
    <xdr:to>
      <xdr:col>9</xdr:col>
      <xdr:colOff>9525</xdr:colOff>
      <xdr:row>101</xdr:row>
      <xdr:rowOff>171450</xdr:rowOff>
    </xdr:to>
    <xdr:graphicFrame macro="">
      <xdr:nvGraphicFramePr>
        <xdr:cNvPr id="26" name="Graphique 25">
          <a:extLst>
            <a:ext uri="{FF2B5EF4-FFF2-40B4-BE49-F238E27FC236}">
              <a16:creationId xmlns:a16="http://schemas.microsoft.com/office/drawing/2014/main" id="{00000000-0008-0000-04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7</xdr:col>
      <xdr:colOff>0</xdr:colOff>
      <xdr:row>102</xdr:row>
      <xdr:rowOff>104776</xdr:rowOff>
    </xdr:from>
    <xdr:to>
      <xdr:col>9</xdr:col>
      <xdr:colOff>9525</xdr:colOff>
      <xdr:row>106</xdr:row>
      <xdr:rowOff>171450</xdr:rowOff>
    </xdr:to>
    <xdr:graphicFrame macro="">
      <xdr:nvGraphicFramePr>
        <xdr:cNvPr id="27" name="Graphique 26">
          <a:extLst>
            <a:ext uri="{FF2B5EF4-FFF2-40B4-BE49-F238E27FC236}">
              <a16:creationId xmlns:a16="http://schemas.microsoft.com/office/drawing/2014/main" id="{00000000-0008-0000-0400-00001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7</xdr:col>
      <xdr:colOff>0</xdr:colOff>
      <xdr:row>107</xdr:row>
      <xdr:rowOff>104776</xdr:rowOff>
    </xdr:from>
    <xdr:to>
      <xdr:col>9</xdr:col>
      <xdr:colOff>9525</xdr:colOff>
      <xdr:row>111</xdr:row>
      <xdr:rowOff>171450</xdr:rowOff>
    </xdr:to>
    <xdr:graphicFrame macro="">
      <xdr:nvGraphicFramePr>
        <xdr:cNvPr id="28" name="Graphique 27">
          <a:extLst>
            <a:ext uri="{FF2B5EF4-FFF2-40B4-BE49-F238E27FC236}">
              <a16:creationId xmlns:a16="http://schemas.microsoft.com/office/drawing/2014/main" id="{00000000-0008-0000-0400-00001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7</xdr:col>
      <xdr:colOff>0</xdr:colOff>
      <xdr:row>112</xdr:row>
      <xdr:rowOff>104776</xdr:rowOff>
    </xdr:from>
    <xdr:to>
      <xdr:col>9</xdr:col>
      <xdr:colOff>9525</xdr:colOff>
      <xdr:row>116</xdr:row>
      <xdr:rowOff>171450</xdr:rowOff>
    </xdr:to>
    <xdr:graphicFrame macro="">
      <xdr:nvGraphicFramePr>
        <xdr:cNvPr id="29" name="Graphique 28">
          <a:extLst>
            <a:ext uri="{FF2B5EF4-FFF2-40B4-BE49-F238E27FC236}">
              <a16:creationId xmlns:a16="http://schemas.microsoft.com/office/drawing/2014/main" id="{00000000-0008-0000-0400-00001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7</xdr:col>
      <xdr:colOff>0</xdr:colOff>
      <xdr:row>117</xdr:row>
      <xdr:rowOff>104776</xdr:rowOff>
    </xdr:from>
    <xdr:to>
      <xdr:col>9</xdr:col>
      <xdr:colOff>9525</xdr:colOff>
      <xdr:row>121</xdr:row>
      <xdr:rowOff>171450</xdr:rowOff>
    </xdr:to>
    <xdr:graphicFrame macro="">
      <xdr:nvGraphicFramePr>
        <xdr:cNvPr id="30" name="Graphique 29">
          <a:extLst>
            <a:ext uri="{FF2B5EF4-FFF2-40B4-BE49-F238E27FC236}">
              <a16:creationId xmlns:a16="http://schemas.microsoft.com/office/drawing/2014/main" id="{00000000-0008-0000-0400-00001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7</xdr:col>
      <xdr:colOff>0</xdr:colOff>
      <xdr:row>122</xdr:row>
      <xdr:rowOff>104776</xdr:rowOff>
    </xdr:from>
    <xdr:to>
      <xdr:col>9</xdr:col>
      <xdr:colOff>9525</xdr:colOff>
      <xdr:row>126</xdr:row>
      <xdr:rowOff>171450</xdr:rowOff>
    </xdr:to>
    <xdr:graphicFrame macro="">
      <xdr:nvGraphicFramePr>
        <xdr:cNvPr id="31" name="Graphique 30">
          <a:extLst>
            <a:ext uri="{FF2B5EF4-FFF2-40B4-BE49-F238E27FC236}">
              <a16:creationId xmlns:a16="http://schemas.microsoft.com/office/drawing/2014/main" id="{00000000-0008-0000-0400-00001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7</xdr:col>
      <xdr:colOff>0</xdr:colOff>
      <xdr:row>127</xdr:row>
      <xdr:rowOff>104776</xdr:rowOff>
    </xdr:from>
    <xdr:to>
      <xdr:col>9</xdr:col>
      <xdr:colOff>9525</xdr:colOff>
      <xdr:row>131</xdr:row>
      <xdr:rowOff>171450</xdr:rowOff>
    </xdr:to>
    <xdr:graphicFrame macro="">
      <xdr:nvGraphicFramePr>
        <xdr:cNvPr id="32" name="Graphique 31">
          <a:extLst>
            <a:ext uri="{FF2B5EF4-FFF2-40B4-BE49-F238E27FC236}">
              <a16:creationId xmlns:a16="http://schemas.microsoft.com/office/drawing/2014/main" id="{00000000-0008-0000-0400-00002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7</xdr:col>
      <xdr:colOff>66675</xdr:colOff>
      <xdr:row>133</xdr:row>
      <xdr:rowOff>47626</xdr:rowOff>
    </xdr:from>
    <xdr:to>
      <xdr:col>9</xdr:col>
      <xdr:colOff>123825</xdr:colOff>
      <xdr:row>137</xdr:row>
      <xdr:rowOff>85725</xdr:rowOff>
    </xdr:to>
    <xdr:graphicFrame macro="">
      <xdr:nvGraphicFramePr>
        <xdr:cNvPr id="33" name="Graphique 32">
          <a:extLst>
            <a:ext uri="{FF2B5EF4-FFF2-40B4-BE49-F238E27FC236}">
              <a16:creationId xmlns:a16="http://schemas.microsoft.com/office/drawing/2014/main" id="{00000000-0008-0000-0400-00002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7</xdr:col>
      <xdr:colOff>0</xdr:colOff>
      <xdr:row>137</xdr:row>
      <xdr:rowOff>104776</xdr:rowOff>
    </xdr:from>
    <xdr:to>
      <xdr:col>9</xdr:col>
      <xdr:colOff>9525</xdr:colOff>
      <xdr:row>141</xdr:row>
      <xdr:rowOff>171450</xdr:rowOff>
    </xdr:to>
    <xdr:graphicFrame macro="">
      <xdr:nvGraphicFramePr>
        <xdr:cNvPr id="34" name="Graphique 33">
          <a:extLst>
            <a:ext uri="{FF2B5EF4-FFF2-40B4-BE49-F238E27FC236}">
              <a16:creationId xmlns:a16="http://schemas.microsoft.com/office/drawing/2014/main" id="{00000000-0008-0000-0400-00002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7</xdr:col>
      <xdr:colOff>0</xdr:colOff>
      <xdr:row>142</xdr:row>
      <xdr:rowOff>104776</xdr:rowOff>
    </xdr:from>
    <xdr:to>
      <xdr:col>9</xdr:col>
      <xdr:colOff>9525</xdr:colOff>
      <xdr:row>146</xdr:row>
      <xdr:rowOff>171450</xdr:rowOff>
    </xdr:to>
    <xdr:graphicFrame macro="">
      <xdr:nvGraphicFramePr>
        <xdr:cNvPr id="35" name="Graphique 34">
          <a:extLst>
            <a:ext uri="{FF2B5EF4-FFF2-40B4-BE49-F238E27FC236}">
              <a16:creationId xmlns:a16="http://schemas.microsoft.com/office/drawing/2014/main" id="{00000000-0008-0000-0400-00002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7</xdr:col>
      <xdr:colOff>0</xdr:colOff>
      <xdr:row>147</xdr:row>
      <xdr:rowOff>104776</xdr:rowOff>
    </xdr:from>
    <xdr:to>
      <xdr:col>9</xdr:col>
      <xdr:colOff>9525</xdr:colOff>
      <xdr:row>151</xdr:row>
      <xdr:rowOff>171450</xdr:rowOff>
    </xdr:to>
    <xdr:graphicFrame macro="">
      <xdr:nvGraphicFramePr>
        <xdr:cNvPr id="36" name="Graphique 35">
          <a:extLst>
            <a:ext uri="{FF2B5EF4-FFF2-40B4-BE49-F238E27FC236}">
              <a16:creationId xmlns:a16="http://schemas.microsoft.com/office/drawing/2014/main" id="{00000000-0008-0000-0400-00002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7</xdr:col>
      <xdr:colOff>0</xdr:colOff>
      <xdr:row>152</xdr:row>
      <xdr:rowOff>104776</xdr:rowOff>
    </xdr:from>
    <xdr:to>
      <xdr:col>9</xdr:col>
      <xdr:colOff>9525</xdr:colOff>
      <xdr:row>156</xdr:row>
      <xdr:rowOff>171450</xdr:rowOff>
    </xdr:to>
    <xdr:graphicFrame macro="">
      <xdr:nvGraphicFramePr>
        <xdr:cNvPr id="37" name="Graphique 36">
          <a:extLst>
            <a:ext uri="{FF2B5EF4-FFF2-40B4-BE49-F238E27FC236}">
              <a16:creationId xmlns:a16="http://schemas.microsoft.com/office/drawing/2014/main" id="{00000000-0008-0000-0400-00002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7</xdr:col>
      <xdr:colOff>0</xdr:colOff>
      <xdr:row>157</xdr:row>
      <xdr:rowOff>104776</xdr:rowOff>
    </xdr:from>
    <xdr:to>
      <xdr:col>9</xdr:col>
      <xdr:colOff>9525</xdr:colOff>
      <xdr:row>161</xdr:row>
      <xdr:rowOff>171450</xdr:rowOff>
    </xdr:to>
    <xdr:graphicFrame macro="">
      <xdr:nvGraphicFramePr>
        <xdr:cNvPr id="38" name="Graphique 37">
          <a:extLst>
            <a:ext uri="{FF2B5EF4-FFF2-40B4-BE49-F238E27FC236}">
              <a16:creationId xmlns:a16="http://schemas.microsoft.com/office/drawing/2014/main" id="{00000000-0008-0000-0400-00002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7</xdr:col>
      <xdr:colOff>0</xdr:colOff>
      <xdr:row>162</xdr:row>
      <xdr:rowOff>104776</xdr:rowOff>
    </xdr:from>
    <xdr:to>
      <xdr:col>9</xdr:col>
      <xdr:colOff>9525</xdr:colOff>
      <xdr:row>166</xdr:row>
      <xdr:rowOff>171450</xdr:rowOff>
    </xdr:to>
    <xdr:graphicFrame macro="">
      <xdr:nvGraphicFramePr>
        <xdr:cNvPr id="39" name="Graphique 38">
          <a:extLst>
            <a:ext uri="{FF2B5EF4-FFF2-40B4-BE49-F238E27FC236}">
              <a16:creationId xmlns:a16="http://schemas.microsoft.com/office/drawing/2014/main" id="{00000000-0008-0000-0400-00002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7</xdr:col>
      <xdr:colOff>0</xdr:colOff>
      <xdr:row>167</xdr:row>
      <xdr:rowOff>104776</xdr:rowOff>
    </xdr:from>
    <xdr:to>
      <xdr:col>9</xdr:col>
      <xdr:colOff>9525</xdr:colOff>
      <xdr:row>171</xdr:row>
      <xdr:rowOff>171450</xdr:rowOff>
    </xdr:to>
    <xdr:graphicFrame macro="">
      <xdr:nvGraphicFramePr>
        <xdr:cNvPr id="40" name="Graphique 39">
          <a:extLst>
            <a:ext uri="{FF2B5EF4-FFF2-40B4-BE49-F238E27FC236}">
              <a16:creationId xmlns:a16="http://schemas.microsoft.com/office/drawing/2014/main" id="{00000000-0008-0000-0400-00002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7</xdr:col>
      <xdr:colOff>0</xdr:colOff>
      <xdr:row>172</xdr:row>
      <xdr:rowOff>104776</xdr:rowOff>
    </xdr:from>
    <xdr:to>
      <xdr:col>9</xdr:col>
      <xdr:colOff>9525</xdr:colOff>
      <xdr:row>176</xdr:row>
      <xdr:rowOff>171450</xdr:rowOff>
    </xdr:to>
    <xdr:graphicFrame macro="">
      <xdr:nvGraphicFramePr>
        <xdr:cNvPr id="41" name="Graphique 40">
          <a:extLst>
            <a:ext uri="{FF2B5EF4-FFF2-40B4-BE49-F238E27FC236}">
              <a16:creationId xmlns:a16="http://schemas.microsoft.com/office/drawing/2014/main" id="{00000000-0008-0000-0400-00002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7</xdr:col>
      <xdr:colOff>0</xdr:colOff>
      <xdr:row>177</xdr:row>
      <xdr:rowOff>104776</xdr:rowOff>
    </xdr:from>
    <xdr:to>
      <xdr:col>9</xdr:col>
      <xdr:colOff>9525</xdr:colOff>
      <xdr:row>181</xdr:row>
      <xdr:rowOff>171450</xdr:rowOff>
    </xdr:to>
    <xdr:graphicFrame macro="">
      <xdr:nvGraphicFramePr>
        <xdr:cNvPr id="42" name="Graphique 41">
          <a:extLst>
            <a:ext uri="{FF2B5EF4-FFF2-40B4-BE49-F238E27FC236}">
              <a16:creationId xmlns:a16="http://schemas.microsoft.com/office/drawing/2014/main" id="{00000000-0008-0000-0400-00002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7</xdr:col>
      <xdr:colOff>0</xdr:colOff>
      <xdr:row>7</xdr:row>
      <xdr:rowOff>149600</xdr:rowOff>
    </xdr:from>
    <xdr:to>
      <xdr:col>9</xdr:col>
      <xdr:colOff>20731</xdr:colOff>
      <xdr:row>11</xdr:row>
      <xdr:rowOff>216274</xdr:rowOff>
    </xdr:to>
    <xdr:graphicFrame macro="">
      <xdr:nvGraphicFramePr>
        <xdr:cNvPr id="43" name="Graphique 42">
          <a:extLst>
            <a:ext uri="{FF2B5EF4-FFF2-40B4-BE49-F238E27FC236}">
              <a16:creationId xmlns:a16="http://schemas.microsoft.com/office/drawing/2014/main" id="{00000000-0008-0000-0400-00002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7</xdr:col>
      <xdr:colOff>0</xdr:colOff>
      <xdr:row>182</xdr:row>
      <xdr:rowOff>104776</xdr:rowOff>
    </xdr:from>
    <xdr:to>
      <xdr:col>9</xdr:col>
      <xdr:colOff>9525</xdr:colOff>
      <xdr:row>186</xdr:row>
      <xdr:rowOff>171450</xdr:rowOff>
    </xdr:to>
    <xdr:graphicFrame macro="">
      <xdr:nvGraphicFramePr>
        <xdr:cNvPr id="2" name="Graphique 1">
          <a:extLst>
            <a:ext uri="{FF2B5EF4-FFF2-40B4-BE49-F238E27FC236}">
              <a16:creationId xmlns:a16="http://schemas.microsoft.com/office/drawing/2014/main" id="{73E6D024-1046-42F7-96B6-E93579CDAE1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7</xdr:col>
      <xdr:colOff>0</xdr:colOff>
      <xdr:row>2</xdr:row>
      <xdr:rowOff>104776</xdr:rowOff>
    </xdr:from>
    <xdr:to>
      <xdr:col>9</xdr:col>
      <xdr:colOff>9525</xdr:colOff>
      <xdr:row>6</xdr:row>
      <xdr:rowOff>171450</xdr:rowOff>
    </xdr:to>
    <xdr:graphicFrame macro="">
      <xdr:nvGraphicFramePr>
        <xdr:cNvPr id="2" name="Graphique 1">
          <a:extLst>
            <a:ext uri="{FF2B5EF4-FFF2-40B4-BE49-F238E27FC236}">
              <a16:creationId xmlns:a16="http://schemas.microsoft.com/office/drawing/2014/main" id="{0752FB4A-1BE4-4B9D-AA6C-ABB8EFF9C82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0</xdr:colOff>
      <xdr:row>12</xdr:row>
      <xdr:rowOff>104776</xdr:rowOff>
    </xdr:from>
    <xdr:to>
      <xdr:col>9</xdr:col>
      <xdr:colOff>9525</xdr:colOff>
      <xdr:row>16</xdr:row>
      <xdr:rowOff>171450</xdr:rowOff>
    </xdr:to>
    <xdr:graphicFrame macro="">
      <xdr:nvGraphicFramePr>
        <xdr:cNvPr id="3" name="Graphique 2">
          <a:extLst>
            <a:ext uri="{FF2B5EF4-FFF2-40B4-BE49-F238E27FC236}">
              <a16:creationId xmlns:a16="http://schemas.microsoft.com/office/drawing/2014/main" id="{31C4EF6C-D8D5-49AD-B6C1-88D167BF7AF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0</xdr:colOff>
      <xdr:row>17</xdr:row>
      <xdr:rowOff>104776</xdr:rowOff>
    </xdr:from>
    <xdr:to>
      <xdr:col>9</xdr:col>
      <xdr:colOff>9525</xdr:colOff>
      <xdr:row>21</xdr:row>
      <xdr:rowOff>171450</xdr:rowOff>
    </xdr:to>
    <xdr:graphicFrame macro="">
      <xdr:nvGraphicFramePr>
        <xdr:cNvPr id="4" name="Graphique 3">
          <a:extLst>
            <a:ext uri="{FF2B5EF4-FFF2-40B4-BE49-F238E27FC236}">
              <a16:creationId xmlns:a16="http://schemas.microsoft.com/office/drawing/2014/main" id="{BDED3E64-305C-4D08-97D4-F7342CB6859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0</xdr:colOff>
      <xdr:row>22</xdr:row>
      <xdr:rowOff>104776</xdr:rowOff>
    </xdr:from>
    <xdr:to>
      <xdr:col>9</xdr:col>
      <xdr:colOff>9525</xdr:colOff>
      <xdr:row>26</xdr:row>
      <xdr:rowOff>171450</xdr:rowOff>
    </xdr:to>
    <xdr:graphicFrame macro="">
      <xdr:nvGraphicFramePr>
        <xdr:cNvPr id="5" name="Graphique 4">
          <a:extLst>
            <a:ext uri="{FF2B5EF4-FFF2-40B4-BE49-F238E27FC236}">
              <a16:creationId xmlns:a16="http://schemas.microsoft.com/office/drawing/2014/main" id="{052BCA2C-AE84-4E24-98C1-13952544F41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0</xdr:colOff>
      <xdr:row>27</xdr:row>
      <xdr:rowOff>104776</xdr:rowOff>
    </xdr:from>
    <xdr:to>
      <xdr:col>9</xdr:col>
      <xdr:colOff>9525</xdr:colOff>
      <xdr:row>31</xdr:row>
      <xdr:rowOff>171450</xdr:rowOff>
    </xdr:to>
    <xdr:graphicFrame macro="">
      <xdr:nvGraphicFramePr>
        <xdr:cNvPr id="6" name="Graphique 5">
          <a:extLst>
            <a:ext uri="{FF2B5EF4-FFF2-40B4-BE49-F238E27FC236}">
              <a16:creationId xmlns:a16="http://schemas.microsoft.com/office/drawing/2014/main" id="{B9D6C539-D609-47D8-B95E-00B42B9544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0</xdr:colOff>
      <xdr:row>32</xdr:row>
      <xdr:rowOff>104776</xdr:rowOff>
    </xdr:from>
    <xdr:to>
      <xdr:col>9</xdr:col>
      <xdr:colOff>9525</xdr:colOff>
      <xdr:row>36</xdr:row>
      <xdr:rowOff>171450</xdr:rowOff>
    </xdr:to>
    <xdr:graphicFrame macro="">
      <xdr:nvGraphicFramePr>
        <xdr:cNvPr id="7" name="Graphique 6">
          <a:extLst>
            <a:ext uri="{FF2B5EF4-FFF2-40B4-BE49-F238E27FC236}">
              <a16:creationId xmlns:a16="http://schemas.microsoft.com/office/drawing/2014/main" id="{E55ABC7A-0D00-4578-9015-28312277403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0</xdr:colOff>
      <xdr:row>37</xdr:row>
      <xdr:rowOff>104776</xdr:rowOff>
    </xdr:from>
    <xdr:to>
      <xdr:col>9</xdr:col>
      <xdr:colOff>9525</xdr:colOff>
      <xdr:row>41</xdr:row>
      <xdr:rowOff>171450</xdr:rowOff>
    </xdr:to>
    <xdr:graphicFrame macro="">
      <xdr:nvGraphicFramePr>
        <xdr:cNvPr id="8" name="Graphique 7">
          <a:extLst>
            <a:ext uri="{FF2B5EF4-FFF2-40B4-BE49-F238E27FC236}">
              <a16:creationId xmlns:a16="http://schemas.microsoft.com/office/drawing/2014/main" id="{061ECB9A-4D81-43C7-9B32-21B9D1385D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0</xdr:colOff>
      <xdr:row>42</xdr:row>
      <xdr:rowOff>104776</xdr:rowOff>
    </xdr:from>
    <xdr:to>
      <xdr:col>9</xdr:col>
      <xdr:colOff>9525</xdr:colOff>
      <xdr:row>46</xdr:row>
      <xdr:rowOff>171450</xdr:rowOff>
    </xdr:to>
    <xdr:graphicFrame macro="">
      <xdr:nvGraphicFramePr>
        <xdr:cNvPr id="9" name="Graphique 8">
          <a:extLst>
            <a:ext uri="{FF2B5EF4-FFF2-40B4-BE49-F238E27FC236}">
              <a16:creationId xmlns:a16="http://schemas.microsoft.com/office/drawing/2014/main" id="{292E4598-E636-4BC7-B8D8-D76B93B80BE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0</xdr:colOff>
      <xdr:row>47</xdr:row>
      <xdr:rowOff>104776</xdr:rowOff>
    </xdr:from>
    <xdr:to>
      <xdr:col>9</xdr:col>
      <xdr:colOff>9525</xdr:colOff>
      <xdr:row>51</xdr:row>
      <xdr:rowOff>171450</xdr:rowOff>
    </xdr:to>
    <xdr:graphicFrame macro="">
      <xdr:nvGraphicFramePr>
        <xdr:cNvPr id="10" name="Graphique 9">
          <a:extLst>
            <a:ext uri="{FF2B5EF4-FFF2-40B4-BE49-F238E27FC236}">
              <a16:creationId xmlns:a16="http://schemas.microsoft.com/office/drawing/2014/main" id="{11215BA0-2E1C-451A-A2C6-A8206C16A3D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7</xdr:col>
      <xdr:colOff>0</xdr:colOff>
      <xdr:row>52</xdr:row>
      <xdr:rowOff>104776</xdr:rowOff>
    </xdr:from>
    <xdr:to>
      <xdr:col>9</xdr:col>
      <xdr:colOff>9525</xdr:colOff>
      <xdr:row>56</xdr:row>
      <xdr:rowOff>171450</xdr:rowOff>
    </xdr:to>
    <xdr:graphicFrame macro="">
      <xdr:nvGraphicFramePr>
        <xdr:cNvPr id="11" name="Graphique 10">
          <a:extLst>
            <a:ext uri="{FF2B5EF4-FFF2-40B4-BE49-F238E27FC236}">
              <a16:creationId xmlns:a16="http://schemas.microsoft.com/office/drawing/2014/main" id="{67B44E58-2884-42BB-985B-5EBE4F2C091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7</xdr:col>
      <xdr:colOff>0</xdr:colOff>
      <xdr:row>57</xdr:row>
      <xdr:rowOff>104776</xdr:rowOff>
    </xdr:from>
    <xdr:to>
      <xdr:col>9</xdr:col>
      <xdr:colOff>9525</xdr:colOff>
      <xdr:row>61</xdr:row>
      <xdr:rowOff>171450</xdr:rowOff>
    </xdr:to>
    <xdr:graphicFrame macro="">
      <xdr:nvGraphicFramePr>
        <xdr:cNvPr id="12" name="Graphique 11">
          <a:extLst>
            <a:ext uri="{FF2B5EF4-FFF2-40B4-BE49-F238E27FC236}">
              <a16:creationId xmlns:a16="http://schemas.microsoft.com/office/drawing/2014/main" id="{9D6A4C95-2626-43E5-B848-69333DDDED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7</xdr:col>
      <xdr:colOff>0</xdr:colOff>
      <xdr:row>62</xdr:row>
      <xdr:rowOff>104776</xdr:rowOff>
    </xdr:from>
    <xdr:to>
      <xdr:col>9</xdr:col>
      <xdr:colOff>9525</xdr:colOff>
      <xdr:row>66</xdr:row>
      <xdr:rowOff>171450</xdr:rowOff>
    </xdr:to>
    <xdr:graphicFrame macro="">
      <xdr:nvGraphicFramePr>
        <xdr:cNvPr id="13" name="Graphique 12">
          <a:extLst>
            <a:ext uri="{FF2B5EF4-FFF2-40B4-BE49-F238E27FC236}">
              <a16:creationId xmlns:a16="http://schemas.microsoft.com/office/drawing/2014/main" id="{15B29C3F-62A7-4E1B-A1CD-0ADE4639E1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7</xdr:col>
      <xdr:colOff>0</xdr:colOff>
      <xdr:row>67</xdr:row>
      <xdr:rowOff>104776</xdr:rowOff>
    </xdr:from>
    <xdr:to>
      <xdr:col>9</xdr:col>
      <xdr:colOff>9525</xdr:colOff>
      <xdr:row>71</xdr:row>
      <xdr:rowOff>171450</xdr:rowOff>
    </xdr:to>
    <xdr:graphicFrame macro="">
      <xdr:nvGraphicFramePr>
        <xdr:cNvPr id="14" name="Graphique 13">
          <a:extLst>
            <a:ext uri="{FF2B5EF4-FFF2-40B4-BE49-F238E27FC236}">
              <a16:creationId xmlns:a16="http://schemas.microsoft.com/office/drawing/2014/main" id="{44D0F2DC-208C-4DF6-B106-8F73101B53B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7</xdr:col>
      <xdr:colOff>0</xdr:colOff>
      <xdr:row>72</xdr:row>
      <xdr:rowOff>104776</xdr:rowOff>
    </xdr:from>
    <xdr:to>
      <xdr:col>9</xdr:col>
      <xdr:colOff>9525</xdr:colOff>
      <xdr:row>76</xdr:row>
      <xdr:rowOff>171450</xdr:rowOff>
    </xdr:to>
    <xdr:graphicFrame macro="">
      <xdr:nvGraphicFramePr>
        <xdr:cNvPr id="15" name="Graphique 14">
          <a:extLst>
            <a:ext uri="{FF2B5EF4-FFF2-40B4-BE49-F238E27FC236}">
              <a16:creationId xmlns:a16="http://schemas.microsoft.com/office/drawing/2014/main" id="{6FED81E2-8EF4-41D7-9AA9-46321A20DA1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7</xdr:col>
      <xdr:colOff>0</xdr:colOff>
      <xdr:row>77</xdr:row>
      <xdr:rowOff>104776</xdr:rowOff>
    </xdr:from>
    <xdr:to>
      <xdr:col>9</xdr:col>
      <xdr:colOff>9525</xdr:colOff>
      <xdr:row>81</xdr:row>
      <xdr:rowOff>171450</xdr:rowOff>
    </xdr:to>
    <xdr:graphicFrame macro="">
      <xdr:nvGraphicFramePr>
        <xdr:cNvPr id="16" name="Graphique 15">
          <a:extLst>
            <a:ext uri="{FF2B5EF4-FFF2-40B4-BE49-F238E27FC236}">
              <a16:creationId xmlns:a16="http://schemas.microsoft.com/office/drawing/2014/main" id="{B2ECD38B-421A-40FC-A829-0B3390B03AF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7</xdr:col>
      <xdr:colOff>0</xdr:colOff>
      <xdr:row>82</xdr:row>
      <xdr:rowOff>104776</xdr:rowOff>
    </xdr:from>
    <xdr:to>
      <xdr:col>9</xdr:col>
      <xdr:colOff>9525</xdr:colOff>
      <xdr:row>86</xdr:row>
      <xdr:rowOff>171450</xdr:rowOff>
    </xdr:to>
    <xdr:graphicFrame macro="">
      <xdr:nvGraphicFramePr>
        <xdr:cNvPr id="17" name="Graphique 16">
          <a:extLst>
            <a:ext uri="{FF2B5EF4-FFF2-40B4-BE49-F238E27FC236}">
              <a16:creationId xmlns:a16="http://schemas.microsoft.com/office/drawing/2014/main" id="{8C78B925-2A8B-4995-8A0E-46BA4EA798B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7</xdr:col>
      <xdr:colOff>0</xdr:colOff>
      <xdr:row>87</xdr:row>
      <xdr:rowOff>104776</xdr:rowOff>
    </xdr:from>
    <xdr:to>
      <xdr:col>9</xdr:col>
      <xdr:colOff>9525</xdr:colOff>
      <xdr:row>91</xdr:row>
      <xdr:rowOff>171450</xdr:rowOff>
    </xdr:to>
    <xdr:graphicFrame macro="">
      <xdr:nvGraphicFramePr>
        <xdr:cNvPr id="18" name="Graphique 17">
          <a:extLst>
            <a:ext uri="{FF2B5EF4-FFF2-40B4-BE49-F238E27FC236}">
              <a16:creationId xmlns:a16="http://schemas.microsoft.com/office/drawing/2014/main" id="{C47B925E-C600-4049-A034-CCD8229A05F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7</xdr:col>
      <xdr:colOff>0</xdr:colOff>
      <xdr:row>92</xdr:row>
      <xdr:rowOff>104776</xdr:rowOff>
    </xdr:from>
    <xdr:to>
      <xdr:col>9</xdr:col>
      <xdr:colOff>9525</xdr:colOff>
      <xdr:row>96</xdr:row>
      <xdr:rowOff>171450</xdr:rowOff>
    </xdr:to>
    <xdr:graphicFrame macro="">
      <xdr:nvGraphicFramePr>
        <xdr:cNvPr id="19" name="Graphique 18">
          <a:extLst>
            <a:ext uri="{FF2B5EF4-FFF2-40B4-BE49-F238E27FC236}">
              <a16:creationId xmlns:a16="http://schemas.microsoft.com/office/drawing/2014/main" id="{DB9989DD-58DB-42DB-8DCB-AF94EF50AA3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7</xdr:col>
      <xdr:colOff>0</xdr:colOff>
      <xdr:row>97</xdr:row>
      <xdr:rowOff>104776</xdr:rowOff>
    </xdr:from>
    <xdr:to>
      <xdr:col>9</xdr:col>
      <xdr:colOff>9525</xdr:colOff>
      <xdr:row>101</xdr:row>
      <xdr:rowOff>171450</xdr:rowOff>
    </xdr:to>
    <xdr:graphicFrame macro="">
      <xdr:nvGraphicFramePr>
        <xdr:cNvPr id="20" name="Graphique 19">
          <a:extLst>
            <a:ext uri="{FF2B5EF4-FFF2-40B4-BE49-F238E27FC236}">
              <a16:creationId xmlns:a16="http://schemas.microsoft.com/office/drawing/2014/main" id="{931A4305-D14D-42FF-90D7-B66B05FEA18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7</xdr:col>
      <xdr:colOff>0</xdr:colOff>
      <xdr:row>102</xdr:row>
      <xdr:rowOff>104776</xdr:rowOff>
    </xdr:from>
    <xdr:to>
      <xdr:col>9</xdr:col>
      <xdr:colOff>9525</xdr:colOff>
      <xdr:row>106</xdr:row>
      <xdr:rowOff>171450</xdr:rowOff>
    </xdr:to>
    <xdr:graphicFrame macro="">
      <xdr:nvGraphicFramePr>
        <xdr:cNvPr id="21" name="Graphique 20">
          <a:extLst>
            <a:ext uri="{FF2B5EF4-FFF2-40B4-BE49-F238E27FC236}">
              <a16:creationId xmlns:a16="http://schemas.microsoft.com/office/drawing/2014/main" id="{CC156EAF-08D7-4CF4-BC8A-D9892EE5312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7</xdr:col>
      <xdr:colOff>0</xdr:colOff>
      <xdr:row>107</xdr:row>
      <xdr:rowOff>104776</xdr:rowOff>
    </xdr:from>
    <xdr:to>
      <xdr:col>9</xdr:col>
      <xdr:colOff>9525</xdr:colOff>
      <xdr:row>111</xdr:row>
      <xdr:rowOff>171450</xdr:rowOff>
    </xdr:to>
    <xdr:graphicFrame macro="">
      <xdr:nvGraphicFramePr>
        <xdr:cNvPr id="22" name="Graphique 21">
          <a:extLst>
            <a:ext uri="{FF2B5EF4-FFF2-40B4-BE49-F238E27FC236}">
              <a16:creationId xmlns:a16="http://schemas.microsoft.com/office/drawing/2014/main" id="{FB792FD8-4BB3-46DA-B289-1C69B1759C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7</xdr:col>
      <xdr:colOff>0</xdr:colOff>
      <xdr:row>112</xdr:row>
      <xdr:rowOff>104776</xdr:rowOff>
    </xdr:from>
    <xdr:to>
      <xdr:col>9</xdr:col>
      <xdr:colOff>9525</xdr:colOff>
      <xdr:row>116</xdr:row>
      <xdr:rowOff>171450</xdr:rowOff>
    </xdr:to>
    <xdr:graphicFrame macro="">
      <xdr:nvGraphicFramePr>
        <xdr:cNvPr id="23" name="Graphique 22">
          <a:extLst>
            <a:ext uri="{FF2B5EF4-FFF2-40B4-BE49-F238E27FC236}">
              <a16:creationId xmlns:a16="http://schemas.microsoft.com/office/drawing/2014/main" id="{880CD065-3C24-42AF-9A4A-5EA34186659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7</xdr:col>
      <xdr:colOff>0</xdr:colOff>
      <xdr:row>117</xdr:row>
      <xdr:rowOff>104776</xdr:rowOff>
    </xdr:from>
    <xdr:to>
      <xdr:col>9</xdr:col>
      <xdr:colOff>9525</xdr:colOff>
      <xdr:row>121</xdr:row>
      <xdr:rowOff>171450</xdr:rowOff>
    </xdr:to>
    <xdr:graphicFrame macro="">
      <xdr:nvGraphicFramePr>
        <xdr:cNvPr id="24" name="Graphique 23">
          <a:extLst>
            <a:ext uri="{FF2B5EF4-FFF2-40B4-BE49-F238E27FC236}">
              <a16:creationId xmlns:a16="http://schemas.microsoft.com/office/drawing/2014/main" id="{1C81F1E5-EA7F-4DCC-BE4D-4102DF44252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7</xdr:col>
      <xdr:colOff>0</xdr:colOff>
      <xdr:row>122</xdr:row>
      <xdr:rowOff>104776</xdr:rowOff>
    </xdr:from>
    <xdr:to>
      <xdr:col>9</xdr:col>
      <xdr:colOff>9525</xdr:colOff>
      <xdr:row>126</xdr:row>
      <xdr:rowOff>171450</xdr:rowOff>
    </xdr:to>
    <xdr:graphicFrame macro="">
      <xdr:nvGraphicFramePr>
        <xdr:cNvPr id="25" name="Graphique 24">
          <a:extLst>
            <a:ext uri="{FF2B5EF4-FFF2-40B4-BE49-F238E27FC236}">
              <a16:creationId xmlns:a16="http://schemas.microsoft.com/office/drawing/2014/main" id="{590DC458-81F0-4C1F-9006-F859E65256D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7</xdr:col>
      <xdr:colOff>0</xdr:colOff>
      <xdr:row>127</xdr:row>
      <xdr:rowOff>104776</xdr:rowOff>
    </xdr:from>
    <xdr:to>
      <xdr:col>9</xdr:col>
      <xdr:colOff>9525</xdr:colOff>
      <xdr:row>131</xdr:row>
      <xdr:rowOff>171450</xdr:rowOff>
    </xdr:to>
    <xdr:graphicFrame macro="">
      <xdr:nvGraphicFramePr>
        <xdr:cNvPr id="26" name="Graphique 25">
          <a:extLst>
            <a:ext uri="{FF2B5EF4-FFF2-40B4-BE49-F238E27FC236}">
              <a16:creationId xmlns:a16="http://schemas.microsoft.com/office/drawing/2014/main" id="{618ADE25-3A1B-4768-89BC-04040429335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7</xdr:col>
      <xdr:colOff>66675</xdr:colOff>
      <xdr:row>133</xdr:row>
      <xdr:rowOff>47626</xdr:rowOff>
    </xdr:from>
    <xdr:to>
      <xdr:col>9</xdr:col>
      <xdr:colOff>123825</xdr:colOff>
      <xdr:row>137</xdr:row>
      <xdr:rowOff>85725</xdr:rowOff>
    </xdr:to>
    <xdr:graphicFrame macro="">
      <xdr:nvGraphicFramePr>
        <xdr:cNvPr id="27" name="Graphique 26">
          <a:extLst>
            <a:ext uri="{FF2B5EF4-FFF2-40B4-BE49-F238E27FC236}">
              <a16:creationId xmlns:a16="http://schemas.microsoft.com/office/drawing/2014/main" id="{F1AC3EC1-7A4F-41CB-997B-6E0F66D2BC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7</xdr:col>
      <xdr:colOff>0</xdr:colOff>
      <xdr:row>137</xdr:row>
      <xdr:rowOff>104776</xdr:rowOff>
    </xdr:from>
    <xdr:to>
      <xdr:col>9</xdr:col>
      <xdr:colOff>9525</xdr:colOff>
      <xdr:row>141</xdr:row>
      <xdr:rowOff>171450</xdr:rowOff>
    </xdr:to>
    <xdr:graphicFrame macro="">
      <xdr:nvGraphicFramePr>
        <xdr:cNvPr id="28" name="Graphique 27">
          <a:extLst>
            <a:ext uri="{FF2B5EF4-FFF2-40B4-BE49-F238E27FC236}">
              <a16:creationId xmlns:a16="http://schemas.microsoft.com/office/drawing/2014/main" id="{CCF3B2D6-172E-4F58-B517-8DEA2E8F1DE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7</xdr:col>
      <xdr:colOff>0</xdr:colOff>
      <xdr:row>142</xdr:row>
      <xdr:rowOff>104776</xdr:rowOff>
    </xdr:from>
    <xdr:to>
      <xdr:col>9</xdr:col>
      <xdr:colOff>9525</xdr:colOff>
      <xdr:row>146</xdr:row>
      <xdr:rowOff>171450</xdr:rowOff>
    </xdr:to>
    <xdr:graphicFrame macro="">
      <xdr:nvGraphicFramePr>
        <xdr:cNvPr id="29" name="Graphique 28">
          <a:extLst>
            <a:ext uri="{FF2B5EF4-FFF2-40B4-BE49-F238E27FC236}">
              <a16:creationId xmlns:a16="http://schemas.microsoft.com/office/drawing/2014/main" id="{7C567A10-4DA8-49AC-9964-B98B1313AB4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7</xdr:col>
      <xdr:colOff>0</xdr:colOff>
      <xdr:row>147</xdr:row>
      <xdr:rowOff>104776</xdr:rowOff>
    </xdr:from>
    <xdr:to>
      <xdr:col>9</xdr:col>
      <xdr:colOff>9525</xdr:colOff>
      <xdr:row>151</xdr:row>
      <xdr:rowOff>171450</xdr:rowOff>
    </xdr:to>
    <xdr:graphicFrame macro="">
      <xdr:nvGraphicFramePr>
        <xdr:cNvPr id="30" name="Graphique 29">
          <a:extLst>
            <a:ext uri="{FF2B5EF4-FFF2-40B4-BE49-F238E27FC236}">
              <a16:creationId xmlns:a16="http://schemas.microsoft.com/office/drawing/2014/main" id="{AB2DF9AD-E387-41CD-800F-7098B347BC6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7</xdr:col>
      <xdr:colOff>0</xdr:colOff>
      <xdr:row>152</xdr:row>
      <xdr:rowOff>104776</xdr:rowOff>
    </xdr:from>
    <xdr:to>
      <xdr:col>9</xdr:col>
      <xdr:colOff>9525</xdr:colOff>
      <xdr:row>156</xdr:row>
      <xdr:rowOff>171450</xdr:rowOff>
    </xdr:to>
    <xdr:graphicFrame macro="">
      <xdr:nvGraphicFramePr>
        <xdr:cNvPr id="31" name="Graphique 30">
          <a:extLst>
            <a:ext uri="{FF2B5EF4-FFF2-40B4-BE49-F238E27FC236}">
              <a16:creationId xmlns:a16="http://schemas.microsoft.com/office/drawing/2014/main" id="{F789ACD2-D90E-49DC-BE16-C0609E8CC8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7</xdr:col>
      <xdr:colOff>0</xdr:colOff>
      <xdr:row>157</xdr:row>
      <xdr:rowOff>104776</xdr:rowOff>
    </xdr:from>
    <xdr:to>
      <xdr:col>9</xdr:col>
      <xdr:colOff>9525</xdr:colOff>
      <xdr:row>161</xdr:row>
      <xdr:rowOff>171450</xdr:rowOff>
    </xdr:to>
    <xdr:graphicFrame macro="">
      <xdr:nvGraphicFramePr>
        <xdr:cNvPr id="32" name="Graphique 31">
          <a:extLst>
            <a:ext uri="{FF2B5EF4-FFF2-40B4-BE49-F238E27FC236}">
              <a16:creationId xmlns:a16="http://schemas.microsoft.com/office/drawing/2014/main" id="{773D5046-581D-4FAA-AE38-E2EA48E3AD6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7</xdr:col>
      <xdr:colOff>0</xdr:colOff>
      <xdr:row>162</xdr:row>
      <xdr:rowOff>104776</xdr:rowOff>
    </xdr:from>
    <xdr:to>
      <xdr:col>9</xdr:col>
      <xdr:colOff>9525</xdr:colOff>
      <xdr:row>166</xdr:row>
      <xdr:rowOff>171450</xdr:rowOff>
    </xdr:to>
    <xdr:graphicFrame macro="">
      <xdr:nvGraphicFramePr>
        <xdr:cNvPr id="33" name="Graphique 32">
          <a:extLst>
            <a:ext uri="{FF2B5EF4-FFF2-40B4-BE49-F238E27FC236}">
              <a16:creationId xmlns:a16="http://schemas.microsoft.com/office/drawing/2014/main" id="{40E1AB97-ABBC-4A91-827C-F4B630AC1C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7</xdr:col>
      <xdr:colOff>0</xdr:colOff>
      <xdr:row>167</xdr:row>
      <xdr:rowOff>104776</xdr:rowOff>
    </xdr:from>
    <xdr:to>
      <xdr:col>9</xdr:col>
      <xdr:colOff>9525</xdr:colOff>
      <xdr:row>171</xdr:row>
      <xdr:rowOff>171450</xdr:rowOff>
    </xdr:to>
    <xdr:graphicFrame macro="">
      <xdr:nvGraphicFramePr>
        <xdr:cNvPr id="34" name="Graphique 33">
          <a:extLst>
            <a:ext uri="{FF2B5EF4-FFF2-40B4-BE49-F238E27FC236}">
              <a16:creationId xmlns:a16="http://schemas.microsoft.com/office/drawing/2014/main" id="{A4C8748D-E250-4BA4-875B-CADF09C6506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7</xdr:col>
      <xdr:colOff>0</xdr:colOff>
      <xdr:row>172</xdr:row>
      <xdr:rowOff>104776</xdr:rowOff>
    </xdr:from>
    <xdr:to>
      <xdr:col>9</xdr:col>
      <xdr:colOff>9525</xdr:colOff>
      <xdr:row>176</xdr:row>
      <xdr:rowOff>171450</xdr:rowOff>
    </xdr:to>
    <xdr:graphicFrame macro="">
      <xdr:nvGraphicFramePr>
        <xdr:cNvPr id="35" name="Graphique 34">
          <a:extLst>
            <a:ext uri="{FF2B5EF4-FFF2-40B4-BE49-F238E27FC236}">
              <a16:creationId xmlns:a16="http://schemas.microsoft.com/office/drawing/2014/main" id="{640C5CDF-D10F-47F9-B7F6-3F1888FA60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7</xdr:col>
      <xdr:colOff>0</xdr:colOff>
      <xdr:row>177</xdr:row>
      <xdr:rowOff>104776</xdr:rowOff>
    </xdr:from>
    <xdr:to>
      <xdr:col>9</xdr:col>
      <xdr:colOff>9525</xdr:colOff>
      <xdr:row>181</xdr:row>
      <xdr:rowOff>171450</xdr:rowOff>
    </xdr:to>
    <xdr:graphicFrame macro="">
      <xdr:nvGraphicFramePr>
        <xdr:cNvPr id="36" name="Graphique 35">
          <a:extLst>
            <a:ext uri="{FF2B5EF4-FFF2-40B4-BE49-F238E27FC236}">
              <a16:creationId xmlns:a16="http://schemas.microsoft.com/office/drawing/2014/main" id="{C7E258B7-CC7E-4944-A72C-B96CABD4234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7</xdr:col>
      <xdr:colOff>0</xdr:colOff>
      <xdr:row>7</xdr:row>
      <xdr:rowOff>149600</xdr:rowOff>
    </xdr:from>
    <xdr:to>
      <xdr:col>9</xdr:col>
      <xdr:colOff>20731</xdr:colOff>
      <xdr:row>11</xdr:row>
      <xdr:rowOff>216274</xdr:rowOff>
    </xdr:to>
    <xdr:graphicFrame macro="">
      <xdr:nvGraphicFramePr>
        <xdr:cNvPr id="37" name="Graphique 36">
          <a:extLst>
            <a:ext uri="{FF2B5EF4-FFF2-40B4-BE49-F238E27FC236}">
              <a16:creationId xmlns:a16="http://schemas.microsoft.com/office/drawing/2014/main" id="{C9C7B05A-5BD1-41CA-9911-3526C1C40B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7</xdr:col>
      <xdr:colOff>0</xdr:colOff>
      <xdr:row>182</xdr:row>
      <xdr:rowOff>104776</xdr:rowOff>
    </xdr:from>
    <xdr:to>
      <xdr:col>9</xdr:col>
      <xdr:colOff>9525</xdr:colOff>
      <xdr:row>186</xdr:row>
      <xdr:rowOff>171450</xdr:rowOff>
    </xdr:to>
    <xdr:graphicFrame macro="">
      <xdr:nvGraphicFramePr>
        <xdr:cNvPr id="38" name="Graphique 37">
          <a:extLst>
            <a:ext uri="{FF2B5EF4-FFF2-40B4-BE49-F238E27FC236}">
              <a16:creationId xmlns:a16="http://schemas.microsoft.com/office/drawing/2014/main" id="{DA32FA2D-CCFE-4A4C-A0C4-C647DE11EF7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7</xdr:col>
      <xdr:colOff>0</xdr:colOff>
      <xdr:row>2</xdr:row>
      <xdr:rowOff>104776</xdr:rowOff>
    </xdr:from>
    <xdr:to>
      <xdr:col>9</xdr:col>
      <xdr:colOff>9525</xdr:colOff>
      <xdr:row>6</xdr:row>
      <xdr:rowOff>171450</xdr:rowOff>
    </xdr:to>
    <xdr:graphicFrame macro="">
      <xdr:nvGraphicFramePr>
        <xdr:cNvPr id="2" name="Graphique 1">
          <a:extLst>
            <a:ext uri="{FF2B5EF4-FFF2-40B4-BE49-F238E27FC236}">
              <a16:creationId xmlns:a16="http://schemas.microsoft.com/office/drawing/2014/main" id="{BB7EDF0B-B524-4AAB-80D8-9A2CB80E38A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0</xdr:colOff>
      <xdr:row>12</xdr:row>
      <xdr:rowOff>104776</xdr:rowOff>
    </xdr:from>
    <xdr:to>
      <xdr:col>9</xdr:col>
      <xdr:colOff>9525</xdr:colOff>
      <xdr:row>16</xdr:row>
      <xdr:rowOff>171450</xdr:rowOff>
    </xdr:to>
    <xdr:graphicFrame macro="">
      <xdr:nvGraphicFramePr>
        <xdr:cNvPr id="3" name="Graphique 2">
          <a:extLst>
            <a:ext uri="{FF2B5EF4-FFF2-40B4-BE49-F238E27FC236}">
              <a16:creationId xmlns:a16="http://schemas.microsoft.com/office/drawing/2014/main" id="{B3F69F2A-56FA-4787-86EE-5B6FB15682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0</xdr:colOff>
      <xdr:row>17</xdr:row>
      <xdr:rowOff>104776</xdr:rowOff>
    </xdr:from>
    <xdr:to>
      <xdr:col>9</xdr:col>
      <xdr:colOff>9525</xdr:colOff>
      <xdr:row>21</xdr:row>
      <xdr:rowOff>171450</xdr:rowOff>
    </xdr:to>
    <xdr:graphicFrame macro="">
      <xdr:nvGraphicFramePr>
        <xdr:cNvPr id="4" name="Graphique 3">
          <a:extLst>
            <a:ext uri="{FF2B5EF4-FFF2-40B4-BE49-F238E27FC236}">
              <a16:creationId xmlns:a16="http://schemas.microsoft.com/office/drawing/2014/main" id="{7898FB00-BCC9-407A-916D-AAF0D015E39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0</xdr:colOff>
      <xdr:row>22</xdr:row>
      <xdr:rowOff>104776</xdr:rowOff>
    </xdr:from>
    <xdr:to>
      <xdr:col>9</xdr:col>
      <xdr:colOff>9525</xdr:colOff>
      <xdr:row>26</xdr:row>
      <xdr:rowOff>171450</xdr:rowOff>
    </xdr:to>
    <xdr:graphicFrame macro="">
      <xdr:nvGraphicFramePr>
        <xdr:cNvPr id="5" name="Graphique 4">
          <a:extLst>
            <a:ext uri="{FF2B5EF4-FFF2-40B4-BE49-F238E27FC236}">
              <a16:creationId xmlns:a16="http://schemas.microsoft.com/office/drawing/2014/main" id="{D689326B-83C8-4631-A689-372C48A184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0</xdr:colOff>
      <xdr:row>27</xdr:row>
      <xdr:rowOff>104776</xdr:rowOff>
    </xdr:from>
    <xdr:to>
      <xdr:col>9</xdr:col>
      <xdr:colOff>9525</xdr:colOff>
      <xdr:row>31</xdr:row>
      <xdr:rowOff>171450</xdr:rowOff>
    </xdr:to>
    <xdr:graphicFrame macro="">
      <xdr:nvGraphicFramePr>
        <xdr:cNvPr id="6" name="Graphique 5">
          <a:extLst>
            <a:ext uri="{FF2B5EF4-FFF2-40B4-BE49-F238E27FC236}">
              <a16:creationId xmlns:a16="http://schemas.microsoft.com/office/drawing/2014/main" id="{568B3AF9-481C-497D-88CA-1610CC6F9D1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0</xdr:colOff>
      <xdr:row>32</xdr:row>
      <xdr:rowOff>104776</xdr:rowOff>
    </xdr:from>
    <xdr:to>
      <xdr:col>9</xdr:col>
      <xdr:colOff>9525</xdr:colOff>
      <xdr:row>36</xdr:row>
      <xdr:rowOff>171450</xdr:rowOff>
    </xdr:to>
    <xdr:graphicFrame macro="">
      <xdr:nvGraphicFramePr>
        <xdr:cNvPr id="7" name="Graphique 6">
          <a:extLst>
            <a:ext uri="{FF2B5EF4-FFF2-40B4-BE49-F238E27FC236}">
              <a16:creationId xmlns:a16="http://schemas.microsoft.com/office/drawing/2014/main" id="{3A1CADBD-9646-4DE9-8763-0C23BFB4A49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0</xdr:colOff>
      <xdr:row>37</xdr:row>
      <xdr:rowOff>104776</xdr:rowOff>
    </xdr:from>
    <xdr:to>
      <xdr:col>9</xdr:col>
      <xdr:colOff>9525</xdr:colOff>
      <xdr:row>41</xdr:row>
      <xdr:rowOff>171450</xdr:rowOff>
    </xdr:to>
    <xdr:graphicFrame macro="">
      <xdr:nvGraphicFramePr>
        <xdr:cNvPr id="8" name="Graphique 7">
          <a:extLst>
            <a:ext uri="{FF2B5EF4-FFF2-40B4-BE49-F238E27FC236}">
              <a16:creationId xmlns:a16="http://schemas.microsoft.com/office/drawing/2014/main" id="{F3209209-D6E8-49A1-9752-DF57C79220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0</xdr:colOff>
      <xdr:row>42</xdr:row>
      <xdr:rowOff>104776</xdr:rowOff>
    </xdr:from>
    <xdr:to>
      <xdr:col>9</xdr:col>
      <xdr:colOff>9525</xdr:colOff>
      <xdr:row>46</xdr:row>
      <xdr:rowOff>171450</xdr:rowOff>
    </xdr:to>
    <xdr:graphicFrame macro="">
      <xdr:nvGraphicFramePr>
        <xdr:cNvPr id="9" name="Graphique 8">
          <a:extLst>
            <a:ext uri="{FF2B5EF4-FFF2-40B4-BE49-F238E27FC236}">
              <a16:creationId xmlns:a16="http://schemas.microsoft.com/office/drawing/2014/main" id="{66A5C3B1-C4CD-4C34-A5EA-4146D23778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0</xdr:colOff>
      <xdr:row>47</xdr:row>
      <xdr:rowOff>104776</xdr:rowOff>
    </xdr:from>
    <xdr:to>
      <xdr:col>9</xdr:col>
      <xdr:colOff>9525</xdr:colOff>
      <xdr:row>51</xdr:row>
      <xdr:rowOff>171450</xdr:rowOff>
    </xdr:to>
    <xdr:graphicFrame macro="">
      <xdr:nvGraphicFramePr>
        <xdr:cNvPr id="10" name="Graphique 9">
          <a:extLst>
            <a:ext uri="{FF2B5EF4-FFF2-40B4-BE49-F238E27FC236}">
              <a16:creationId xmlns:a16="http://schemas.microsoft.com/office/drawing/2014/main" id="{CC428423-9BA3-4102-99C1-85E9DD64FA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7</xdr:col>
      <xdr:colOff>0</xdr:colOff>
      <xdr:row>52</xdr:row>
      <xdr:rowOff>104776</xdr:rowOff>
    </xdr:from>
    <xdr:to>
      <xdr:col>9</xdr:col>
      <xdr:colOff>9525</xdr:colOff>
      <xdr:row>56</xdr:row>
      <xdr:rowOff>171450</xdr:rowOff>
    </xdr:to>
    <xdr:graphicFrame macro="">
      <xdr:nvGraphicFramePr>
        <xdr:cNvPr id="11" name="Graphique 10">
          <a:extLst>
            <a:ext uri="{FF2B5EF4-FFF2-40B4-BE49-F238E27FC236}">
              <a16:creationId xmlns:a16="http://schemas.microsoft.com/office/drawing/2014/main" id="{8C4B1F98-EC5A-4C2E-9EFC-B703DE079AB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7</xdr:col>
      <xdr:colOff>0</xdr:colOff>
      <xdr:row>57</xdr:row>
      <xdr:rowOff>104776</xdr:rowOff>
    </xdr:from>
    <xdr:to>
      <xdr:col>9</xdr:col>
      <xdr:colOff>9525</xdr:colOff>
      <xdr:row>61</xdr:row>
      <xdr:rowOff>171450</xdr:rowOff>
    </xdr:to>
    <xdr:graphicFrame macro="">
      <xdr:nvGraphicFramePr>
        <xdr:cNvPr id="12" name="Graphique 11">
          <a:extLst>
            <a:ext uri="{FF2B5EF4-FFF2-40B4-BE49-F238E27FC236}">
              <a16:creationId xmlns:a16="http://schemas.microsoft.com/office/drawing/2014/main" id="{8643668C-E83D-452E-9D8F-5997B5D583C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7</xdr:col>
      <xdr:colOff>0</xdr:colOff>
      <xdr:row>62</xdr:row>
      <xdr:rowOff>104776</xdr:rowOff>
    </xdr:from>
    <xdr:to>
      <xdr:col>9</xdr:col>
      <xdr:colOff>9525</xdr:colOff>
      <xdr:row>66</xdr:row>
      <xdr:rowOff>171450</xdr:rowOff>
    </xdr:to>
    <xdr:graphicFrame macro="">
      <xdr:nvGraphicFramePr>
        <xdr:cNvPr id="13" name="Graphique 12">
          <a:extLst>
            <a:ext uri="{FF2B5EF4-FFF2-40B4-BE49-F238E27FC236}">
              <a16:creationId xmlns:a16="http://schemas.microsoft.com/office/drawing/2014/main" id="{5AB19C04-E747-4474-815D-4C32C1C819F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7</xdr:col>
      <xdr:colOff>0</xdr:colOff>
      <xdr:row>67</xdr:row>
      <xdr:rowOff>104776</xdr:rowOff>
    </xdr:from>
    <xdr:to>
      <xdr:col>9</xdr:col>
      <xdr:colOff>9525</xdr:colOff>
      <xdr:row>71</xdr:row>
      <xdr:rowOff>171450</xdr:rowOff>
    </xdr:to>
    <xdr:graphicFrame macro="">
      <xdr:nvGraphicFramePr>
        <xdr:cNvPr id="14" name="Graphique 13">
          <a:extLst>
            <a:ext uri="{FF2B5EF4-FFF2-40B4-BE49-F238E27FC236}">
              <a16:creationId xmlns:a16="http://schemas.microsoft.com/office/drawing/2014/main" id="{C691AF03-3558-48B4-8FB7-2FDA2141786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7</xdr:col>
      <xdr:colOff>0</xdr:colOff>
      <xdr:row>72</xdr:row>
      <xdr:rowOff>104776</xdr:rowOff>
    </xdr:from>
    <xdr:to>
      <xdr:col>9</xdr:col>
      <xdr:colOff>9525</xdr:colOff>
      <xdr:row>76</xdr:row>
      <xdr:rowOff>171450</xdr:rowOff>
    </xdr:to>
    <xdr:graphicFrame macro="">
      <xdr:nvGraphicFramePr>
        <xdr:cNvPr id="15" name="Graphique 14">
          <a:extLst>
            <a:ext uri="{FF2B5EF4-FFF2-40B4-BE49-F238E27FC236}">
              <a16:creationId xmlns:a16="http://schemas.microsoft.com/office/drawing/2014/main" id="{C61A57DC-2A1B-45BF-827A-363DA0D20F2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7</xdr:col>
      <xdr:colOff>0</xdr:colOff>
      <xdr:row>77</xdr:row>
      <xdr:rowOff>104776</xdr:rowOff>
    </xdr:from>
    <xdr:to>
      <xdr:col>9</xdr:col>
      <xdr:colOff>9525</xdr:colOff>
      <xdr:row>81</xdr:row>
      <xdr:rowOff>171450</xdr:rowOff>
    </xdr:to>
    <xdr:graphicFrame macro="">
      <xdr:nvGraphicFramePr>
        <xdr:cNvPr id="16" name="Graphique 15">
          <a:extLst>
            <a:ext uri="{FF2B5EF4-FFF2-40B4-BE49-F238E27FC236}">
              <a16:creationId xmlns:a16="http://schemas.microsoft.com/office/drawing/2014/main" id="{AC1DD6C2-242F-4519-890E-C00AA03F51F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7</xdr:col>
      <xdr:colOff>0</xdr:colOff>
      <xdr:row>82</xdr:row>
      <xdr:rowOff>104776</xdr:rowOff>
    </xdr:from>
    <xdr:to>
      <xdr:col>9</xdr:col>
      <xdr:colOff>9525</xdr:colOff>
      <xdr:row>86</xdr:row>
      <xdr:rowOff>171450</xdr:rowOff>
    </xdr:to>
    <xdr:graphicFrame macro="">
      <xdr:nvGraphicFramePr>
        <xdr:cNvPr id="17" name="Graphique 16">
          <a:extLst>
            <a:ext uri="{FF2B5EF4-FFF2-40B4-BE49-F238E27FC236}">
              <a16:creationId xmlns:a16="http://schemas.microsoft.com/office/drawing/2014/main" id="{034B7B23-962C-4594-A862-25E9A13353C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7</xdr:col>
      <xdr:colOff>0</xdr:colOff>
      <xdr:row>87</xdr:row>
      <xdr:rowOff>104776</xdr:rowOff>
    </xdr:from>
    <xdr:to>
      <xdr:col>9</xdr:col>
      <xdr:colOff>9525</xdr:colOff>
      <xdr:row>91</xdr:row>
      <xdr:rowOff>171450</xdr:rowOff>
    </xdr:to>
    <xdr:graphicFrame macro="">
      <xdr:nvGraphicFramePr>
        <xdr:cNvPr id="18" name="Graphique 17">
          <a:extLst>
            <a:ext uri="{FF2B5EF4-FFF2-40B4-BE49-F238E27FC236}">
              <a16:creationId xmlns:a16="http://schemas.microsoft.com/office/drawing/2014/main" id="{B0979BDE-410D-405A-BCDA-C453A1481BF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7</xdr:col>
      <xdr:colOff>0</xdr:colOff>
      <xdr:row>92</xdr:row>
      <xdr:rowOff>104776</xdr:rowOff>
    </xdr:from>
    <xdr:to>
      <xdr:col>9</xdr:col>
      <xdr:colOff>9525</xdr:colOff>
      <xdr:row>96</xdr:row>
      <xdr:rowOff>171450</xdr:rowOff>
    </xdr:to>
    <xdr:graphicFrame macro="">
      <xdr:nvGraphicFramePr>
        <xdr:cNvPr id="19" name="Graphique 18">
          <a:extLst>
            <a:ext uri="{FF2B5EF4-FFF2-40B4-BE49-F238E27FC236}">
              <a16:creationId xmlns:a16="http://schemas.microsoft.com/office/drawing/2014/main" id="{05BBCD18-EE7D-4205-8895-F8C3B0CE981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7</xdr:col>
      <xdr:colOff>0</xdr:colOff>
      <xdr:row>97</xdr:row>
      <xdr:rowOff>104776</xdr:rowOff>
    </xdr:from>
    <xdr:to>
      <xdr:col>9</xdr:col>
      <xdr:colOff>9525</xdr:colOff>
      <xdr:row>101</xdr:row>
      <xdr:rowOff>171450</xdr:rowOff>
    </xdr:to>
    <xdr:graphicFrame macro="">
      <xdr:nvGraphicFramePr>
        <xdr:cNvPr id="20" name="Graphique 19">
          <a:extLst>
            <a:ext uri="{FF2B5EF4-FFF2-40B4-BE49-F238E27FC236}">
              <a16:creationId xmlns:a16="http://schemas.microsoft.com/office/drawing/2014/main" id="{1DE7E963-D3E0-452D-8179-53C936D1998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7</xdr:col>
      <xdr:colOff>0</xdr:colOff>
      <xdr:row>102</xdr:row>
      <xdr:rowOff>104776</xdr:rowOff>
    </xdr:from>
    <xdr:to>
      <xdr:col>9</xdr:col>
      <xdr:colOff>9525</xdr:colOff>
      <xdr:row>106</xdr:row>
      <xdr:rowOff>171450</xdr:rowOff>
    </xdr:to>
    <xdr:graphicFrame macro="">
      <xdr:nvGraphicFramePr>
        <xdr:cNvPr id="21" name="Graphique 20">
          <a:extLst>
            <a:ext uri="{FF2B5EF4-FFF2-40B4-BE49-F238E27FC236}">
              <a16:creationId xmlns:a16="http://schemas.microsoft.com/office/drawing/2014/main" id="{23CBB6CA-D87B-46D4-9C82-F7B42528C07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7</xdr:col>
      <xdr:colOff>0</xdr:colOff>
      <xdr:row>107</xdr:row>
      <xdr:rowOff>104776</xdr:rowOff>
    </xdr:from>
    <xdr:to>
      <xdr:col>9</xdr:col>
      <xdr:colOff>9525</xdr:colOff>
      <xdr:row>111</xdr:row>
      <xdr:rowOff>171450</xdr:rowOff>
    </xdr:to>
    <xdr:graphicFrame macro="">
      <xdr:nvGraphicFramePr>
        <xdr:cNvPr id="22" name="Graphique 21">
          <a:extLst>
            <a:ext uri="{FF2B5EF4-FFF2-40B4-BE49-F238E27FC236}">
              <a16:creationId xmlns:a16="http://schemas.microsoft.com/office/drawing/2014/main" id="{FE99EAB8-E597-40A6-BAD6-412922D7B6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7</xdr:col>
      <xdr:colOff>0</xdr:colOff>
      <xdr:row>112</xdr:row>
      <xdr:rowOff>104776</xdr:rowOff>
    </xdr:from>
    <xdr:to>
      <xdr:col>9</xdr:col>
      <xdr:colOff>9525</xdr:colOff>
      <xdr:row>116</xdr:row>
      <xdr:rowOff>171450</xdr:rowOff>
    </xdr:to>
    <xdr:graphicFrame macro="">
      <xdr:nvGraphicFramePr>
        <xdr:cNvPr id="23" name="Graphique 22">
          <a:extLst>
            <a:ext uri="{FF2B5EF4-FFF2-40B4-BE49-F238E27FC236}">
              <a16:creationId xmlns:a16="http://schemas.microsoft.com/office/drawing/2014/main" id="{F1264022-CD42-4DA4-838A-EACB840BD9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7</xdr:col>
      <xdr:colOff>0</xdr:colOff>
      <xdr:row>117</xdr:row>
      <xdr:rowOff>104776</xdr:rowOff>
    </xdr:from>
    <xdr:to>
      <xdr:col>9</xdr:col>
      <xdr:colOff>9525</xdr:colOff>
      <xdr:row>121</xdr:row>
      <xdr:rowOff>171450</xdr:rowOff>
    </xdr:to>
    <xdr:graphicFrame macro="">
      <xdr:nvGraphicFramePr>
        <xdr:cNvPr id="24" name="Graphique 23">
          <a:extLst>
            <a:ext uri="{FF2B5EF4-FFF2-40B4-BE49-F238E27FC236}">
              <a16:creationId xmlns:a16="http://schemas.microsoft.com/office/drawing/2014/main" id="{90615E14-0FC2-4CD5-B352-CCD0DFF9E0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7</xdr:col>
      <xdr:colOff>0</xdr:colOff>
      <xdr:row>122</xdr:row>
      <xdr:rowOff>104776</xdr:rowOff>
    </xdr:from>
    <xdr:to>
      <xdr:col>9</xdr:col>
      <xdr:colOff>9525</xdr:colOff>
      <xdr:row>126</xdr:row>
      <xdr:rowOff>171450</xdr:rowOff>
    </xdr:to>
    <xdr:graphicFrame macro="">
      <xdr:nvGraphicFramePr>
        <xdr:cNvPr id="25" name="Graphique 24">
          <a:extLst>
            <a:ext uri="{FF2B5EF4-FFF2-40B4-BE49-F238E27FC236}">
              <a16:creationId xmlns:a16="http://schemas.microsoft.com/office/drawing/2014/main" id="{2D9D2F8D-35C0-4883-9464-4B05C5B538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7</xdr:col>
      <xdr:colOff>0</xdr:colOff>
      <xdr:row>127</xdr:row>
      <xdr:rowOff>104776</xdr:rowOff>
    </xdr:from>
    <xdr:to>
      <xdr:col>9</xdr:col>
      <xdr:colOff>9525</xdr:colOff>
      <xdr:row>131</xdr:row>
      <xdr:rowOff>171450</xdr:rowOff>
    </xdr:to>
    <xdr:graphicFrame macro="">
      <xdr:nvGraphicFramePr>
        <xdr:cNvPr id="26" name="Graphique 25">
          <a:extLst>
            <a:ext uri="{FF2B5EF4-FFF2-40B4-BE49-F238E27FC236}">
              <a16:creationId xmlns:a16="http://schemas.microsoft.com/office/drawing/2014/main" id="{A80D7413-685B-4D68-8436-671AAE2AB06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7</xdr:col>
      <xdr:colOff>66675</xdr:colOff>
      <xdr:row>133</xdr:row>
      <xdr:rowOff>47626</xdr:rowOff>
    </xdr:from>
    <xdr:to>
      <xdr:col>9</xdr:col>
      <xdr:colOff>123825</xdr:colOff>
      <xdr:row>137</xdr:row>
      <xdr:rowOff>85725</xdr:rowOff>
    </xdr:to>
    <xdr:graphicFrame macro="">
      <xdr:nvGraphicFramePr>
        <xdr:cNvPr id="27" name="Graphique 26">
          <a:extLst>
            <a:ext uri="{FF2B5EF4-FFF2-40B4-BE49-F238E27FC236}">
              <a16:creationId xmlns:a16="http://schemas.microsoft.com/office/drawing/2014/main" id="{F0CE1AE1-40B0-4518-B0C1-C5373713E6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7</xdr:col>
      <xdr:colOff>0</xdr:colOff>
      <xdr:row>137</xdr:row>
      <xdr:rowOff>104776</xdr:rowOff>
    </xdr:from>
    <xdr:to>
      <xdr:col>9</xdr:col>
      <xdr:colOff>9525</xdr:colOff>
      <xdr:row>141</xdr:row>
      <xdr:rowOff>171450</xdr:rowOff>
    </xdr:to>
    <xdr:graphicFrame macro="">
      <xdr:nvGraphicFramePr>
        <xdr:cNvPr id="28" name="Graphique 27">
          <a:extLst>
            <a:ext uri="{FF2B5EF4-FFF2-40B4-BE49-F238E27FC236}">
              <a16:creationId xmlns:a16="http://schemas.microsoft.com/office/drawing/2014/main" id="{128AA7F8-A5A8-4C5B-8F01-97F0EA6A55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7</xdr:col>
      <xdr:colOff>0</xdr:colOff>
      <xdr:row>142</xdr:row>
      <xdr:rowOff>104776</xdr:rowOff>
    </xdr:from>
    <xdr:to>
      <xdr:col>9</xdr:col>
      <xdr:colOff>9525</xdr:colOff>
      <xdr:row>146</xdr:row>
      <xdr:rowOff>171450</xdr:rowOff>
    </xdr:to>
    <xdr:graphicFrame macro="">
      <xdr:nvGraphicFramePr>
        <xdr:cNvPr id="29" name="Graphique 28">
          <a:extLst>
            <a:ext uri="{FF2B5EF4-FFF2-40B4-BE49-F238E27FC236}">
              <a16:creationId xmlns:a16="http://schemas.microsoft.com/office/drawing/2014/main" id="{95DD26B0-7848-44C2-8455-27AD010D0A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7</xdr:col>
      <xdr:colOff>0</xdr:colOff>
      <xdr:row>147</xdr:row>
      <xdr:rowOff>104776</xdr:rowOff>
    </xdr:from>
    <xdr:to>
      <xdr:col>9</xdr:col>
      <xdr:colOff>9525</xdr:colOff>
      <xdr:row>151</xdr:row>
      <xdr:rowOff>171450</xdr:rowOff>
    </xdr:to>
    <xdr:graphicFrame macro="">
      <xdr:nvGraphicFramePr>
        <xdr:cNvPr id="30" name="Graphique 29">
          <a:extLst>
            <a:ext uri="{FF2B5EF4-FFF2-40B4-BE49-F238E27FC236}">
              <a16:creationId xmlns:a16="http://schemas.microsoft.com/office/drawing/2014/main" id="{A78832C3-47E5-43F1-8828-7311D6DD33C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7</xdr:col>
      <xdr:colOff>0</xdr:colOff>
      <xdr:row>152</xdr:row>
      <xdr:rowOff>104776</xdr:rowOff>
    </xdr:from>
    <xdr:to>
      <xdr:col>9</xdr:col>
      <xdr:colOff>9525</xdr:colOff>
      <xdr:row>156</xdr:row>
      <xdr:rowOff>171450</xdr:rowOff>
    </xdr:to>
    <xdr:graphicFrame macro="">
      <xdr:nvGraphicFramePr>
        <xdr:cNvPr id="31" name="Graphique 30">
          <a:extLst>
            <a:ext uri="{FF2B5EF4-FFF2-40B4-BE49-F238E27FC236}">
              <a16:creationId xmlns:a16="http://schemas.microsoft.com/office/drawing/2014/main" id="{FF3221ED-3448-4F1B-B33B-3ADEC8578F5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7</xdr:col>
      <xdr:colOff>0</xdr:colOff>
      <xdr:row>157</xdr:row>
      <xdr:rowOff>104776</xdr:rowOff>
    </xdr:from>
    <xdr:to>
      <xdr:col>9</xdr:col>
      <xdr:colOff>9525</xdr:colOff>
      <xdr:row>161</xdr:row>
      <xdr:rowOff>171450</xdr:rowOff>
    </xdr:to>
    <xdr:graphicFrame macro="">
      <xdr:nvGraphicFramePr>
        <xdr:cNvPr id="32" name="Graphique 31">
          <a:extLst>
            <a:ext uri="{FF2B5EF4-FFF2-40B4-BE49-F238E27FC236}">
              <a16:creationId xmlns:a16="http://schemas.microsoft.com/office/drawing/2014/main" id="{6BA82E7C-3BBB-4EF5-B855-F2E6ECCC071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7</xdr:col>
      <xdr:colOff>0</xdr:colOff>
      <xdr:row>162</xdr:row>
      <xdr:rowOff>104776</xdr:rowOff>
    </xdr:from>
    <xdr:to>
      <xdr:col>9</xdr:col>
      <xdr:colOff>9525</xdr:colOff>
      <xdr:row>166</xdr:row>
      <xdr:rowOff>171450</xdr:rowOff>
    </xdr:to>
    <xdr:graphicFrame macro="">
      <xdr:nvGraphicFramePr>
        <xdr:cNvPr id="33" name="Graphique 32">
          <a:extLst>
            <a:ext uri="{FF2B5EF4-FFF2-40B4-BE49-F238E27FC236}">
              <a16:creationId xmlns:a16="http://schemas.microsoft.com/office/drawing/2014/main" id="{8798E3E1-E8B9-4383-B7A9-35BC14B9B56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7</xdr:col>
      <xdr:colOff>0</xdr:colOff>
      <xdr:row>167</xdr:row>
      <xdr:rowOff>104776</xdr:rowOff>
    </xdr:from>
    <xdr:to>
      <xdr:col>9</xdr:col>
      <xdr:colOff>9525</xdr:colOff>
      <xdr:row>171</xdr:row>
      <xdr:rowOff>171450</xdr:rowOff>
    </xdr:to>
    <xdr:graphicFrame macro="">
      <xdr:nvGraphicFramePr>
        <xdr:cNvPr id="34" name="Graphique 33">
          <a:extLst>
            <a:ext uri="{FF2B5EF4-FFF2-40B4-BE49-F238E27FC236}">
              <a16:creationId xmlns:a16="http://schemas.microsoft.com/office/drawing/2014/main" id="{608E068F-4B75-4FCE-8FCF-5044ADDBF4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7</xdr:col>
      <xdr:colOff>0</xdr:colOff>
      <xdr:row>172</xdr:row>
      <xdr:rowOff>104776</xdr:rowOff>
    </xdr:from>
    <xdr:to>
      <xdr:col>9</xdr:col>
      <xdr:colOff>9525</xdr:colOff>
      <xdr:row>176</xdr:row>
      <xdr:rowOff>171450</xdr:rowOff>
    </xdr:to>
    <xdr:graphicFrame macro="">
      <xdr:nvGraphicFramePr>
        <xdr:cNvPr id="35" name="Graphique 34">
          <a:extLst>
            <a:ext uri="{FF2B5EF4-FFF2-40B4-BE49-F238E27FC236}">
              <a16:creationId xmlns:a16="http://schemas.microsoft.com/office/drawing/2014/main" id="{037453AC-F30F-4535-82E9-D19CD3CD65C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7</xdr:col>
      <xdr:colOff>0</xdr:colOff>
      <xdr:row>177</xdr:row>
      <xdr:rowOff>104776</xdr:rowOff>
    </xdr:from>
    <xdr:to>
      <xdr:col>9</xdr:col>
      <xdr:colOff>9525</xdr:colOff>
      <xdr:row>181</xdr:row>
      <xdr:rowOff>171450</xdr:rowOff>
    </xdr:to>
    <xdr:graphicFrame macro="">
      <xdr:nvGraphicFramePr>
        <xdr:cNvPr id="36" name="Graphique 35">
          <a:extLst>
            <a:ext uri="{FF2B5EF4-FFF2-40B4-BE49-F238E27FC236}">
              <a16:creationId xmlns:a16="http://schemas.microsoft.com/office/drawing/2014/main" id="{49F3E746-A6BD-4EDA-AFAA-485D7970A2C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7</xdr:col>
      <xdr:colOff>0</xdr:colOff>
      <xdr:row>7</xdr:row>
      <xdr:rowOff>149600</xdr:rowOff>
    </xdr:from>
    <xdr:to>
      <xdr:col>9</xdr:col>
      <xdr:colOff>20731</xdr:colOff>
      <xdr:row>11</xdr:row>
      <xdr:rowOff>216274</xdr:rowOff>
    </xdr:to>
    <xdr:graphicFrame macro="">
      <xdr:nvGraphicFramePr>
        <xdr:cNvPr id="37" name="Graphique 36">
          <a:extLst>
            <a:ext uri="{FF2B5EF4-FFF2-40B4-BE49-F238E27FC236}">
              <a16:creationId xmlns:a16="http://schemas.microsoft.com/office/drawing/2014/main" id="{E020AFAA-150B-4B7A-BAC1-55A602FBC9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7</xdr:col>
      <xdr:colOff>0</xdr:colOff>
      <xdr:row>182</xdr:row>
      <xdr:rowOff>104776</xdr:rowOff>
    </xdr:from>
    <xdr:to>
      <xdr:col>9</xdr:col>
      <xdr:colOff>9525</xdr:colOff>
      <xdr:row>186</xdr:row>
      <xdr:rowOff>171450</xdr:rowOff>
    </xdr:to>
    <xdr:graphicFrame macro="">
      <xdr:nvGraphicFramePr>
        <xdr:cNvPr id="38" name="Graphique 37">
          <a:extLst>
            <a:ext uri="{FF2B5EF4-FFF2-40B4-BE49-F238E27FC236}">
              <a16:creationId xmlns:a16="http://schemas.microsoft.com/office/drawing/2014/main" id="{E164A184-C113-4105-89E9-7031E4EA5F2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7</xdr:col>
      <xdr:colOff>0</xdr:colOff>
      <xdr:row>2</xdr:row>
      <xdr:rowOff>104776</xdr:rowOff>
    </xdr:from>
    <xdr:to>
      <xdr:col>9</xdr:col>
      <xdr:colOff>9525</xdr:colOff>
      <xdr:row>6</xdr:row>
      <xdr:rowOff>171450</xdr:rowOff>
    </xdr:to>
    <xdr:graphicFrame macro="">
      <xdr:nvGraphicFramePr>
        <xdr:cNvPr id="2" name="Graphique 1">
          <a:extLst>
            <a:ext uri="{FF2B5EF4-FFF2-40B4-BE49-F238E27FC236}">
              <a16:creationId xmlns:a16="http://schemas.microsoft.com/office/drawing/2014/main" id="{E766AB79-501A-4E6A-A02B-DE49CE47499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0</xdr:colOff>
      <xdr:row>12</xdr:row>
      <xdr:rowOff>104776</xdr:rowOff>
    </xdr:from>
    <xdr:to>
      <xdr:col>9</xdr:col>
      <xdr:colOff>9525</xdr:colOff>
      <xdr:row>16</xdr:row>
      <xdr:rowOff>171450</xdr:rowOff>
    </xdr:to>
    <xdr:graphicFrame macro="">
      <xdr:nvGraphicFramePr>
        <xdr:cNvPr id="3" name="Graphique 2">
          <a:extLst>
            <a:ext uri="{FF2B5EF4-FFF2-40B4-BE49-F238E27FC236}">
              <a16:creationId xmlns:a16="http://schemas.microsoft.com/office/drawing/2014/main" id="{151DCB70-D4E2-411F-9D50-CC75494F13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0</xdr:colOff>
      <xdr:row>17</xdr:row>
      <xdr:rowOff>104776</xdr:rowOff>
    </xdr:from>
    <xdr:to>
      <xdr:col>9</xdr:col>
      <xdr:colOff>9525</xdr:colOff>
      <xdr:row>21</xdr:row>
      <xdr:rowOff>171450</xdr:rowOff>
    </xdr:to>
    <xdr:graphicFrame macro="">
      <xdr:nvGraphicFramePr>
        <xdr:cNvPr id="4" name="Graphique 3">
          <a:extLst>
            <a:ext uri="{FF2B5EF4-FFF2-40B4-BE49-F238E27FC236}">
              <a16:creationId xmlns:a16="http://schemas.microsoft.com/office/drawing/2014/main" id="{BB259B23-E746-437A-B6CF-A78552502DE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0</xdr:colOff>
      <xdr:row>22</xdr:row>
      <xdr:rowOff>104776</xdr:rowOff>
    </xdr:from>
    <xdr:to>
      <xdr:col>9</xdr:col>
      <xdr:colOff>9525</xdr:colOff>
      <xdr:row>26</xdr:row>
      <xdr:rowOff>171450</xdr:rowOff>
    </xdr:to>
    <xdr:graphicFrame macro="">
      <xdr:nvGraphicFramePr>
        <xdr:cNvPr id="5" name="Graphique 4">
          <a:extLst>
            <a:ext uri="{FF2B5EF4-FFF2-40B4-BE49-F238E27FC236}">
              <a16:creationId xmlns:a16="http://schemas.microsoft.com/office/drawing/2014/main" id="{58B49D99-3497-4AF2-B5FF-F3259D8B2D0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0</xdr:colOff>
      <xdr:row>27</xdr:row>
      <xdr:rowOff>104776</xdr:rowOff>
    </xdr:from>
    <xdr:to>
      <xdr:col>9</xdr:col>
      <xdr:colOff>9525</xdr:colOff>
      <xdr:row>31</xdr:row>
      <xdr:rowOff>171450</xdr:rowOff>
    </xdr:to>
    <xdr:graphicFrame macro="">
      <xdr:nvGraphicFramePr>
        <xdr:cNvPr id="6" name="Graphique 5">
          <a:extLst>
            <a:ext uri="{FF2B5EF4-FFF2-40B4-BE49-F238E27FC236}">
              <a16:creationId xmlns:a16="http://schemas.microsoft.com/office/drawing/2014/main" id="{8C74B367-D9F7-4460-B24E-B0F25D172F2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0</xdr:colOff>
      <xdr:row>32</xdr:row>
      <xdr:rowOff>104776</xdr:rowOff>
    </xdr:from>
    <xdr:to>
      <xdr:col>9</xdr:col>
      <xdr:colOff>9525</xdr:colOff>
      <xdr:row>36</xdr:row>
      <xdr:rowOff>171450</xdr:rowOff>
    </xdr:to>
    <xdr:graphicFrame macro="">
      <xdr:nvGraphicFramePr>
        <xdr:cNvPr id="7" name="Graphique 6">
          <a:extLst>
            <a:ext uri="{FF2B5EF4-FFF2-40B4-BE49-F238E27FC236}">
              <a16:creationId xmlns:a16="http://schemas.microsoft.com/office/drawing/2014/main" id="{FAE0228A-1725-449F-866A-2253118D5DC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0</xdr:colOff>
      <xdr:row>37</xdr:row>
      <xdr:rowOff>104776</xdr:rowOff>
    </xdr:from>
    <xdr:to>
      <xdr:col>9</xdr:col>
      <xdr:colOff>9525</xdr:colOff>
      <xdr:row>41</xdr:row>
      <xdr:rowOff>171450</xdr:rowOff>
    </xdr:to>
    <xdr:graphicFrame macro="">
      <xdr:nvGraphicFramePr>
        <xdr:cNvPr id="8" name="Graphique 7">
          <a:extLst>
            <a:ext uri="{FF2B5EF4-FFF2-40B4-BE49-F238E27FC236}">
              <a16:creationId xmlns:a16="http://schemas.microsoft.com/office/drawing/2014/main" id="{E8582C04-72E7-42D9-AE40-8E6CF32ADCC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0</xdr:colOff>
      <xdr:row>42</xdr:row>
      <xdr:rowOff>104776</xdr:rowOff>
    </xdr:from>
    <xdr:to>
      <xdr:col>9</xdr:col>
      <xdr:colOff>9525</xdr:colOff>
      <xdr:row>46</xdr:row>
      <xdr:rowOff>171450</xdr:rowOff>
    </xdr:to>
    <xdr:graphicFrame macro="">
      <xdr:nvGraphicFramePr>
        <xdr:cNvPr id="9" name="Graphique 8">
          <a:extLst>
            <a:ext uri="{FF2B5EF4-FFF2-40B4-BE49-F238E27FC236}">
              <a16:creationId xmlns:a16="http://schemas.microsoft.com/office/drawing/2014/main" id="{B620F104-3562-44EA-AB5E-C7DD9EB8C21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0</xdr:colOff>
      <xdr:row>47</xdr:row>
      <xdr:rowOff>104776</xdr:rowOff>
    </xdr:from>
    <xdr:to>
      <xdr:col>9</xdr:col>
      <xdr:colOff>9525</xdr:colOff>
      <xdr:row>51</xdr:row>
      <xdr:rowOff>171450</xdr:rowOff>
    </xdr:to>
    <xdr:graphicFrame macro="">
      <xdr:nvGraphicFramePr>
        <xdr:cNvPr id="10" name="Graphique 9">
          <a:extLst>
            <a:ext uri="{FF2B5EF4-FFF2-40B4-BE49-F238E27FC236}">
              <a16:creationId xmlns:a16="http://schemas.microsoft.com/office/drawing/2014/main" id="{94611839-6AFD-4C75-BBAF-908200269A7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7</xdr:col>
      <xdr:colOff>0</xdr:colOff>
      <xdr:row>52</xdr:row>
      <xdr:rowOff>104776</xdr:rowOff>
    </xdr:from>
    <xdr:to>
      <xdr:col>9</xdr:col>
      <xdr:colOff>9525</xdr:colOff>
      <xdr:row>56</xdr:row>
      <xdr:rowOff>171450</xdr:rowOff>
    </xdr:to>
    <xdr:graphicFrame macro="">
      <xdr:nvGraphicFramePr>
        <xdr:cNvPr id="11" name="Graphique 10">
          <a:extLst>
            <a:ext uri="{FF2B5EF4-FFF2-40B4-BE49-F238E27FC236}">
              <a16:creationId xmlns:a16="http://schemas.microsoft.com/office/drawing/2014/main" id="{D2015080-F05B-4CB5-8D7A-B22DF7D263A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7</xdr:col>
      <xdr:colOff>0</xdr:colOff>
      <xdr:row>57</xdr:row>
      <xdr:rowOff>104776</xdr:rowOff>
    </xdr:from>
    <xdr:to>
      <xdr:col>9</xdr:col>
      <xdr:colOff>9525</xdr:colOff>
      <xdr:row>61</xdr:row>
      <xdr:rowOff>171450</xdr:rowOff>
    </xdr:to>
    <xdr:graphicFrame macro="">
      <xdr:nvGraphicFramePr>
        <xdr:cNvPr id="12" name="Graphique 11">
          <a:extLst>
            <a:ext uri="{FF2B5EF4-FFF2-40B4-BE49-F238E27FC236}">
              <a16:creationId xmlns:a16="http://schemas.microsoft.com/office/drawing/2014/main" id="{A57A504B-47FC-43FA-9000-B68152A441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7</xdr:col>
      <xdr:colOff>0</xdr:colOff>
      <xdr:row>62</xdr:row>
      <xdr:rowOff>104776</xdr:rowOff>
    </xdr:from>
    <xdr:to>
      <xdr:col>9</xdr:col>
      <xdr:colOff>9525</xdr:colOff>
      <xdr:row>66</xdr:row>
      <xdr:rowOff>171450</xdr:rowOff>
    </xdr:to>
    <xdr:graphicFrame macro="">
      <xdr:nvGraphicFramePr>
        <xdr:cNvPr id="13" name="Graphique 12">
          <a:extLst>
            <a:ext uri="{FF2B5EF4-FFF2-40B4-BE49-F238E27FC236}">
              <a16:creationId xmlns:a16="http://schemas.microsoft.com/office/drawing/2014/main" id="{CEE210E2-0535-4713-B0B5-572FC95EC68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7</xdr:col>
      <xdr:colOff>0</xdr:colOff>
      <xdr:row>67</xdr:row>
      <xdr:rowOff>104776</xdr:rowOff>
    </xdr:from>
    <xdr:to>
      <xdr:col>9</xdr:col>
      <xdr:colOff>9525</xdr:colOff>
      <xdr:row>71</xdr:row>
      <xdr:rowOff>171450</xdr:rowOff>
    </xdr:to>
    <xdr:graphicFrame macro="">
      <xdr:nvGraphicFramePr>
        <xdr:cNvPr id="14" name="Graphique 13">
          <a:extLst>
            <a:ext uri="{FF2B5EF4-FFF2-40B4-BE49-F238E27FC236}">
              <a16:creationId xmlns:a16="http://schemas.microsoft.com/office/drawing/2014/main" id="{D143F5F1-6DC8-465A-A19F-44174919D57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7</xdr:col>
      <xdr:colOff>0</xdr:colOff>
      <xdr:row>72</xdr:row>
      <xdr:rowOff>104776</xdr:rowOff>
    </xdr:from>
    <xdr:to>
      <xdr:col>9</xdr:col>
      <xdr:colOff>9525</xdr:colOff>
      <xdr:row>76</xdr:row>
      <xdr:rowOff>171450</xdr:rowOff>
    </xdr:to>
    <xdr:graphicFrame macro="">
      <xdr:nvGraphicFramePr>
        <xdr:cNvPr id="15" name="Graphique 14">
          <a:extLst>
            <a:ext uri="{FF2B5EF4-FFF2-40B4-BE49-F238E27FC236}">
              <a16:creationId xmlns:a16="http://schemas.microsoft.com/office/drawing/2014/main" id="{E9DF3A12-EAF4-4022-9042-441A9A34FE9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7</xdr:col>
      <xdr:colOff>0</xdr:colOff>
      <xdr:row>77</xdr:row>
      <xdr:rowOff>104776</xdr:rowOff>
    </xdr:from>
    <xdr:to>
      <xdr:col>9</xdr:col>
      <xdr:colOff>9525</xdr:colOff>
      <xdr:row>81</xdr:row>
      <xdr:rowOff>171450</xdr:rowOff>
    </xdr:to>
    <xdr:graphicFrame macro="">
      <xdr:nvGraphicFramePr>
        <xdr:cNvPr id="16" name="Graphique 15">
          <a:extLst>
            <a:ext uri="{FF2B5EF4-FFF2-40B4-BE49-F238E27FC236}">
              <a16:creationId xmlns:a16="http://schemas.microsoft.com/office/drawing/2014/main" id="{25667D07-BEAD-4B1C-B17D-4B449B5F11B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7</xdr:col>
      <xdr:colOff>0</xdr:colOff>
      <xdr:row>82</xdr:row>
      <xdr:rowOff>104776</xdr:rowOff>
    </xdr:from>
    <xdr:to>
      <xdr:col>9</xdr:col>
      <xdr:colOff>9525</xdr:colOff>
      <xdr:row>86</xdr:row>
      <xdr:rowOff>171450</xdr:rowOff>
    </xdr:to>
    <xdr:graphicFrame macro="">
      <xdr:nvGraphicFramePr>
        <xdr:cNvPr id="17" name="Graphique 16">
          <a:extLst>
            <a:ext uri="{FF2B5EF4-FFF2-40B4-BE49-F238E27FC236}">
              <a16:creationId xmlns:a16="http://schemas.microsoft.com/office/drawing/2014/main" id="{A2AD3905-45A0-4B02-B4B5-FC759867EC2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7</xdr:col>
      <xdr:colOff>0</xdr:colOff>
      <xdr:row>87</xdr:row>
      <xdr:rowOff>104776</xdr:rowOff>
    </xdr:from>
    <xdr:to>
      <xdr:col>9</xdr:col>
      <xdr:colOff>9525</xdr:colOff>
      <xdr:row>91</xdr:row>
      <xdr:rowOff>171450</xdr:rowOff>
    </xdr:to>
    <xdr:graphicFrame macro="">
      <xdr:nvGraphicFramePr>
        <xdr:cNvPr id="18" name="Graphique 17">
          <a:extLst>
            <a:ext uri="{FF2B5EF4-FFF2-40B4-BE49-F238E27FC236}">
              <a16:creationId xmlns:a16="http://schemas.microsoft.com/office/drawing/2014/main" id="{4E5FA4B2-D488-4CEC-AE5D-B0060D374A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7</xdr:col>
      <xdr:colOff>0</xdr:colOff>
      <xdr:row>92</xdr:row>
      <xdr:rowOff>104776</xdr:rowOff>
    </xdr:from>
    <xdr:to>
      <xdr:col>9</xdr:col>
      <xdr:colOff>9525</xdr:colOff>
      <xdr:row>96</xdr:row>
      <xdr:rowOff>171450</xdr:rowOff>
    </xdr:to>
    <xdr:graphicFrame macro="">
      <xdr:nvGraphicFramePr>
        <xdr:cNvPr id="19" name="Graphique 18">
          <a:extLst>
            <a:ext uri="{FF2B5EF4-FFF2-40B4-BE49-F238E27FC236}">
              <a16:creationId xmlns:a16="http://schemas.microsoft.com/office/drawing/2014/main" id="{D4BA72AE-F0FA-45C9-AA8D-4DE2BDA4FF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7</xdr:col>
      <xdr:colOff>0</xdr:colOff>
      <xdr:row>97</xdr:row>
      <xdr:rowOff>104776</xdr:rowOff>
    </xdr:from>
    <xdr:to>
      <xdr:col>9</xdr:col>
      <xdr:colOff>9525</xdr:colOff>
      <xdr:row>101</xdr:row>
      <xdr:rowOff>171450</xdr:rowOff>
    </xdr:to>
    <xdr:graphicFrame macro="">
      <xdr:nvGraphicFramePr>
        <xdr:cNvPr id="20" name="Graphique 19">
          <a:extLst>
            <a:ext uri="{FF2B5EF4-FFF2-40B4-BE49-F238E27FC236}">
              <a16:creationId xmlns:a16="http://schemas.microsoft.com/office/drawing/2014/main" id="{FA5D5A39-88EB-47E9-A124-E4F1195474D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7</xdr:col>
      <xdr:colOff>0</xdr:colOff>
      <xdr:row>102</xdr:row>
      <xdr:rowOff>104776</xdr:rowOff>
    </xdr:from>
    <xdr:to>
      <xdr:col>9</xdr:col>
      <xdr:colOff>9525</xdr:colOff>
      <xdr:row>106</xdr:row>
      <xdr:rowOff>171450</xdr:rowOff>
    </xdr:to>
    <xdr:graphicFrame macro="">
      <xdr:nvGraphicFramePr>
        <xdr:cNvPr id="21" name="Graphique 20">
          <a:extLst>
            <a:ext uri="{FF2B5EF4-FFF2-40B4-BE49-F238E27FC236}">
              <a16:creationId xmlns:a16="http://schemas.microsoft.com/office/drawing/2014/main" id="{23F128B7-4295-4822-BEBE-B687995BCDE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7</xdr:col>
      <xdr:colOff>0</xdr:colOff>
      <xdr:row>107</xdr:row>
      <xdr:rowOff>104776</xdr:rowOff>
    </xdr:from>
    <xdr:to>
      <xdr:col>9</xdr:col>
      <xdr:colOff>9525</xdr:colOff>
      <xdr:row>111</xdr:row>
      <xdr:rowOff>171450</xdr:rowOff>
    </xdr:to>
    <xdr:graphicFrame macro="">
      <xdr:nvGraphicFramePr>
        <xdr:cNvPr id="22" name="Graphique 21">
          <a:extLst>
            <a:ext uri="{FF2B5EF4-FFF2-40B4-BE49-F238E27FC236}">
              <a16:creationId xmlns:a16="http://schemas.microsoft.com/office/drawing/2014/main" id="{1975CBBA-3FA2-431F-9439-746F1D302F1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7</xdr:col>
      <xdr:colOff>0</xdr:colOff>
      <xdr:row>112</xdr:row>
      <xdr:rowOff>104776</xdr:rowOff>
    </xdr:from>
    <xdr:to>
      <xdr:col>9</xdr:col>
      <xdr:colOff>9525</xdr:colOff>
      <xdr:row>116</xdr:row>
      <xdr:rowOff>171450</xdr:rowOff>
    </xdr:to>
    <xdr:graphicFrame macro="">
      <xdr:nvGraphicFramePr>
        <xdr:cNvPr id="23" name="Graphique 22">
          <a:extLst>
            <a:ext uri="{FF2B5EF4-FFF2-40B4-BE49-F238E27FC236}">
              <a16:creationId xmlns:a16="http://schemas.microsoft.com/office/drawing/2014/main" id="{4DE7C56A-7740-4A9F-A751-77021D6EB2B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7</xdr:col>
      <xdr:colOff>0</xdr:colOff>
      <xdr:row>117</xdr:row>
      <xdr:rowOff>104776</xdr:rowOff>
    </xdr:from>
    <xdr:to>
      <xdr:col>9</xdr:col>
      <xdr:colOff>9525</xdr:colOff>
      <xdr:row>121</xdr:row>
      <xdr:rowOff>171450</xdr:rowOff>
    </xdr:to>
    <xdr:graphicFrame macro="">
      <xdr:nvGraphicFramePr>
        <xdr:cNvPr id="24" name="Graphique 23">
          <a:extLst>
            <a:ext uri="{FF2B5EF4-FFF2-40B4-BE49-F238E27FC236}">
              <a16:creationId xmlns:a16="http://schemas.microsoft.com/office/drawing/2014/main" id="{B34DF3A4-1A5E-4140-A0C7-705E7F408A2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7</xdr:col>
      <xdr:colOff>0</xdr:colOff>
      <xdr:row>122</xdr:row>
      <xdr:rowOff>104776</xdr:rowOff>
    </xdr:from>
    <xdr:to>
      <xdr:col>9</xdr:col>
      <xdr:colOff>9525</xdr:colOff>
      <xdr:row>126</xdr:row>
      <xdr:rowOff>171450</xdr:rowOff>
    </xdr:to>
    <xdr:graphicFrame macro="">
      <xdr:nvGraphicFramePr>
        <xdr:cNvPr id="25" name="Graphique 24">
          <a:extLst>
            <a:ext uri="{FF2B5EF4-FFF2-40B4-BE49-F238E27FC236}">
              <a16:creationId xmlns:a16="http://schemas.microsoft.com/office/drawing/2014/main" id="{73935E12-3496-4A45-B48B-C959A576F0D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7</xdr:col>
      <xdr:colOff>0</xdr:colOff>
      <xdr:row>127</xdr:row>
      <xdr:rowOff>104776</xdr:rowOff>
    </xdr:from>
    <xdr:to>
      <xdr:col>9</xdr:col>
      <xdr:colOff>9525</xdr:colOff>
      <xdr:row>131</xdr:row>
      <xdr:rowOff>171450</xdr:rowOff>
    </xdr:to>
    <xdr:graphicFrame macro="">
      <xdr:nvGraphicFramePr>
        <xdr:cNvPr id="26" name="Graphique 25">
          <a:extLst>
            <a:ext uri="{FF2B5EF4-FFF2-40B4-BE49-F238E27FC236}">
              <a16:creationId xmlns:a16="http://schemas.microsoft.com/office/drawing/2014/main" id="{E7EB4396-8CD9-4C96-83F4-AF7C42ADCC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7</xdr:col>
      <xdr:colOff>66675</xdr:colOff>
      <xdr:row>133</xdr:row>
      <xdr:rowOff>47626</xdr:rowOff>
    </xdr:from>
    <xdr:to>
      <xdr:col>9</xdr:col>
      <xdr:colOff>123825</xdr:colOff>
      <xdr:row>137</xdr:row>
      <xdr:rowOff>85725</xdr:rowOff>
    </xdr:to>
    <xdr:graphicFrame macro="">
      <xdr:nvGraphicFramePr>
        <xdr:cNvPr id="27" name="Graphique 26">
          <a:extLst>
            <a:ext uri="{FF2B5EF4-FFF2-40B4-BE49-F238E27FC236}">
              <a16:creationId xmlns:a16="http://schemas.microsoft.com/office/drawing/2014/main" id="{0EFE70E3-F384-443C-8CCB-FB803B7E590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7</xdr:col>
      <xdr:colOff>0</xdr:colOff>
      <xdr:row>137</xdr:row>
      <xdr:rowOff>104776</xdr:rowOff>
    </xdr:from>
    <xdr:to>
      <xdr:col>9</xdr:col>
      <xdr:colOff>9525</xdr:colOff>
      <xdr:row>141</xdr:row>
      <xdr:rowOff>171450</xdr:rowOff>
    </xdr:to>
    <xdr:graphicFrame macro="">
      <xdr:nvGraphicFramePr>
        <xdr:cNvPr id="28" name="Graphique 27">
          <a:extLst>
            <a:ext uri="{FF2B5EF4-FFF2-40B4-BE49-F238E27FC236}">
              <a16:creationId xmlns:a16="http://schemas.microsoft.com/office/drawing/2014/main" id="{8D7FBB8C-68BF-4F5C-8629-63291085547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7</xdr:col>
      <xdr:colOff>0</xdr:colOff>
      <xdr:row>142</xdr:row>
      <xdr:rowOff>104776</xdr:rowOff>
    </xdr:from>
    <xdr:to>
      <xdr:col>9</xdr:col>
      <xdr:colOff>9525</xdr:colOff>
      <xdr:row>146</xdr:row>
      <xdr:rowOff>171450</xdr:rowOff>
    </xdr:to>
    <xdr:graphicFrame macro="">
      <xdr:nvGraphicFramePr>
        <xdr:cNvPr id="29" name="Graphique 28">
          <a:extLst>
            <a:ext uri="{FF2B5EF4-FFF2-40B4-BE49-F238E27FC236}">
              <a16:creationId xmlns:a16="http://schemas.microsoft.com/office/drawing/2014/main" id="{E5066FB2-ADD3-41F1-A40A-79A5A3E96BB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7</xdr:col>
      <xdr:colOff>0</xdr:colOff>
      <xdr:row>147</xdr:row>
      <xdr:rowOff>104776</xdr:rowOff>
    </xdr:from>
    <xdr:to>
      <xdr:col>9</xdr:col>
      <xdr:colOff>9525</xdr:colOff>
      <xdr:row>151</xdr:row>
      <xdr:rowOff>171450</xdr:rowOff>
    </xdr:to>
    <xdr:graphicFrame macro="">
      <xdr:nvGraphicFramePr>
        <xdr:cNvPr id="30" name="Graphique 29">
          <a:extLst>
            <a:ext uri="{FF2B5EF4-FFF2-40B4-BE49-F238E27FC236}">
              <a16:creationId xmlns:a16="http://schemas.microsoft.com/office/drawing/2014/main" id="{03E1475F-B45E-472E-A041-317C92DB35A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7</xdr:col>
      <xdr:colOff>0</xdr:colOff>
      <xdr:row>152</xdr:row>
      <xdr:rowOff>104776</xdr:rowOff>
    </xdr:from>
    <xdr:to>
      <xdr:col>9</xdr:col>
      <xdr:colOff>9525</xdr:colOff>
      <xdr:row>156</xdr:row>
      <xdr:rowOff>171450</xdr:rowOff>
    </xdr:to>
    <xdr:graphicFrame macro="">
      <xdr:nvGraphicFramePr>
        <xdr:cNvPr id="31" name="Graphique 30">
          <a:extLst>
            <a:ext uri="{FF2B5EF4-FFF2-40B4-BE49-F238E27FC236}">
              <a16:creationId xmlns:a16="http://schemas.microsoft.com/office/drawing/2014/main" id="{FA99C926-1EF1-4692-A11B-D7059B7648A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7</xdr:col>
      <xdr:colOff>0</xdr:colOff>
      <xdr:row>157</xdr:row>
      <xdr:rowOff>104776</xdr:rowOff>
    </xdr:from>
    <xdr:to>
      <xdr:col>9</xdr:col>
      <xdr:colOff>9525</xdr:colOff>
      <xdr:row>161</xdr:row>
      <xdr:rowOff>171450</xdr:rowOff>
    </xdr:to>
    <xdr:graphicFrame macro="">
      <xdr:nvGraphicFramePr>
        <xdr:cNvPr id="32" name="Graphique 31">
          <a:extLst>
            <a:ext uri="{FF2B5EF4-FFF2-40B4-BE49-F238E27FC236}">
              <a16:creationId xmlns:a16="http://schemas.microsoft.com/office/drawing/2014/main" id="{51589F87-5C00-4734-9C9C-8A68305FABE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7</xdr:col>
      <xdr:colOff>0</xdr:colOff>
      <xdr:row>162</xdr:row>
      <xdr:rowOff>104776</xdr:rowOff>
    </xdr:from>
    <xdr:to>
      <xdr:col>9</xdr:col>
      <xdr:colOff>9525</xdr:colOff>
      <xdr:row>166</xdr:row>
      <xdr:rowOff>171450</xdr:rowOff>
    </xdr:to>
    <xdr:graphicFrame macro="">
      <xdr:nvGraphicFramePr>
        <xdr:cNvPr id="33" name="Graphique 32">
          <a:extLst>
            <a:ext uri="{FF2B5EF4-FFF2-40B4-BE49-F238E27FC236}">
              <a16:creationId xmlns:a16="http://schemas.microsoft.com/office/drawing/2014/main" id="{5CD100CD-57CF-4E04-BF10-96A9338652E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7</xdr:col>
      <xdr:colOff>0</xdr:colOff>
      <xdr:row>167</xdr:row>
      <xdr:rowOff>104776</xdr:rowOff>
    </xdr:from>
    <xdr:to>
      <xdr:col>9</xdr:col>
      <xdr:colOff>9525</xdr:colOff>
      <xdr:row>171</xdr:row>
      <xdr:rowOff>171450</xdr:rowOff>
    </xdr:to>
    <xdr:graphicFrame macro="">
      <xdr:nvGraphicFramePr>
        <xdr:cNvPr id="34" name="Graphique 33">
          <a:extLst>
            <a:ext uri="{FF2B5EF4-FFF2-40B4-BE49-F238E27FC236}">
              <a16:creationId xmlns:a16="http://schemas.microsoft.com/office/drawing/2014/main" id="{EA9CBFB5-346B-4780-BDD5-494E84B9857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7</xdr:col>
      <xdr:colOff>0</xdr:colOff>
      <xdr:row>172</xdr:row>
      <xdr:rowOff>104776</xdr:rowOff>
    </xdr:from>
    <xdr:to>
      <xdr:col>9</xdr:col>
      <xdr:colOff>9525</xdr:colOff>
      <xdr:row>176</xdr:row>
      <xdr:rowOff>171450</xdr:rowOff>
    </xdr:to>
    <xdr:graphicFrame macro="">
      <xdr:nvGraphicFramePr>
        <xdr:cNvPr id="35" name="Graphique 34">
          <a:extLst>
            <a:ext uri="{FF2B5EF4-FFF2-40B4-BE49-F238E27FC236}">
              <a16:creationId xmlns:a16="http://schemas.microsoft.com/office/drawing/2014/main" id="{82C992F7-1395-4A16-BE62-80C948E645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7</xdr:col>
      <xdr:colOff>0</xdr:colOff>
      <xdr:row>177</xdr:row>
      <xdr:rowOff>104776</xdr:rowOff>
    </xdr:from>
    <xdr:to>
      <xdr:col>9</xdr:col>
      <xdr:colOff>9525</xdr:colOff>
      <xdr:row>181</xdr:row>
      <xdr:rowOff>171450</xdr:rowOff>
    </xdr:to>
    <xdr:graphicFrame macro="">
      <xdr:nvGraphicFramePr>
        <xdr:cNvPr id="36" name="Graphique 35">
          <a:extLst>
            <a:ext uri="{FF2B5EF4-FFF2-40B4-BE49-F238E27FC236}">
              <a16:creationId xmlns:a16="http://schemas.microsoft.com/office/drawing/2014/main" id="{5A7C463A-28AC-48C2-9C82-81FA2D2AEDC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7</xdr:col>
      <xdr:colOff>0</xdr:colOff>
      <xdr:row>7</xdr:row>
      <xdr:rowOff>149600</xdr:rowOff>
    </xdr:from>
    <xdr:to>
      <xdr:col>9</xdr:col>
      <xdr:colOff>20731</xdr:colOff>
      <xdr:row>11</xdr:row>
      <xdr:rowOff>216274</xdr:rowOff>
    </xdr:to>
    <xdr:graphicFrame macro="">
      <xdr:nvGraphicFramePr>
        <xdr:cNvPr id="37" name="Graphique 36">
          <a:extLst>
            <a:ext uri="{FF2B5EF4-FFF2-40B4-BE49-F238E27FC236}">
              <a16:creationId xmlns:a16="http://schemas.microsoft.com/office/drawing/2014/main" id="{C6DE6DB2-BB03-4193-8F8F-A2A4AC80A1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7</xdr:col>
      <xdr:colOff>0</xdr:colOff>
      <xdr:row>182</xdr:row>
      <xdr:rowOff>104776</xdr:rowOff>
    </xdr:from>
    <xdr:to>
      <xdr:col>9</xdr:col>
      <xdr:colOff>9525</xdr:colOff>
      <xdr:row>186</xdr:row>
      <xdr:rowOff>171450</xdr:rowOff>
    </xdr:to>
    <xdr:graphicFrame macro="">
      <xdr:nvGraphicFramePr>
        <xdr:cNvPr id="38" name="Graphique 37">
          <a:extLst>
            <a:ext uri="{FF2B5EF4-FFF2-40B4-BE49-F238E27FC236}">
              <a16:creationId xmlns:a16="http://schemas.microsoft.com/office/drawing/2014/main" id="{BC51EEB7-D8BF-4FC7-A514-1E074C320FD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Ann&#233;e%20en%20cours/1&#232;re%2006/escalade/carnet_suivi_esc_1&#232;re0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Ann&#233;e%20en%20cours/1&#232;re%2004/escalade/carnet_suivi_esc_1G0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ramètres AFL2"/>
      <sheetName val="Voies et blocs"/>
      <sheetName val="ELEVES"/>
      <sheetName val="Leçon 3"/>
      <sheetName val="Leçon 4"/>
      <sheetName val="Leçon 5"/>
      <sheetName val="Leçon 6"/>
      <sheetName val="Leçon 7"/>
      <sheetName val="Leçon 8"/>
      <sheetName val="Leçon 9"/>
      <sheetName val="defis bloc L2"/>
      <sheetName val="Bilan_total"/>
      <sheetName val="Evaluation 1"/>
      <sheetName val="Evaluation 2"/>
      <sheetName val="CSV"/>
      <sheetName val="trimestre ESCALADE"/>
      <sheetName val="barême 3"/>
      <sheetName val="CCF ESCALADE"/>
      <sheetName val="Passages évaluation"/>
    </sheetNames>
    <sheetDataSet>
      <sheetData sheetId="0">
        <row r="1">
          <cell r="I1" t="str">
            <v>Gagner_en_force</v>
          </cell>
        </row>
        <row r="2">
          <cell r="I2" t="str">
            <v>Gagner_en_résistance</v>
          </cell>
        </row>
        <row r="3">
          <cell r="I3" t="str">
            <v>Gagner_en_technicité</v>
          </cell>
        </row>
      </sheetData>
      <sheetData sheetId="1">
        <row r="1">
          <cell r="H1" t="str">
            <v>V_01</v>
          </cell>
          <cell r="I1" t="str">
            <v>V_02</v>
          </cell>
          <cell r="J1" t="str">
            <v>V_03</v>
          </cell>
          <cell r="K1" t="str">
            <v>V_04</v>
          </cell>
          <cell r="L1" t="str">
            <v>V_05</v>
          </cell>
          <cell r="M1" t="str">
            <v>V_06</v>
          </cell>
          <cell r="N1" t="str">
            <v>V_07</v>
          </cell>
          <cell r="O1" t="str">
            <v>V_08</v>
          </cell>
          <cell r="P1" t="str">
            <v>V_09</v>
          </cell>
          <cell r="Q1" t="str">
            <v>V_10</v>
          </cell>
          <cell r="R1" t="str">
            <v>V_11</v>
          </cell>
          <cell r="S1" t="str">
            <v>V_12</v>
          </cell>
          <cell r="T1" t="str">
            <v>V_13</v>
          </cell>
          <cell r="U1" t="str">
            <v>V_14</v>
          </cell>
          <cell r="V1" t="str">
            <v>V_15</v>
          </cell>
          <cell r="W1" t="str">
            <v>V_16</v>
          </cell>
          <cell r="X1" t="str">
            <v>V_17</v>
          </cell>
          <cell r="Y1" t="str">
            <v>V_18</v>
          </cell>
          <cell r="Z1" t="str">
            <v>V_19</v>
          </cell>
          <cell r="AA1" t="str">
            <v>V_20</v>
          </cell>
          <cell r="AB1" t="str">
            <v>V_21</v>
          </cell>
          <cell r="AC1" t="str">
            <v>V_22</v>
          </cell>
          <cell r="AD1" t="str">
            <v>V_23</v>
          </cell>
        </row>
        <row r="2">
          <cell r="E2" t="str">
            <v>V1_ROSE</v>
          </cell>
        </row>
        <row r="3">
          <cell r="E3" t="str">
            <v>V2_JAUNE</v>
          </cell>
        </row>
        <row r="4">
          <cell r="E4" t="str">
            <v>V3_BLEU</v>
          </cell>
        </row>
        <row r="5">
          <cell r="E5" t="str">
            <v>V4_NOIR</v>
          </cell>
        </row>
        <row r="6">
          <cell r="E6" t="str">
            <v>V5_BLANC</v>
          </cell>
        </row>
        <row r="7">
          <cell r="E7" t="str">
            <v>V6_JAUNE</v>
          </cell>
        </row>
        <row r="8">
          <cell r="E8" t="str">
            <v>B1_VERT</v>
          </cell>
        </row>
        <row r="9">
          <cell r="E9" t="str">
            <v>B2_VERT</v>
          </cell>
        </row>
        <row r="10">
          <cell r="E10" t="str">
            <v>B3_VERT</v>
          </cell>
        </row>
        <row r="11">
          <cell r="E11" t="str">
            <v>B4_NOIR</v>
          </cell>
        </row>
        <row r="12">
          <cell r="E12" t="str">
            <v>B5_ROSE</v>
          </cell>
        </row>
        <row r="13">
          <cell r="E13" t="str">
            <v>B6_ROSE</v>
          </cell>
        </row>
        <row r="14">
          <cell r="E14" t="str">
            <v>R1_ORANGE</v>
          </cell>
        </row>
        <row r="15">
          <cell r="E15" t="str">
            <v>R2_JAUNE</v>
          </cell>
        </row>
        <row r="16">
          <cell r="E16" t="str">
            <v>R3_JAUNE</v>
          </cell>
        </row>
        <row r="17">
          <cell r="E17" t="str">
            <v>R4_ROUGE</v>
          </cell>
        </row>
        <row r="18">
          <cell r="E18" t="str">
            <v>R5_BLEU</v>
          </cell>
        </row>
        <row r="19">
          <cell r="E19" t="str">
            <v>N1_BLEU</v>
          </cell>
        </row>
        <row r="20">
          <cell r="E20" t="str">
            <v>N2_BLEU</v>
          </cell>
        </row>
        <row r="21">
          <cell r="E21" t="str">
            <v>N3_VIOLET</v>
          </cell>
        </row>
        <row r="22">
          <cell r="E22" t="str">
            <v>N4_VERT</v>
          </cell>
        </row>
        <row r="23">
          <cell r="E23" t="str">
            <v>N5_ROSE</v>
          </cell>
        </row>
      </sheetData>
      <sheetData sheetId="2">
        <row r="2">
          <cell r="B2" t="str">
            <v>BAUDU Emmy</v>
          </cell>
        </row>
        <row r="3">
          <cell r="B3" t="str">
            <v>BERNARD Alexia</v>
          </cell>
        </row>
        <row r="4">
          <cell r="B4" t="str">
            <v>BILLEAUD--Eléa</v>
          </cell>
        </row>
        <row r="5">
          <cell r="B5" t="str">
            <v>BROSSET Justine</v>
          </cell>
        </row>
        <row r="6">
          <cell r="B6" t="str">
            <v>CHABAUTY Adèle</v>
          </cell>
        </row>
        <row r="7">
          <cell r="B7" t="str">
            <v>CHARRÉ Aurélien</v>
          </cell>
        </row>
        <row r="8">
          <cell r="B8" t="str">
            <v>CHAUVIERE Clémentine</v>
          </cell>
        </row>
        <row r="9">
          <cell r="B9" t="str">
            <v>COUDRAIN Suzie</v>
          </cell>
        </row>
        <row r="10">
          <cell r="B10" t="str">
            <v>DAURIAT Lucile</v>
          </cell>
        </row>
        <row r="11">
          <cell r="B11" t="str">
            <v>EL MOUSSAOUI  Adam</v>
          </cell>
        </row>
        <row r="12">
          <cell r="B12" t="str">
            <v>FILLION Constance</v>
          </cell>
        </row>
        <row r="13">
          <cell r="B13" t="str">
            <v>FORESTIER Cyril</v>
          </cell>
        </row>
        <row r="14">
          <cell r="B14" t="str">
            <v>GABARD Marceline</v>
          </cell>
        </row>
        <row r="15">
          <cell r="B15" t="str">
            <v>GABORIT Lola</v>
          </cell>
        </row>
        <row r="16">
          <cell r="B16" t="str">
            <v>GENDRE Martin</v>
          </cell>
        </row>
        <row r="17">
          <cell r="B17" t="str">
            <v>HSU Hung-Wei</v>
          </cell>
        </row>
        <row r="18">
          <cell r="B18" t="str">
            <v>LANDREAU Yoni</v>
          </cell>
        </row>
        <row r="19">
          <cell r="B19" t="str">
            <v>LITOUX Charlie</v>
          </cell>
        </row>
        <row r="20">
          <cell r="B20" t="str">
            <v>MILLIOT Dylan</v>
          </cell>
        </row>
        <row r="21">
          <cell r="B21" t="str">
            <v>MORAN Nayeli</v>
          </cell>
        </row>
        <row r="22">
          <cell r="B22" t="str">
            <v>ORY Maximilien</v>
          </cell>
        </row>
        <row r="23">
          <cell r="B23" t="str">
            <v>PACALIN Lila</v>
          </cell>
        </row>
        <row r="24">
          <cell r="B24" t="str">
            <v>PIED William</v>
          </cell>
        </row>
        <row r="25">
          <cell r="B25" t="str">
            <v>PRIERE Ephylie</v>
          </cell>
        </row>
        <row r="26">
          <cell r="B26" t="str">
            <v>RAMBAUD Juliette</v>
          </cell>
        </row>
        <row r="27">
          <cell r="B27" t="str">
            <v>RENAUDEAU Eva</v>
          </cell>
        </row>
        <row r="28">
          <cell r="B28" t="str">
            <v>SÉNARD- Pierre-Charles</v>
          </cell>
        </row>
        <row r="29">
          <cell r="B29" t="str">
            <v>SERIES Domitille</v>
          </cell>
        </row>
        <row r="30">
          <cell r="B30" t="str">
            <v>SIGOGNEAU Laïlany</v>
          </cell>
        </row>
        <row r="31">
          <cell r="B31" t="str">
            <v>TOULASSI Denise</v>
          </cell>
        </row>
        <row r="32">
          <cell r="B32" t="str">
            <v>VELAY LE GOFF Samuel</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ramètres AFL2"/>
      <sheetName val="Voies et blocs"/>
      <sheetName val="ELEVES"/>
      <sheetName val="Leçon 3"/>
      <sheetName val="Leçon 4"/>
      <sheetName val="Leçon 5"/>
      <sheetName val="Leçon 6"/>
      <sheetName val="Leçon 7"/>
      <sheetName val="Leçon 8"/>
      <sheetName val="Leçon 9"/>
      <sheetName val="defis bloc L2"/>
      <sheetName val="Evaluation 2"/>
      <sheetName val="Bilan_total"/>
      <sheetName val="Evaluation 1"/>
      <sheetName val="barême 3"/>
      <sheetName val="Passages évaluation"/>
    </sheetNames>
    <sheetDataSet>
      <sheetData sheetId="0">
        <row r="1">
          <cell r="I1" t="str">
            <v>Gagner_en_force</v>
          </cell>
        </row>
      </sheetData>
      <sheetData sheetId="1">
        <row r="1">
          <cell r="H1" t="str">
            <v>V_01</v>
          </cell>
        </row>
      </sheetData>
      <sheetData sheetId="2">
        <row r="2">
          <cell r="A2">
            <v>1</v>
          </cell>
        </row>
        <row r="3">
          <cell r="A3">
            <v>2</v>
          </cell>
        </row>
        <row r="4">
          <cell r="A4">
            <v>3</v>
          </cell>
        </row>
        <row r="5">
          <cell r="A5">
            <v>4</v>
          </cell>
        </row>
        <row r="6">
          <cell r="A6">
            <v>5</v>
          </cell>
        </row>
        <row r="7">
          <cell r="A7">
            <v>6</v>
          </cell>
        </row>
        <row r="8">
          <cell r="A8">
            <v>7</v>
          </cell>
        </row>
        <row r="9">
          <cell r="A9">
            <v>8</v>
          </cell>
        </row>
        <row r="10">
          <cell r="A10">
            <v>9</v>
          </cell>
        </row>
        <row r="11">
          <cell r="A11">
            <v>10</v>
          </cell>
        </row>
        <row r="12">
          <cell r="A12">
            <v>11</v>
          </cell>
        </row>
        <row r="13">
          <cell r="A13">
            <v>12</v>
          </cell>
        </row>
        <row r="14">
          <cell r="A14">
            <v>13</v>
          </cell>
        </row>
        <row r="15">
          <cell r="A15">
            <v>14</v>
          </cell>
        </row>
        <row r="16">
          <cell r="A16">
            <v>15</v>
          </cell>
        </row>
        <row r="17">
          <cell r="A17">
            <v>16</v>
          </cell>
        </row>
        <row r="18">
          <cell r="A18">
            <v>17</v>
          </cell>
        </row>
        <row r="19">
          <cell r="A19">
            <v>18</v>
          </cell>
        </row>
        <row r="20">
          <cell r="A20">
            <v>19</v>
          </cell>
        </row>
        <row r="21">
          <cell r="A21">
            <v>20</v>
          </cell>
        </row>
        <row r="22">
          <cell r="A22">
            <v>21</v>
          </cell>
        </row>
        <row r="23">
          <cell r="A23">
            <v>22</v>
          </cell>
        </row>
        <row r="24">
          <cell r="A24">
            <v>23</v>
          </cell>
        </row>
        <row r="25">
          <cell r="A25">
            <v>24</v>
          </cell>
        </row>
        <row r="26">
          <cell r="A26">
            <v>25</v>
          </cell>
        </row>
        <row r="27">
          <cell r="A27">
            <v>26</v>
          </cell>
        </row>
        <row r="28">
          <cell r="A28">
            <v>27</v>
          </cell>
        </row>
        <row r="29">
          <cell r="A29">
            <v>28</v>
          </cell>
        </row>
        <row r="30">
          <cell r="A30">
            <v>29</v>
          </cell>
        </row>
        <row r="31">
          <cell r="A31">
            <v>30</v>
          </cell>
        </row>
        <row r="32">
          <cell r="A32">
            <v>31</v>
          </cell>
        </row>
        <row r="33">
          <cell r="A33">
            <v>32</v>
          </cell>
        </row>
        <row r="34">
          <cell r="A34">
            <v>33</v>
          </cell>
        </row>
        <row r="35">
          <cell r="A35">
            <v>34</v>
          </cell>
        </row>
        <row r="36">
          <cell r="A36">
            <v>35</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CFAA90E4-6527-4C83-8A9A-B2E75B6CDC9E}" name="Eleves3" displayName="Eleves3" ref="A1:C38" totalsRowShown="0" headerRowDxfId="182" dataDxfId="181">
  <autoFilter ref="A1:C38" xr:uid="{CFAA90E4-6527-4C83-8A9A-B2E75B6CDC9E}"/>
  <sortState xmlns:xlrd2="http://schemas.microsoft.com/office/spreadsheetml/2017/richdata2" ref="B2:C38">
    <sortCondition ref="B2:B38"/>
  </sortState>
  <tableColumns count="3">
    <tableColumn id="3" xr3:uid="{D85250F5-7173-4AE4-868B-8F1D4E88E0A4}" name="Colonne1" dataDxfId="180"/>
    <tableColumn id="1" xr3:uid="{8C15A4A0-38AF-4E32-863F-265AB7D38AEE}" name="Noms" dataDxfId="179"/>
    <tableColumn id="2" xr3:uid="{FE58E73F-22C6-47EE-AD29-099F9D1A5113}" name="Sexe" dataDxfId="178"/>
  </tableColumns>
  <tableStyleInfo name="TableStyleMedium2" showFirstColumn="0" showLastColumn="0" showRowStripes="1" showColumnStripes="0"/>
</table>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7B82B3-D45E-40F0-ADCF-AB0F6E2B6DE0}">
  <dimension ref="A1:E10"/>
  <sheetViews>
    <sheetView tabSelected="1" zoomScale="115" zoomScaleNormal="115" workbookViewId="0">
      <selection activeCell="A5" sqref="A5:E5"/>
    </sheetView>
  </sheetViews>
  <sheetFormatPr baseColWidth="10" defaultColWidth="0" defaultRowHeight="14.4" zeroHeight="1" x14ac:dyDescent="0.3"/>
  <cols>
    <col min="1" max="5" width="17" customWidth="1"/>
    <col min="6" max="16384" width="11.5546875" hidden="1"/>
  </cols>
  <sheetData>
    <row r="1" spans="1:5" ht="25.8" x14ac:dyDescent="0.5">
      <c r="A1" s="300" t="s">
        <v>463</v>
      </c>
      <c r="B1" s="300"/>
      <c r="C1" s="300"/>
      <c r="D1" s="300"/>
      <c r="E1" s="300"/>
    </row>
    <row r="2" spans="1:5" ht="25.8" x14ac:dyDescent="0.5">
      <c r="A2" s="289"/>
      <c r="B2" s="289"/>
      <c r="C2" s="289"/>
      <c r="D2" s="289"/>
      <c r="E2" s="289"/>
    </row>
    <row r="3" spans="1:5" ht="79.95" customHeight="1" x14ac:dyDescent="0.3">
      <c r="A3" s="301" t="s">
        <v>466</v>
      </c>
      <c r="B3" s="301"/>
      <c r="C3" s="301"/>
      <c r="D3" s="301"/>
      <c r="E3" s="301"/>
    </row>
    <row r="4" spans="1:5" ht="12" customHeight="1" x14ac:dyDescent="0.5">
      <c r="A4" s="290"/>
      <c r="B4" s="290"/>
      <c r="C4" s="290"/>
      <c r="D4" s="290"/>
      <c r="E4" s="289"/>
    </row>
    <row r="5" spans="1:5" ht="42.6" customHeight="1" x14ac:dyDescent="0.4">
      <c r="A5" s="302" t="s">
        <v>462</v>
      </c>
      <c r="B5" s="302"/>
      <c r="C5" s="302"/>
      <c r="D5" s="302"/>
      <c r="E5" s="302"/>
    </row>
    <row r="6" spans="1:5" ht="12" customHeight="1" x14ac:dyDescent="0.5">
      <c r="A6" s="290"/>
      <c r="B6" s="290"/>
      <c r="C6" s="290"/>
      <c r="D6" s="290"/>
      <c r="E6" s="289"/>
    </row>
    <row r="7" spans="1:5" ht="25.95" customHeight="1" x14ac:dyDescent="0.4">
      <c r="A7" s="303" t="s">
        <v>460</v>
      </c>
      <c r="B7" s="303"/>
      <c r="C7" s="303"/>
      <c r="D7" s="303"/>
      <c r="E7" s="303"/>
    </row>
    <row r="8" spans="1:5" ht="113.25" customHeight="1" x14ac:dyDescent="0.5">
      <c r="A8" s="290"/>
      <c r="B8" s="290"/>
      <c r="C8" s="290"/>
      <c r="D8" s="290"/>
      <c r="E8" s="289"/>
    </row>
    <row r="9" spans="1:5" ht="113.25" customHeight="1" x14ac:dyDescent="0.5">
      <c r="A9" s="290"/>
      <c r="B9" s="290"/>
      <c r="C9" s="290"/>
      <c r="D9" s="290"/>
      <c r="E9" s="289"/>
    </row>
    <row r="10" spans="1:5" ht="26.25" customHeight="1" x14ac:dyDescent="0.4">
      <c r="A10" s="303" t="s">
        <v>461</v>
      </c>
      <c r="B10" s="303"/>
      <c r="C10" s="303"/>
      <c r="D10" s="303"/>
      <c r="E10" s="303"/>
    </row>
  </sheetData>
  <sheetProtection algorithmName="SHA-512" hashValue="3VXmjXYXynDLjQdqgtf5nJTnAs9XT+s8iZpldhq2x3OmOwGIUYkosrbhiDdZgTJbRrnJbDCw6a9rIhnCSSvjbQ==" saltValue="TtGubtfQvVTdjvKPhtQ76A==" spinCount="100000" sheet="1" objects="1" scenarios="1"/>
  <mergeCells count="5">
    <mergeCell ref="A1:E1"/>
    <mergeCell ref="A3:E3"/>
    <mergeCell ref="A5:E5"/>
    <mergeCell ref="A7:E7"/>
    <mergeCell ref="A10:E10"/>
  </mergeCell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A2521-8844-429B-B1A0-FE7702308DC4}">
  <dimension ref="A1:P188"/>
  <sheetViews>
    <sheetView showGridLines="0" zoomScaleNormal="100" zoomScaleSheetLayoutView="55" workbookViewId="0">
      <pane xSplit="4" ySplit="2" topLeftCell="E3" activePane="bottomRight" state="frozen"/>
      <selection sqref="A1:XFD40"/>
      <selection pane="topRight" sqref="A1:XFD40"/>
      <selection pane="bottomLeft" sqref="A1:XFD40"/>
      <selection pane="bottomRight"/>
    </sheetView>
  </sheetViews>
  <sheetFormatPr baseColWidth="10" defaultColWidth="0" defaultRowHeight="15.6" customHeight="1" zeroHeight="1" x14ac:dyDescent="0.3"/>
  <cols>
    <col min="1" max="1" width="11.44140625" style="384" customWidth="1"/>
    <col min="2" max="2" width="3.88671875" style="384" customWidth="1"/>
    <col min="3" max="3" width="22.33203125" style="384" customWidth="1"/>
    <col min="4" max="4" width="6" style="384" customWidth="1"/>
    <col min="5" max="5" width="2.5546875" style="384" customWidth="1"/>
    <col min="6" max="6" width="44.88671875" style="384" customWidth="1"/>
    <col min="7" max="7" width="19.5546875" style="384" customWidth="1"/>
    <col min="8" max="8" width="10.33203125" style="384" customWidth="1"/>
    <col min="9" max="9" width="8.109375" style="384" customWidth="1"/>
    <col min="10" max="10" width="16" style="427" customWidth="1"/>
    <col min="11" max="11" width="16" style="384" customWidth="1"/>
    <col min="12" max="16" width="11.44140625" style="384" hidden="1" customWidth="1"/>
    <col min="17" max="16384" width="0" style="384" hidden="1"/>
  </cols>
  <sheetData>
    <row r="1" spans="1:16" ht="29.25" customHeight="1" thickBot="1" x14ac:dyDescent="0.35">
      <c r="A1" s="473"/>
      <c r="B1" s="474" t="s">
        <v>404</v>
      </c>
      <c r="C1" s="474"/>
      <c r="D1" s="474"/>
      <c r="E1" s="474"/>
      <c r="F1" s="474"/>
      <c r="G1" s="474"/>
      <c r="H1" s="474"/>
      <c r="I1" s="474"/>
      <c r="J1" s="474"/>
      <c r="K1" s="473"/>
    </row>
    <row r="2" spans="1:16" ht="44.25" customHeight="1" thickBot="1" x14ac:dyDescent="0.35">
      <c r="A2" s="473"/>
      <c r="B2" s="385" t="s">
        <v>2</v>
      </c>
      <c r="C2" s="386"/>
      <c r="D2" s="387" t="s">
        <v>0</v>
      </c>
      <c r="E2" s="475"/>
      <c r="F2" s="389" t="s">
        <v>394</v>
      </c>
      <c r="G2" s="390" t="s">
        <v>428</v>
      </c>
      <c r="H2" s="391"/>
      <c r="I2" s="391"/>
      <c r="J2" s="392"/>
      <c r="K2" s="476"/>
      <c r="L2" s="394"/>
      <c r="M2" s="395" t="s">
        <v>390</v>
      </c>
      <c r="N2" s="396" t="s">
        <v>8</v>
      </c>
      <c r="O2" s="397" t="s">
        <v>395</v>
      </c>
      <c r="P2" s="398"/>
    </row>
    <row r="3" spans="1:16" ht="15" customHeight="1" thickBot="1" x14ac:dyDescent="0.35">
      <c r="A3" s="473"/>
      <c r="B3" s="399">
        <v>1</v>
      </c>
      <c r="C3" s="400" t="str">
        <f>IF(VLOOKUP(B3,Paramètres!$A$2:$C$38,2,0)=0,"",VLOOKUP(B3,Paramètres!$A$2:$C$38,2,0))</f>
        <v>Elève 1</v>
      </c>
      <c r="D3" s="401" t="str">
        <f>IF(C3="","",VLOOKUP(B3,Paramètres!$A$2:$C$38,3,0))</f>
        <v>F</v>
      </c>
      <c r="E3" s="473"/>
      <c r="F3" s="402" t="s">
        <v>394</v>
      </c>
      <c r="G3" s="403" t="s">
        <v>184</v>
      </c>
      <c r="H3" s="404"/>
      <c r="I3" s="477"/>
      <c r="J3" s="403" t="s">
        <v>185</v>
      </c>
      <c r="K3" s="473"/>
      <c r="M3" s="406" t="str">
        <f>IF(G5="","",IF(Paramètres!$I$3="x",
IF(OR(J5=0,J5=""),0,IF(J5&gt;=G5,Paramètres!$K$10,IF(J5&gt;=G5*75%,Paramètres!$J$8,IF(J5&gt;=G5*50%,Paramètres!$I$8,IF(J5&gt;=G5*25%,Paramètres!$H$8,Paramètres!$G$10))))),
IF(Paramètres!$N$3="x",
IF(OR(J5=0,J5=""),0,IF(J5&gt;=G5,Paramètres!$O$9,IF(J5&gt;=G5*75%,Paramètres!$O$9,IF(J5&gt;=G5*50%,Paramètres!$N$8,IF(J5&gt;=G5*25%,Paramètres!$M$8,IF(J5&lt;G5*25%,Paramètres!$L$9)))))),
IF(Paramètres!$R$3="x",
IF(OR(J5=0,J5=""),"NA",IF(J5&gt;=G5,Paramètres!$S$9,IF(J5&gt;=G5*75%,Paramètres!$S$9,IF(J5&gt;=G5*50%,Paramètres!$R$8,IF(J5&gt;=G5*25%,Paramètres!$Q$8,IF(J5&lt;G5*25%,Paramètres!$P$9)))))),
IF(Paramètres!$V$3="x",
IF(OR(J5=0,J5=""),Paramètres!$T$9,IF(J5&gt;=G5,Paramètres!$W$9,IF(J5&gt;=G5*75%,Paramètres!$W$9,IF(J5&gt;=G5*50%,Paramètres!$V$8,IF(J5&gt;=G5*25%,Paramètres!$U$8,IF(J5&lt;G5*25%,Paramètres!$T$9)))))))))))</f>
        <v/>
      </c>
      <c r="N3" s="406">
        <f>N7/4</f>
        <v>10</v>
      </c>
      <c r="O3" s="407">
        <f>IF(OR(COUNTBLANK(F4:F6)=3,G5=""),0,
IF(SUM(IF(F4&lt;&gt;"",VLOOKUP(F4,Paramètres!$E$2:$F$27,2,0)),IF(F5&lt;&gt;"",VLOOKUP(F5,Paramètres!$E$2:$F$27,2,0)),IF(F6&lt;&gt;"",VLOOKUP(F6,Paramètres!$E$2:$F$27,2,0)))&gt;N7,$N7,
SUM(IF(F4&lt;&gt;"",VLOOKUP(F4,Paramètres!$E$2:$F$27,2,0)),IF(F5&lt;&gt;"",VLOOKUP(F5,Paramètres!$E$2:$F$27,2,0)),IF(F6&lt;&gt;"",VLOOKUP(F6,Paramètres!$E$2:$F$27,2,0)))))</f>
        <v>0</v>
      </c>
      <c r="P3" s="408"/>
    </row>
    <row r="4" spans="1:16" ht="15" customHeight="1" x14ac:dyDescent="0.3">
      <c r="A4" s="473"/>
      <c r="B4" s="478"/>
      <c r="C4" s="479"/>
      <c r="D4" s="478"/>
      <c r="E4" s="473"/>
      <c r="F4" s="280"/>
      <c r="G4" s="411"/>
      <c r="H4" s="412"/>
      <c r="I4" s="480"/>
      <c r="J4" s="414"/>
      <c r="K4" s="473"/>
      <c r="N4" s="406">
        <f>N7/4</f>
        <v>10</v>
      </c>
      <c r="O4" s="407">
        <f>N7*5%</f>
        <v>2</v>
      </c>
    </row>
    <row r="5" spans="1:16" ht="15" customHeight="1" x14ac:dyDescent="0.3">
      <c r="A5" s="473"/>
      <c r="B5" s="481"/>
      <c r="C5" s="482"/>
      <c r="D5" s="481"/>
      <c r="E5" s="473"/>
      <c r="F5" s="281"/>
      <c r="G5" s="282"/>
      <c r="H5" s="412"/>
      <c r="I5" s="480"/>
      <c r="J5" s="417" t="str">
        <f>IF(COUNTA(F4:F6)=0,"",IF(F4&lt;&gt;"",VLOOKUP(F4,Paramètres!$E$2:$F$27,2,0))+IF(F5&lt;&gt;"",VLOOKUP(F5,Paramètres!$E$2:$F$27,2,0))+IF(F6&lt;&gt;"",VLOOKUP(F6,Paramètres!$E$2:$F$27,2,0)))</f>
        <v/>
      </c>
      <c r="K5" s="473"/>
      <c r="N5" s="406">
        <f>N7/4</f>
        <v>10</v>
      </c>
      <c r="O5" s="407">
        <f>SUM(N3:N7)-(O3+O4)</f>
        <v>78</v>
      </c>
      <c r="P5" s="408"/>
    </row>
    <row r="6" spans="1:16" ht="15" customHeight="1" thickBot="1" x14ac:dyDescent="0.35">
      <c r="A6" s="473"/>
      <c r="B6" s="481"/>
      <c r="C6" s="482"/>
      <c r="D6" s="481"/>
      <c r="E6" s="473"/>
      <c r="F6" s="283"/>
      <c r="G6" s="418"/>
      <c r="H6" s="419"/>
      <c r="I6" s="483"/>
      <c r="J6" s="421"/>
      <c r="K6" s="473"/>
      <c r="N6" s="406">
        <f>N7/4</f>
        <v>10</v>
      </c>
      <c r="O6" s="398"/>
    </row>
    <row r="7" spans="1:16" ht="20.25" customHeight="1" thickBot="1" x14ac:dyDescent="0.35">
      <c r="A7" s="473"/>
      <c r="B7" s="484"/>
      <c r="C7" s="484"/>
      <c r="D7" s="484"/>
      <c r="E7" s="473"/>
      <c r="F7" s="485"/>
      <c r="G7" s="486"/>
      <c r="H7" s="487"/>
      <c r="I7" s="487"/>
      <c r="J7" s="488"/>
      <c r="K7" s="473"/>
      <c r="N7" s="406">
        <f>IF(G5="",40,G5)</f>
        <v>40</v>
      </c>
      <c r="O7" s="398"/>
    </row>
    <row r="8" spans="1:16" ht="15" customHeight="1" thickBot="1" x14ac:dyDescent="0.35">
      <c r="A8" s="473"/>
      <c r="B8" s="399">
        <f>B3+1</f>
        <v>2</v>
      </c>
      <c r="C8" s="400" t="str">
        <f>IF(VLOOKUP(B8,Paramètres!$A$2:$C$38,2,0)=0,"",VLOOKUP(B8,Paramètres!$A$2:$C$38,2,0))</f>
        <v>Elève 2</v>
      </c>
      <c r="D8" s="401" t="str">
        <f>IF(C8="","",VLOOKUP(B8,Paramètres!$A$2:$C$38,3,0))</f>
        <v>F</v>
      </c>
      <c r="E8" s="473"/>
      <c r="F8" s="402" t="s">
        <v>394</v>
      </c>
      <c r="G8" s="403" t="s">
        <v>184</v>
      </c>
      <c r="H8" s="404"/>
      <c r="I8" s="477"/>
      <c r="J8" s="403" t="s">
        <v>185</v>
      </c>
      <c r="K8" s="473"/>
      <c r="M8" s="406" t="str">
        <f>IF(G10="","",IF(Paramètres!$I$3="x",
IF(OR(J10=0,J10=""),0,IF(J10&gt;=G10,Paramètres!$K$10,IF(J10&gt;=G10*75%,Paramètres!$J$8,IF(J10&gt;=G10*50%,Paramètres!$I$8,IF(J10&gt;=G10*25%,Paramètres!$H$8,Paramètres!$G$10))))),
IF(Paramètres!$N$3="x",
IF(OR(J10=0,J10=""),0,IF(J10&gt;=G10,Paramètres!$O$9,IF(J10&gt;=G10*75%,Paramètres!$O$9,IF(J10&gt;=G10*50%,Paramètres!$N$8,IF(J10&gt;=G10*25%,Paramètres!$M$8,IF(J10&lt;G10*25%,Paramètres!$L$9)))))),
IF(Paramètres!$R$3="x",
IF(OR(J10=0,J10=""),"NA",IF(J10&gt;=G10,Paramètres!$S$9,IF(J10&gt;=G10*75%,Paramètres!$S$9,IF(J10&gt;=G10*50%,Paramètres!$R$8,IF(J10&gt;=G10*25%,Paramètres!$Q$8,IF(J10&lt;G10*25%,Paramètres!$P$9)))))),
IF(Paramètres!$V$3="x",
IF(OR(J10=0,J10=""),Paramètres!$T$9,IF(J10&gt;=G10,Paramètres!$W$9,IF(J10&gt;=G10*75%,Paramètres!$W$9,IF(J10&gt;=G10*50%,Paramètres!$V$8,IF(J10&gt;=G10*25%,Paramètres!$U$8,IF(J10&lt;G10*25%,Paramètres!$T$9)))))))))))</f>
        <v/>
      </c>
      <c r="N8" s="406">
        <f>N12/4</f>
        <v>10</v>
      </c>
      <c r="O8" s="407">
        <f>IF(OR(COUNTBLANK(F9:F11)=3,G10=""),0,
IF(SUM(IF(F9&lt;&gt;"",VLOOKUP(F9,Paramètres!$E$2:$F$27,2,0)),IF(F10&lt;&gt;"",VLOOKUP(F10,Paramètres!$E$2:$F$27,2,0)),IF(F11&lt;&gt;"",VLOOKUP(F11,Paramètres!$E$2:$F$27,2,0)))&gt;N12,$N12,
SUM(IF(F9&lt;&gt;"",VLOOKUP(F9,Paramètres!$E$2:$F$27,2,0)),IF(F10&lt;&gt;"",VLOOKUP(F10,Paramètres!$E$2:$F$27,2,0)),IF(F11&lt;&gt;"",VLOOKUP(F11,Paramètres!$E$2:$F$27,2,0)))))</f>
        <v>0</v>
      </c>
      <c r="P8" s="408"/>
    </row>
    <row r="9" spans="1:16" ht="15" customHeight="1" x14ac:dyDescent="0.3">
      <c r="A9" s="473"/>
      <c r="B9" s="478"/>
      <c r="C9" s="479"/>
      <c r="D9" s="478"/>
      <c r="E9" s="473"/>
      <c r="F9" s="280"/>
      <c r="G9" s="411"/>
      <c r="H9" s="412"/>
      <c r="I9" s="480"/>
      <c r="J9" s="414"/>
      <c r="K9" s="473"/>
      <c r="N9" s="406">
        <f>N12/4</f>
        <v>10</v>
      </c>
      <c r="O9" s="407">
        <f>N12*5%</f>
        <v>2</v>
      </c>
    </row>
    <row r="10" spans="1:16" ht="15" customHeight="1" x14ac:dyDescent="0.3">
      <c r="A10" s="473"/>
      <c r="B10" s="481"/>
      <c r="C10" s="482"/>
      <c r="D10" s="481"/>
      <c r="E10" s="473"/>
      <c r="F10" s="281"/>
      <c r="G10" s="282"/>
      <c r="H10" s="412"/>
      <c r="I10" s="480"/>
      <c r="J10" s="417" t="str">
        <f>IF(COUNTA(F9:F11)=0,"",IF(F9&lt;&gt;"",VLOOKUP(F9,Paramètres!$E$2:$F$27,2,0))+IF(F10&lt;&gt;"",VLOOKUP(F10,Paramètres!$E$2:$F$27,2,0))+IF(F11&lt;&gt;"",VLOOKUP(F11,Paramètres!$E$2:$F$27,2,0)))</f>
        <v/>
      </c>
      <c r="K10" s="473"/>
      <c r="N10" s="406">
        <f>N12/4</f>
        <v>10</v>
      </c>
      <c r="O10" s="407">
        <f>SUM(N8:N12)-(O8+O9)</f>
        <v>78</v>
      </c>
      <c r="P10" s="408"/>
    </row>
    <row r="11" spans="1:16" ht="15" customHeight="1" thickBot="1" x14ac:dyDescent="0.35">
      <c r="A11" s="473"/>
      <c r="B11" s="481"/>
      <c r="C11" s="482"/>
      <c r="D11" s="481"/>
      <c r="E11" s="473"/>
      <c r="F11" s="283"/>
      <c r="G11" s="418"/>
      <c r="H11" s="419"/>
      <c r="I11" s="483"/>
      <c r="J11" s="421"/>
      <c r="K11" s="473"/>
      <c r="N11" s="406">
        <f>N12/4</f>
        <v>10</v>
      </c>
      <c r="O11" s="398"/>
    </row>
    <row r="12" spans="1:16" ht="16.2" thickBot="1" x14ac:dyDescent="0.35">
      <c r="A12" s="473"/>
      <c r="B12" s="484"/>
      <c r="C12" s="484"/>
      <c r="D12" s="484"/>
      <c r="E12" s="473"/>
      <c r="F12" s="485"/>
      <c r="G12" s="486"/>
      <c r="H12" s="487"/>
      <c r="I12" s="487"/>
      <c r="J12" s="488"/>
      <c r="K12" s="473"/>
      <c r="N12" s="406">
        <f>IF(G10="",40,G10)</f>
        <v>40</v>
      </c>
      <c r="O12" s="398"/>
    </row>
    <row r="13" spans="1:16" ht="15" customHeight="1" thickBot="1" x14ac:dyDescent="0.35">
      <c r="A13" s="473"/>
      <c r="B13" s="399">
        <f>B8+1</f>
        <v>3</v>
      </c>
      <c r="C13" s="400" t="str">
        <f>IF(VLOOKUP(B13,Paramètres!$A$2:$C$38,2,0)=0,"",VLOOKUP(B13,Paramètres!$A$2:$C$38,2,0))</f>
        <v>Elève 3</v>
      </c>
      <c r="D13" s="401" t="str">
        <f>IF(C13="","",VLOOKUP(B13,Paramètres!$A$2:$C$38,3,0))</f>
        <v>F</v>
      </c>
      <c r="E13" s="473"/>
      <c r="F13" s="402" t="s">
        <v>394</v>
      </c>
      <c r="G13" s="403" t="s">
        <v>184</v>
      </c>
      <c r="H13" s="404"/>
      <c r="I13" s="477"/>
      <c r="J13" s="403" t="s">
        <v>185</v>
      </c>
      <c r="K13" s="473"/>
      <c r="M13" s="406" t="str">
        <f>IF(G15="","",IF(Paramètres!$I$3="x",
IF(OR(J15=0,J15=""),0,IF(J15&gt;=G15,Paramètres!$K$10,IF(J15&gt;=G15*75%,Paramètres!$J$8,IF(J15&gt;=G15*50%,Paramètres!$I$8,IF(J15&gt;=G15*25%,Paramètres!$H$8,Paramètres!$G$10))))),
IF(Paramètres!$N$3="x",
IF(OR(J15=0,J15=""),0,IF(J15&gt;=G15,Paramètres!$O$9,IF(J15&gt;=G15*75%,Paramètres!$O$9,IF(J15&gt;=G15*50%,Paramètres!$N$8,IF(J15&gt;=G15*25%,Paramètres!$M$8,IF(J15&lt;G15*25%,Paramètres!$L$9)))))),
IF(Paramètres!$R$3="x",
IF(OR(J15=0,J15=""),"NA",IF(J15&gt;=G15,Paramètres!$S$9,IF(J15&gt;=G15*75%,Paramètres!$S$9,IF(J15&gt;=G15*50%,Paramètres!$R$8,IF(J15&gt;=G15*25%,Paramètres!$Q$8,IF(J15&lt;G15*25%,Paramètres!$P$9)))))),
IF(Paramètres!$V$3="x",
IF(OR(J15=0,J15=""),Paramètres!$T$9,IF(J15&gt;=G15,Paramètres!$W$9,IF(J15&gt;=G15*75%,Paramètres!$W$9,IF(J15&gt;=G15*50%,Paramètres!$V$8,IF(J15&gt;=G15*25%,Paramètres!$U$8,IF(J15&lt;G15*25%,Paramètres!$T$9)))))))))))</f>
        <v/>
      </c>
      <c r="N13" s="406">
        <f>N17/4</f>
        <v>10</v>
      </c>
      <c r="O13" s="407">
        <f>IF(OR(COUNTBLANK(F14:F16)=3,G15=""),0,
IF(SUM(IF(F14&lt;&gt;"",VLOOKUP(F14,Paramètres!$E$2:$F$27,2,0)),IF(F15&lt;&gt;"",VLOOKUP(F15,Paramètres!$E$2:$F$27,2,0)),IF(F16&lt;&gt;"",VLOOKUP(F16,Paramètres!$E$2:$F$27,2,0)))&gt;N17,$N17,
SUM(IF(F14&lt;&gt;"",VLOOKUP(F14,Paramètres!$E$2:$F$27,2,0)),IF(F15&lt;&gt;"",VLOOKUP(F15,Paramètres!$E$2:$F$27,2,0)),IF(F16&lt;&gt;"",VLOOKUP(F16,Paramètres!$E$2:$F$27,2,0)))))</f>
        <v>0</v>
      </c>
      <c r="P13" s="408"/>
    </row>
    <row r="14" spans="1:16" ht="15" customHeight="1" x14ac:dyDescent="0.3">
      <c r="A14" s="473"/>
      <c r="B14" s="478"/>
      <c r="C14" s="479"/>
      <c r="D14" s="478"/>
      <c r="E14" s="473"/>
      <c r="F14" s="280"/>
      <c r="G14" s="411"/>
      <c r="H14" s="412"/>
      <c r="I14" s="480"/>
      <c r="J14" s="414"/>
      <c r="K14" s="473"/>
      <c r="N14" s="406">
        <f>N17/4</f>
        <v>10</v>
      </c>
      <c r="O14" s="407">
        <f>N17*5%</f>
        <v>2</v>
      </c>
    </row>
    <row r="15" spans="1:16" ht="15" customHeight="1" x14ac:dyDescent="0.3">
      <c r="A15" s="473"/>
      <c r="B15" s="481"/>
      <c r="C15" s="482"/>
      <c r="D15" s="481"/>
      <c r="E15" s="473"/>
      <c r="F15" s="281"/>
      <c r="G15" s="282"/>
      <c r="H15" s="412"/>
      <c r="I15" s="480"/>
      <c r="J15" s="417" t="str">
        <f>IF(COUNTA(F14:F16)=0,"",IF(F14&lt;&gt;"",VLOOKUP(F14,Paramètres!$E$2:$F$27,2,0))+IF(F15&lt;&gt;"",VLOOKUP(F15,Paramètres!$E$2:$F$27,2,0))+IF(F16&lt;&gt;"",VLOOKUP(F16,Paramètres!$E$2:$F$27,2,0)))</f>
        <v/>
      </c>
      <c r="K15" s="473"/>
      <c r="N15" s="406">
        <f>N17/4</f>
        <v>10</v>
      </c>
      <c r="O15" s="407">
        <f>SUM(N13:N17)-(O13+O14)</f>
        <v>78</v>
      </c>
      <c r="P15" s="408"/>
    </row>
    <row r="16" spans="1:16" ht="15" customHeight="1" thickBot="1" x14ac:dyDescent="0.35">
      <c r="A16" s="473"/>
      <c r="B16" s="481"/>
      <c r="C16" s="482"/>
      <c r="D16" s="481"/>
      <c r="E16" s="473"/>
      <c r="F16" s="283"/>
      <c r="G16" s="418"/>
      <c r="H16" s="419"/>
      <c r="I16" s="483"/>
      <c r="J16" s="421"/>
      <c r="K16" s="473"/>
      <c r="N16" s="406">
        <f>N17/4</f>
        <v>10</v>
      </c>
      <c r="O16" s="398"/>
    </row>
    <row r="17" spans="1:16" ht="16.2" thickBot="1" x14ac:dyDescent="0.35">
      <c r="A17" s="473"/>
      <c r="B17" s="484"/>
      <c r="C17" s="484"/>
      <c r="D17" s="484"/>
      <c r="E17" s="473"/>
      <c r="F17" s="485"/>
      <c r="G17" s="486"/>
      <c r="H17" s="487"/>
      <c r="I17" s="487"/>
      <c r="J17" s="488"/>
      <c r="K17" s="473"/>
      <c r="N17" s="406">
        <f>IF(G15="",40,G15)</f>
        <v>40</v>
      </c>
      <c r="O17" s="398"/>
    </row>
    <row r="18" spans="1:16" ht="15" customHeight="1" thickBot="1" x14ac:dyDescent="0.35">
      <c r="A18" s="473"/>
      <c r="B18" s="399">
        <f>B13+1</f>
        <v>4</v>
      </c>
      <c r="C18" s="400" t="str">
        <f>IF(VLOOKUP(B18,Paramètres!$A$2:$C$38,2,0)=0,"",VLOOKUP(B18,Paramètres!$A$2:$C$38,2,0))</f>
        <v>Elève 4</v>
      </c>
      <c r="D18" s="401" t="str">
        <f>IF(C18="","",VLOOKUP(B18,Paramètres!$A$2:$C$38,3,0))</f>
        <v>F</v>
      </c>
      <c r="E18" s="473"/>
      <c r="F18" s="402" t="s">
        <v>394</v>
      </c>
      <c r="G18" s="403" t="s">
        <v>184</v>
      </c>
      <c r="H18" s="404"/>
      <c r="I18" s="477"/>
      <c r="J18" s="403" t="s">
        <v>185</v>
      </c>
      <c r="K18" s="473"/>
      <c r="M18" s="406" t="str">
        <f>IF(G20="","",IF(Paramètres!$I$3="x",
IF(OR(J20=0,J20=""),0,IF(J20&gt;=G20,Paramètres!$K$10,IF(J20&gt;=G20*75%,Paramètres!$J$8,IF(J20&gt;=G20*50%,Paramètres!$I$8,IF(J20&gt;=G20*25%,Paramètres!$H$8,Paramètres!$G$10))))),
IF(Paramètres!$N$3="x",
IF(OR(J20=0,J20=""),0,IF(J20&gt;=G20,Paramètres!$O$9,IF(J20&gt;=G20*75%,Paramètres!$O$9,IF(J20&gt;=G20*50%,Paramètres!$N$8,IF(J20&gt;=G20*25%,Paramètres!$M$8,IF(J20&lt;G20*25%,Paramètres!$L$9)))))),
IF(Paramètres!$R$3="x",
IF(OR(J20=0,J20=""),"NA",IF(J20&gt;=G20,Paramètres!$S$9,IF(J20&gt;=G20*75%,Paramètres!$S$9,IF(J20&gt;=G20*50%,Paramètres!$R$8,IF(J20&gt;=G20*25%,Paramètres!$Q$8,IF(J20&lt;G20*25%,Paramètres!$P$9)))))),
IF(Paramètres!$V$3="x",
IF(OR(J20=0,J20=""),Paramètres!$T$9,IF(J20&gt;=G20,Paramètres!$W$9,IF(J20&gt;=G20*75%,Paramètres!$W$9,IF(J20&gt;=G20*50%,Paramètres!$V$8,IF(J20&gt;=G20*25%,Paramètres!$U$8,IF(J20&lt;G20*25%,Paramètres!$T$9)))))))))))</f>
        <v/>
      </c>
      <c r="N18" s="406">
        <f>N22/4</f>
        <v>10</v>
      </c>
      <c r="O18" s="407">
        <f>IF(OR(COUNTBLANK(F19:F21)=3,G20=""),0,
IF(SUM(IF(F19&lt;&gt;"",VLOOKUP(F19,Paramètres!$E$2:$F$27,2,0)),IF(F20&lt;&gt;"",VLOOKUP(F20,Paramètres!$E$2:$F$27,2,0)),IF(F21&lt;&gt;"",VLOOKUP(F21,Paramètres!$E$2:$F$27,2,0)))&gt;N22,$N22,
SUM(IF(F19&lt;&gt;"",VLOOKUP(F19,Paramètres!$E$2:$F$27,2,0)),IF(F20&lt;&gt;"",VLOOKUP(F20,Paramètres!$E$2:$F$27,2,0)),IF(F21&lt;&gt;"",VLOOKUP(F21,Paramètres!$E$2:$F$27,2,0)))))</f>
        <v>0</v>
      </c>
      <c r="P18" s="408"/>
    </row>
    <row r="19" spans="1:16" ht="15" customHeight="1" x14ac:dyDescent="0.3">
      <c r="A19" s="473"/>
      <c r="B19" s="478"/>
      <c r="C19" s="479"/>
      <c r="D19" s="478"/>
      <c r="E19" s="473"/>
      <c r="F19" s="280"/>
      <c r="G19" s="411"/>
      <c r="H19" s="412"/>
      <c r="I19" s="480"/>
      <c r="J19" s="414"/>
      <c r="K19" s="473"/>
      <c r="N19" s="406">
        <f>N22/4</f>
        <v>10</v>
      </c>
      <c r="O19" s="407">
        <f>N22*5%</f>
        <v>2</v>
      </c>
    </row>
    <row r="20" spans="1:16" ht="15" customHeight="1" x14ac:dyDescent="0.3">
      <c r="A20" s="473"/>
      <c r="B20" s="481"/>
      <c r="C20" s="482"/>
      <c r="D20" s="481"/>
      <c r="E20" s="473"/>
      <c r="F20" s="281"/>
      <c r="G20" s="282"/>
      <c r="H20" s="412"/>
      <c r="I20" s="480"/>
      <c r="J20" s="417" t="str">
        <f>IF(COUNTA(F19:F21)=0,"",IF(F19&lt;&gt;"",VLOOKUP(F19,Paramètres!$E$2:$F$27,2,0))+IF(F20&lt;&gt;"",VLOOKUP(F20,Paramètres!$E$2:$F$27,2,0))+IF(F21&lt;&gt;"",VLOOKUP(F21,Paramètres!$E$2:$F$27,2,0)))</f>
        <v/>
      </c>
      <c r="K20" s="473"/>
      <c r="N20" s="406">
        <f>N22/4</f>
        <v>10</v>
      </c>
      <c r="O20" s="407">
        <f>SUM(N18:N22)-(O18+O19)</f>
        <v>78</v>
      </c>
      <c r="P20" s="408"/>
    </row>
    <row r="21" spans="1:16" ht="15" customHeight="1" thickBot="1" x14ac:dyDescent="0.35">
      <c r="A21" s="473"/>
      <c r="B21" s="481"/>
      <c r="C21" s="482"/>
      <c r="D21" s="481"/>
      <c r="E21" s="473"/>
      <c r="F21" s="283"/>
      <c r="G21" s="418"/>
      <c r="H21" s="419"/>
      <c r="I21" s="483"/>
      <c r="J21" s="421"/>
      <c r="K21" s="473"/>
      <c r="N21" s="406">
        <f>N22/4</f>
        <v>10</v>
      </c>
      <c r="O21" s="398"/>
    </row>
    <row r="22" spans="1:16" ht="16.2" thickBot="1" x14ac:dyDescent="0.35">
      <c r="A22" s="473"/>
      <c r="B22" s="484"/>
      <c r="C22" s="484"/>
      <c r="D22" s="484"/>
      <c r="E22" s="473"/>
      <c r="F22" s="485"/>
      <c r="G22" s="486"/>
      <c r="H22" s="487"/>
      <c r="I22" s="487"/>
      <c r="J22" s="488"/>
      <c r="K22" s="473"/>
      <c r="N22" s="406">
        <f>IF(G20="",40,G20)</f>
        <v>40</v>
      </c>
      <c r="O22" s="398"/>
    </row>
    <row r="23" spans="1:16" ht="15" customHeight="1" thickBot="1" x14ac:dyDescent="0.35">
      <c r="A23" s="473"/>
      <c r="B23" s="399">
        <f>B18+1</f>
        <v>5</v>
      </c>
      <c r="C23" s="400" t="str">
        <f>IF(VLOOKUP(B23,Paramètres!$A$2:$C$38,2,0)=0,"",VLOOKUP(B23,Paramètres!$A$2:$C$38,2,0))</f>
        <v>Elève 5</v>
      </c>
      <c r="D23" s="401" t="str">
        <f>IF(C23="","",VLOOKUP(B23,Paramètres!$A$2:$C$38,3,0))</f>
        <v>F</v>
      </c>
      <c r="E23" s="473"/>
      <c r="F23" s="402" t="s">
        <v>394</v>
      </c>
      <c r="G23" s="403" t="s">
        <v>184</v>
      </c>
      <c r="H23" s="404"/>
      <c r="I23" s="477"/>
      <c r="J23" s="403" t="s">
        <v>185</v>
      </c>
      <c r="K23" s="473"/>
      <c r="M23" s="406" t="str">
        <f>IF(G25="","",IF(Paramètres!$I$3="x",
IF(OR(J25=0,J25=""),0,IF(J25&gt;=G25,Paramètres!$K$10,IF(J25&gt;=G25*75%,Paramètres!$J$8,IF(J25&gt;=G25*50%,Paramètres!$I$8,IF(J25&gt;=G25*25%,Paramètres!$H$8,Paramètres!$G$10))))),
IF(Paramètres!$N$3="x",
IF(OR(J25=0,J25=""),0,IF(J25&gt;=G25,Paramètres!$O$9,IF(J25&gt;=G25*75%,Paramètres!$O$9,IF(J25&gt;=G25*50%,Paramètres!$N$8,IF(J25&gt;=G25*25%,Paramètres!$M$8,IF(J25&lt;G25*25%,Paramètres!$L$9)))))),
IF(Paramètres!$R$3="x",
IF(OR(J25=0,J25=""),"NA",IF(J25&gt;=G25,Paramètres!$S$9,IF(J25&gt;=G25*75%,Paramètres!$S$9,IF(J25&gt;=G25*50%,Paramètres!$R$8,IF(J25&gt;=G25*25%,Paramètres!$Q$8,IF(J25&lt;G25*25%,Paramètres!$P$9)))))),
IF(Paramètres!$V$3="x",
IF(OR(J25=0,J25=""),Paramètres!$T$9,IF(J25&gt;=G25,Paramètres!$W$9,IF(J25&gt;=G25*75%,Paramètres!$W$9,IF(J25&gt;=G25*50%,Paramètres!$V$8,IF(J25&gt;=G25*25%,Paramètres!$U$8,IF(J25&lt;G25*25%,Paramètres!$T$9)))))))))))</f>
        <v/>
      </c>
      <c r="N23" s="406">
        <f>N27/4</f>
        <v>10</v>
      </c>
      <c r="O23" s="407">
        <f>IF(OR(COUNTBLANK(F24:F26)=3,G25=""),0,
IF(SUM(IF(F24&lt;&gt;"",VLOOKUP(F24,Paramètres!$E$2:$F$27,2,0)),IF(F25&lt;&gt;"",VLOOKUP(F25,Paramètres!$E$2:$F$27,2,0)),IF(F26&lt;&gt;"",VLOOKUP(F26,Paramètres!$E$2:$F$27,2,0)))&gt;N27,$N27,
SUM(IF(F24&lt;&gt;"",VLOOKUP(F24,Paramètres!$E$2:$F$27,2,0)),IF(F25&lt;&gt;"",VLOOKUP(F25,Paramètres!$E$2:$F$27,2,0)),IF(F26&lt;&gt;"",VLOOKUP(F26,Paramètres!$E$2:$F$27,2,0)))))</f>
        <v>0</v>
      </c>
      <c r="P23" s="408"/>
    </row>
    <row r="24" spans="1:16" ht="15" customHeight="1" x14ac:dyDescent="0.3">
      <c r="A24" s="473"/>
      <c r="B24" s="478"/>
      <c r="C24" s="479"/>
      <c r="D24" s="478"/>
      <c r="E24" s="473"/>
      <c r="F24" s="280"/>
      <c r="G24" s="411"/>
      <c r="H24" s="412"/>
      <c r="I24" s="480"/>
      <c r="J24" s="414"/>
      <c r="K24" s="473"/>
      <c r="N24" s="406">
        <f>N27/4</f>
        <v>10</v>
      </c>
      <c r="O24" s="407">
        <f>N27*5%</f>
        <v>2</v>
      </c>
    </row>
    <row r="25" spans="1:16" ht="15" customHeight="1" x14ac:dyDescent="0.3">
      <c r="A25" s="473"/>
      <c r="B25" s="481"/>
      <c r="C25" s="482"/>
      <c r="D25" s="481"/>
      <c r="E25" s="473"/>
      <c r="F25" s="281"/>
      <c r="G25" s="282"/>
      <c r="H25" s="412"/>
      <c r="I25" s="480"/>
      <c r="J25" s="417" t="str">
        <f>IF(COUNTA(F24:F26)=0,"",IF(F24&lt;&gt;"",VLOOKUP(F24,Paramètres!$E$2:$F$27,2,0))+IF(F25&lt;&gt;"",VLOOKUP(F25,Paramètres!$E$2:$F$27,2,0))+IF(F26&lt;&gt;"",VLOOKUP(F26,Paramètres!$E$2:$F$27,2,0)))</f>
        <v/>
      </c>
      <c r="K25" s="473"/>
      <c r="N25" s="406">
        <f>N27/4</f>
        <v>10</v>
      </c>
      <c r="O25" s="407">
        <f>SUM(N23:N27)-(O23+O24)</f>
        <v>78</v>
      </c>
      <c r="P25" s="408"/>
    </row>
    <row r="26" spans="1:16" ht="15" customHeight="1" thickBot="1" x14ac:dyDescent="0.35">
      <c r="A26" s="473"/>
      <c r="B26" s="481"/>
      <c r="C26" s="482"/>
      <c r="D26" s="481"/>
      <c r="E26" s="473"/>
      <c r="F26" s="283"/>
      <c r="G26" s="418"/>
      <c r="H26" s="419"/>
      <c r="I26" s="483"/>
      <c r="J26" s="421"/>
      <c r="K26" s="473"/>
      <c r="N26" s="406">
        <f>N27/4</f>
        <v>10</v>
      </c>
      <c r="O26" s="398"/>
    </row>
    <row r="27" spans="1:16" ht="16.2" thickBot="1" x14ac:dyDescent="0.35">
      <c r="A27" s="473"/>
      <c r="B27" s="484"/>
      <c r="C27" s="484"/>
      <c r="D27" s="484"/>
      <c r="E27" s="473"/>
      <c r="F27" s="485"/>
      <c r="G27" s="486"/>
      <c r="H27" s="487"/>
      <c r="I27" s="487"/>
      <c r="J27" s="488"/>
      <c r="K27" s="473"/>
      <c r="N27" s="406">
        <f>IF(G25="",40,G25)</f>
        <v>40</v>
      </c>
      <c r="O27" s="398"/>
    </row>
    <row r="28" spans="1:16" ht="15" customHeight="1" thickBot="1" x14ac:dyDescent="0.35">
      <c r="A28" s="473"/>
      <c r="B28" s="399">
        <f>B23+1</f>
        <v>6</v>
      </c>
      <c r="C28" s="400" t="str">
        <f>IF(VLOOKUP(B28,Paramètres!$A$2:$C$38,2,0)=0,"",VLOOKUP(B28,Paramètres!$A$2:$C$38,2,0))</f>
        <v>Elève 6</v>
      </c>
      <c r="D28" s="401" t="str">
        <f>IF(C28="","",VLOOKUP(B28,Paramètres!$A$2:$C$38,3,0))</f>
        <v>G</v>
      </c>
      <c r="E28" s="473"/>
      <c r="F28" s="402" t="s">
        <v>394</v>
      </c>
      <c r="G28" s="403" t="s">
        <v>184</v>
      </c>
      <c r="H28" s="404"/>
      <c r="I28" s="477"/>
      <c r="J28" s="403" t="s">
        <v>185</v>
      </c>
      <c r="K28" s="473"/>
      <c r="M28" s="406" t="str">
        <f>IF(G30="","",IF(Paramètres!$I$3="x",
IF(OR(J30=0,J30=""),0,IF(J30&gt;=G30,Paramètres!$K$10,IF(J30&gt;=G30*75%,Paramètres!$J$8,IF(J30&gt;=G30*50%,Paramètres!$I$8,IF(J30&gt;=G30*25%,Paramètres!$H$8,Paramètres!$G$10))))),
IF(Paramètres!$N$3="x",
IF(OR(J30=0,J30=""),0,IF(J30&gt;=G30,Paramètres!$O$9,IF(J30&gt;=G30*75%,Paramètres!$O$9,IF(J30&gt;=G30*50%,Paramètres!$N$8,IF(J30&gt;=G30*25%,Paramètres!$M$8,IF(J30&lt;G30*25%,Paramètres!$L$9)))))),
IF(Paramètres!$R$3="x",
IF(OR(J30=0,J30=""),"NA",IF(J30&gt;=G30,Paramètres!$S$9,IF(J30&gt;=G30*75%,Paramètres!$S$9,IF(J30&gt;=G30*50%,Paramètres!$R$8,IF(J30&gt;=G30*25%,Paramètres!$Q$8,IF(J30&lt;G30*25%,Paramètres!$P$9)))))),
IF(Paramètres!$V$3="x",
IF(OR(J30=0,J30=""),Paramètres!$T$9,IF(J30&gt;=G30,Paramètres!$W$9,IF(J30&gt;=G30*75%,Paramètres!$W$9,IF(J30&gt;=G30*50%,Paramètres!$V$8,IF(J30&gt;=G30*25%,Paramètres!$U$8,IF(J30&lt;G30*25%,Paramètres!$T$9)))))))))))</f>
        <v/>
      </c>
      <c r="N28" s="406">
        <f>N32/4</f>
        <v>10</v>
      </c>
      <c r="O28" s="407">
        <f>IF(OR(COUNTBLANK(F29:F31)=3,G30=""),0,
IF(SUM(IF(F29&lt;&gt;"",VLOOKUP(F29,Paramètres!$E$2:$F$27,2,0)),IF(F30&lt;&gt;"",VLOOKUP(F30,Paramètres!$E$2:$F$27,2,0)),IF(F31&lt;&gt;"",VLOOKUP(F31,Paramètres!$E$2:$F$27,2,0)))&gt;N32,$N32,
SUM(IF(F29&lt;&gt;"",VLOOKUP(F29,Paramètres!$E$2:$F$27,2,0)),IF(F30&lt;&gt;"",VLOOKUP(F30,Paramètres!$E$2:$F$27,2,0)),IF(F31&lt;&gt;"",VLOOKUP(F31,Paramètres!$E$2:$F$27,2,0)))))</f>
        <v>0</v>
      </c>
      <c r="P28" s="408"/>
    </row>
    <row r="29" spans="1:16" ht="15" customHeight="1" x14ac:dyDescent="0.3">
      <c r="A29" s="473"/>
      <c r="B29" s="478"/>
      <c r="C29" s="479"/>
      <c r="D29" s="478"/>
      <c r="E29" s="473"/>
      <c r="F29" s="280"/>
      <c r="G29" s="411"/>
      <c r="H29" s="412"/>
      <c r="I29" s="480"/>
      <c r="J29" s="414"/>
      <c r="K29" s="473"/>
      <c r="N29" s="406">
        <f>N32/4</f>
        <v>10</v>
      </c>
      <c r="O29" s="407">
        <f>N32*5%</f>
        <v>2</v>
      </c>
    </row>
    <row r="30" spans="1:16" ht="15" customHeight="1" x14ac:dyDescent="0.3">
      <c r="A30" s="473"/>
      <c r="B30" s="481"/>
      <c r="C30" s="482"/>
      <c r="D30" s="481"/>
      <c r="E30" s="473"/>
      <c r="F30" s="281"/>
      <c r="G30" s="282"/>
      <c r="H30" s="412"/>
      <c r="I30" s="480"/>
      <c r="J30" s="417" t="str">
        <f>IF(COUNTA(F29:F31)=0,"",IF(F29&lt;&gt;"",VLOOKUP(F29,Paramètres!$E$2:$F$27,2,0))+IF(F30&lt;&gt;"",VLOOKUP(F30,Paramètres!$E$2:$F$27,2,0))+IF(F31&lt;&gt;"",VLOOKUP(F31,Paramètres!$E$2:$F$27,2,0)))</f>
        <v/>
      </c>
      <c r="K30" s="473"/>
      <c r="N30" s="406">
        <f>N32/4</f>
        <v>10</v>
      </c>
      <c r="O30" s="407">
        <f>SUM(N28:N32)-(O28+O29)</f>
        <v>78</v>
      </c>
      <c r="P30" s="408"/>
    </row>
    <row r="31" spans="1:16" ht="15" customHeight="1" thickBot="1" x14ac:dyDescent="0.35">
      <c r="A31" s="473"/>
      <c r="B31" s="481"/>
      <c r="C31" s="482"/>
      <c r="D31" s="481"/>
      <c r="E31" s="473"/>
      <c r="F31" s="283"/>
      <c r="G31" s="418"/>
      <c r="H31" s="419"/>
      <c r="I31" s="483"/>
      <c r="J31" s="421"/>
      <c r="K31" s="473"/>
      <c r="N31" s="406">
        <f>N32/4</f>
        <v>10</v>
      </c>
      <c r="O31" s="398"/>
    </row>
    <row r="32" spans="1:16" ht="16.2" thickBot="1" x14ac:dyDescent="0.35">
      <c r="A32" s="473"/>
      <c r="B32" s="484"/>
      <c r="C32" s="484"/>
      <c r="D32" s="484"/>
      <c r="E32" s="473"/>
      <c r="F32" s="485"/>
      <c r="G32" s="486"/>
      <c r="H32" s="487"/>
      <c r="I32" s="487"/>
      <c r="J32" s="488"/>
      <c r="K32" s="473"/>
      <c r="N32" s="406">
        <f>IF(G30="",40,G30)</f>
        <v>40</v>
      </c>
      <c r="O32" s="398"/>
    </row>
    <row r="33" spans="1:16" ht="15" customHeight="1" thickBot="1" x14ac:dyDescent="0.35">
      <c r="A33" s="473"/>
      <c r="B33" s="399">
        <f>B28+1</f>
        <v>7</v>
      </c>
      <c r="C33" s="400" t="str">
        <f>IF(VLOOKUP(B33,Paramètres!$A$2:$C$38,2,0)=0,"",VLOOKUP(B33,Paramètres!$A$2:$C$38,2,0))</f>
        <v>Elève 7</v>
      </c>
      <c r="D33" s="401" t="str">
        <f>IF(C33="","",VLOOKUP(B33,Paramètres!$A$2:$C$38,3,0))</f>
        <v>F</v>
      </c>
      <c r="E33" s="473"/>
      <c r="F33" s="402" t="s">
        <v>394</v>
      </c>
      <c r="G33" s="403" t="s">
        <v>184</v>
      </c>
      <c r="H33" s="404"/>
      <c r="I33" s="477"/>
      <c r="J33" s="403" t="s">
        <v>185</v>
      </c>
      <c r="K33" s="473"/>
      <c r="M33" s="406" t="str">
        <f>IF(G35="","",IF(Paramètres!$I$3="x",
IF(OR(J35=0,J35=""),0,IF(J35&gt;=G35,Paramètres!$K$10,IF(J35&gt;=G35*75%,Paramètres!$J$8,IF(J35&gt;=G35*50%,Paramètres!$I$8,IF(J35&gt;=G35*25%,Paramètres!$H$8,Paramètres!$G$10))))),
IF(Paramètres!$N$3="x",
IF(OR(J35=0,J35=""),0,IF(J35&gt;=G35,Paramètres!$O$9,IF(J35&gt;=G35*75%,Paramètres!$O$9,IF(J35&gt;=G35*50%,Paramètres!$N$8,IF(J35&gt;=G35*25%,Paramètres!$M$8,IF(J35&lt;G35*25%,Paramètres!$L$9)))))),
IF(Paramètres!$R$3="x",
IF(OR(J35=0,J35=""),"NA",IF(J35&gt;=G35,Paramètres!$S$9,IF(J35&gt;=G35*75%,Paramètres!$S$9,IF(J35&gt;=G35*50%,Paramètres!$R$8,IF(J35&gt;=G35*25%,Paramètres!$Q$8,IF(J35&lt;G35*25%,Paramètres!$P$9)))))),
IF(Paramètres!$V$3="x",
IF(OR(J35=0,J35=""),Paramètres!$T$9,IF(J35&gt;=G35,Paramètres!$W$9,IF(J35&gt;=G35*75%,Paramètres!$W$9,IF(J35&gt;=G35*50%,Paramètres!$V$8,IF(J35&gt;=G35*25%,Paramètres!$U$8,IF(J35&lt;G35*25%,Paramètres!$T$9)))))))))))</f>
        <v/>
      </c>
      <c r="N33" s="406">
        <f>N37/4</f>
        <v>10</v>
      </c>
      <c r="O33" s="407">
        <f>IF(OR(COUNTBLANK(F34:F36)=3,G35=""),0,
IF(SUM(IF(F34&lt;&gt;"",VLOOKUP(F34,Paramètres!$E$2:$F$27,2,0)),IF(F35&lt;&gt;"",VLOOKUP(F35,Paramètres!$E$2:$F$27,2,0)),IF(F36&lt;&gt;"",VLOOKUP(F36,Paramètres!$E$2:$F$27,2,0)))&gt;N37,$N37,
SUM(IF(F34&lt;&gt;"",VLOOKUP(F34,Paramètres!$E$2:$F$27,2,0)),IF(F35&lt;&gt;"",VLOOKUP(F35,Paramètres!$E$2:$F$27,2,0)),IF(F36&lt;&gt;"",VLOOKUP(F36,Paramètres!$E$2:$F$27,2,0)))))</f>
        <v>0</v>
      </c>
      <c r="P33" s="408"/>
    </row>
    <row r="34" spans="1:16" ht="15" customHeight="1" x14ac:dyDescent="0.3">
      <c r="A34" s="473"/>
      <c r="B34" s="478"/>
      <c r="C34" s="479"/>
      <c r="D34" s="478"/>
      <c r="E34" s="473"/>
      <c r="F34" s="280"/>
      <c r="G34" s="411"/>
      <c r="H34" s="412"/>
      <c r="I34" s="480"/>
      <c r="J34" s="414"/>
      <c r="K34" s="473"/>
      <c r="N34" s="406">
        <f>N37/4</f>
        <v>10</v>
      </c>
      <c r="O34" s="407">
        <f>N37*5%</f>
        <v>2</v>
      </c>
    </row>
    <row r="35" spans="1:16" ht="15" customHeight="1" x14ac:dyDescent="0.3">
      <c r="A35" s="473"/>
      <c r="B35" s="481"/>
      <c r="C35" s="482"/>
      <c r="D35" s="481"/>
      <c r="E35" s="473"/>
      <c r="F35" s="281"/>
      <c r="G35" s="282"/>
      <c r="H35" s="412"/>
      <c r="I35" s="480"/>
      <c r="J35" s="417" t="str">
        <f>IF(COUNTA(F34:F36)=0,"",IF(F34&lt;&gt;"",VLOOKUP(F34,Paramètres!$E$2:$F$27,2,0))+IF(F35&lt;&gt;"",VLOOKUP(F35,Paramètres!$E$2:$F$27,2,0))+IF(F36&lt;&gt;"",VLOOKUP(F36,Paramètres!$E$2:$F$27,2,0)))</f>
        <v/>
      </c>
      <c r="K35" s="473"/>
      <c r="N35" s="406">
        <f>N37/4</f>
        <v>10</v>
      </c>
      <c r="O35" s="407">
        <f>SUM(N33:N37)-(O33+O34)</f>
        <v>78</v>
      </c>
      <c r="P35" s="408"/>
    </row>
    <row r="36" spans="1:16" ht="15" customHeight="1" thickBot="1" x14ac:dyDescent="0.35">
      <c r="A36" s="473"/>
      <c r="B36" s="481"/>
      <c r="C36" s="482"/>
      <c r="D36" s="481"/>
      <c r="E36" s="473"/>
      <c r="F36" s="283"/>
      <c r="G36" s="418"/>
      <c r="H36" s="419"/>
      <c r="I36" s="483"/>
      <c r="J36" s="421"/>
      <c r="K36" s="473"/>
      <c r="N36" s="406">
        <f>N37/4</f>
        <v>10</v>
      </c>
      <c r="O36" s="398"/>
    </row>
    <row r="37" spans="1:16" ht="16.2" thickBot="1" x14ac:dyDescent="0.35">
      <c r="A37" s="473"/>
      <c r="B37" s="484"/>
      <c r="C37" s="484"/>
      <c r="D37" s="484"/>
      <c r="E37" s="473"/>
      <c r="F37" s="485"/>
      <c r="G37" s="486"/>
      <c r="H37" s="487"/>
      <c r="I37" s="487"/>
      <c r="J37" s="488"/>
      <c r="K37" s="473"/>
      <c r="N37" s="406">
        <f>IF(G35="",40,G35)</f>
        <v>40</v>
      </c>
      <c r="O37" s="398"/>
    </row>
    <row r="38" spans="1:16" ht="15" customHeight="1" thickBot="1" x14ac:dyDescent="0.35">
      <c r="A38" s="473"/>
      <c r="B38" s="399">
        <f t="shared" ref="B38" si="0">B33+1</f>
        <v>8</v>
      </c>
      <c r="C38" s="400" t="str">
        <f>IF(VLOOKUP(B38,Paramètres!$A$2:$C$38,2,0)=0,"",VLOOKUP(B38,Paramètres!$A$2:$C$38,2,0))</f>
        <v>Elève 8</v>
      </c>
      <c r="D38" s="401" t="str">
        <f>IF(C38="","",VLOOKUP(B38,Paramètres!$A$2:$C$38,3,0))</f>
        <v>F</v>
      </c>
      <c r="E38" s="473"/>
      <c r="F38" s="402" t="s">
        <v>394</v>
      </c>
      <c r="G38" s="403" t="s">
        <v>184</v>
      </c>
      <c r="H38" s="404"/>
      <c r="I38" s="477"/>
      <c r="J38" s="403" t="s">
        <v>185</v>
      </c>
      <c r="K38" s="473"/>
      <c r="M38" s="406" t="str">
        <f>IF(G40="","",IF(Paramètres!$I$3="x",
IF(OR(J40=0,J40=""),0,IF(J40&gt;=G40,Paramètres!$K$10,IF(J40&gt;=G40*75%,Paramètres!$J$8,IF(J40&gt;=G40*50%,Paramètres!$I$8,IF(J40&gt;=G40*25%,Paramètres!$H$8,Paramètres!$G$10))))),
IF(Paramètres!$N$3="x",
IF(OR(J40=0,J40=""),0,IF(J40&gt;=G40,Paramètres!$O$9,IF(J40&gt;=G40*75%,Paramètres!$O$9,IF(J40&gt;=G40*50%,Paramètres!$N$8,IF(J40&gt;=G40*25%,Paramètres!$M$8,IF(J40&lt;G40*25%,Paramètres!$L$9)))))),
IF(Paramètres!$R$3="x",
IF(OR(J40=0,J40=""),"NA",IF(J40&gt;=G40,Paramètres!$S$9,IF(J40&gt;=G40*75%,Paramètres!$S$9,IF(J40&gt;=G40*50%,Paramètres!$R$8,IF(J40&gt;=G40*25%,Paramètres!$Q$8,IF(J40&lt;G40*25%,Paramètres!$P$9)))))),
IF(Paramètres!$V$3="x",
IF(OR(J40=0,J40=""),Paramètres!$T$9,IF(J40&gt;=G40,Paramètres!$W$9,IF(J40&gt;=G40*75%,Paramètres!$W$9,IF(J40&gt;=G40*50%,Paramètres!$V$8,IF(J40&gt;=G40*25%,Paramètres!$U$8,IF(J40&lt;G40*25%,Paramètres!$T$9)))))))))))</f>
        <v/>
      </c>
      <c r="N38" s="406">
        <f>N42/4</f>
        <v>10</v>
      </c>
      <c r="O38" s="407">
        <f>IF(OR(COUNTBLANK(F39:F41)=3,G40=""),0,
IF(SUM(IF(F39&lt;&gt;"",VLOOKUP(F39,Paramètres!$E$2:$F$27,2,0)),IF(F40&lt;&gt;"",VLOOKUP(F40,Paramètres!$E$2:$F$27,2,0)),IF(F41&lt;&gt;"",VLOOKUP(F41,Paramètres!$E$2:$F$27,2,0)))&gt;N42,$N42,
SUM(IF(F39&lt;&gt;"",VLOOKUP(F39,Paramètres!$E$2:$F$27,2,0)),IF(F40&lt;&gt;"",VLOOKUP(F40,Paramètres!$E$2:$F$27,2,0)),IF(F41&lt;&gt;"",VLOOKUP(F41,Paramètres!$E$2:$F$27,2,0)))))</f>
        <v>0</v>
      </c>
      <c r="P38" s="408"/>
    </row>
    <row r="39" spans="1:16" ht="15" customHeight="1" x14ac:dyDescent="0.3">
      <c r="A39" s="473"/>
      <c r="B39" s="478"/>
      <c r="C39" s="479"/>
      <c r="D39" s="478"/>
      <c r="E39" s="473"/>
      <c r="F39" s="280"/>
      <c r="G39" s="411"/>
      <c r="H39" s="412"/>
      <c r="I39" s="480"/>
      <c r="J39" s="414"/>
      <c r="K39" s="473"/>
      <c r="N39" s="406">
        <f>N42/4</f>
        <v>10</v>
      </c>
      <c r="O39" s="407">
        <f>N42*5%</f>
        <v>2</v>
      </c>
    </row>
    <row r="40" spans="1:16" ht="15" customHeight="1" x14ac:dyDescent="0.3">
      <c r="A40" s="473"/>
      <c r="B40" s="481"/>
      <c r="C40" s="482"/>
      <c r="D40" s="481"/>
      <c r="E40" s="473"/>
      <c r="F40" s="281"/>
      <c r="G40" s="282"/>
      <c r="H40" s="412"/>
      <c r="I40" s="480"/>
      <c r="J40" s="417" t="str">
        <f>IF(COUNTA(F39:F41)=0,"",IF(F39&lt;&gt;"",VLOOKUP(F39,Paramètres!$E$2:$F$27,2,0))+IF(F40&lt;&gt;"",VLOOKUP(F40,Paramètres!$E$2:$F$27,2,0))+IF(F41&lt;&gt;"",VLOOKUP(F41,Paramètres!$E$2:$F$27,2,0)))</f>
        <v/>
      </c>
      <c r="K40" s="473"/>
      <c r="N40" s="406">
        <f>N42/4</f>
        <v>10</v>
      </c>
      <c r="O40" s="407">
        <f>SUM(N38:N42)-(O38+O39)</f>
        <v>78</v>
      </c>
      <c r="P40" s="408"/>
    </row>
    <row r="41" spans="1:16" ht="15" customHeight="1" thickBot="1" x14ac:dyDescent="0.35">
      <c r="A41" s="473"/>
      <c r="B41" s="481"/>
      <c r="C41" s="482"/>
      <c r="D41" s="481"/>
      <c r="E41" s="473"/>
      <c r="F41" s="283"/>
      <c r="G41" s="418"/>
      <c r="H41" s="419"/>
      <c r="I41" s="483"/>
      <c r="J41" s="421"/>
      <c r="K41" s="473"/>
      <c r="N41" s="406">
        <f>N42/4</f>
        <v>10</v>
      </c>
      <c r="O41" s="398"/>
    </row>
    <row r="42" spans="1:16" ht="16.2" thickBot="1" x14ac:dyDescent="0.35">
      <c r="A42" s="473"/>
      <c r="B42" s="484"/>
      <c r="C42" s="484"/>
      <c r="D42" s="484"/>
      <c r="E42" s="473"/>
      <c r="F42" s="485"/>
      <c r="G42" s="486"/>
      <c r="H42" s="487"/>
      <c r="I42" s="487"/>
      <c r="J42" s="488"/>
      <c r="K42" s="473"/>
      <c r="N42" s="406">
        <f>IF(G40="",40,G40)</f>
        <v>40</v>
      </c>
      <c r="O42" s="398"/>
    </row>
    <row r="43" spans="1:16" ht="15" customHeight="1" thickBot="1" x14ac:dyDescent="0.35">
      <c r="A43" s="473"/>
      <c r="B43" s="399">
        <f t="shared" ref="B43" si="1">B38+1</f>
        <v>9</v>
      </c>
      <c r="C43" s="400" t="str">
        <f>IF(VLOOKUP(B43,Paramètres!$A$2:$C$38,2,0)=0,"",VLOOKUP(B43,Paramètres!$A$2:$C$38,2,0))</f>
        <v>Elève 9</v>
      </c>
      <c r="D43" s="401" t="str">
        <f>IF(C43="","",VLOOKUP(B43,Paramètres!$A$2:$C$38,3,0))</f>
        <v>F</v>
      </c>
      <c r="E43" s="473"/>
      <c r="F43" s="402" t="s">
        <v>394</v>
      </c>
      <c r="G43" s="403" t="s">
        <v>184</v>
      </c>
      <c r="H43" s="404"/>
      <c r="I43" s="477"/>
      <c r="J43" s="403" t="s">
        <v>185</v>
      </c>
      <c r="K43" s="473"/>
      <c r="M43" s="406" t="str">
        <f>IF(G45="","",IF(Paramètres!$I$3="x",
IF(OR(J45=0,J45=""),0,IF(J45&gt;=G45,Paramètres!$K$10,IF(J45&gt;=G45*75%,Paramètres!$J$8,IF(J45&gt;=G45*50%,Paramètres!$I$8,IF(J45&gt;=G45*25%,Paramètres!$H$8,Paramètres!$G$10))))),
IF(Paramètres!$N$3="x",
IF(OR(J45=0,J45=""),0,IF(J45&gt;=G45,Paramètres!$O$9,IF(J45&gt;=G45*75%,Paramètres!$O$9,IF(J45&gt;=G45*50%,Paramètres!$N$8,IF(J45&gt;=G45*25%,Paramètres!$M$8,IF(J45&lt;G45*25%,Paramètres!$L$9)))))),
IF(Paramètres!$R$3="x",
IF(OR(J45=0,J45=""),"NA",IF(J45&gt;=G45,Paramètres!$S$9,IF(J45&gt;=G45*75%,Paramètres!$S$9,IF(J45&gt;=G45*50%,Paramètres!$R$8,IF(J45&gt;=G45*25%,Paramètres!$Q$8,IF(J45&lt;G45*25%,Paramètres!$P$9)))))),
IF(Paramètres!$V$3="x",
IF(OR(J45=0,J45=""),Paramètres!$T$9,IF(J45&gt;=G45,Paramètres!$W$9,IF(J45&gt;=G45*75%,Paramètres!$W$9,IF(J45&gt;=G45*50%,Paramètres!$V$8,IF(J45&gt;=G45*25%,Paramètres!$U$8,IF(J45&lt;G45*25%,Paramètres!$T$9)))))))))))</f>
        <v/>
      </c>
      <c r="N43" s="406">
        <f>N47/4</f>
        <v>10</v>
      </c>
      <c r="O43" s="407">
        <f>IF(OR(COUNTBLANK(F44:F46)=3,G45=""),0,
IF(SUM(IF(F44&lt;&gt;"",VLOOKUP(F44,Paramètres!$E$2:$F$27,2,0)),IF(F45&lt;&gt;"",VLOOKUP(F45,Paramètres!$E$2:$F$27,2,0)),IF(F46&lt;&gt;"",VLOOKUP(F46,Paramètres!$E$2:$F$27,2,0)))&gt;N47,$N47,
SUM(IF(F44&lt;&gt;"",VLOOKUP(F44,Paramètres!$E$2:$F$27,2,0)),IF(F45&lt;&gt;"",VLOOKUP(F45,Paramètres!$E$2:$F$27,2,0)),IF(F46&lt;&gt;"",VLOOKUP(F46,Paramètres!$E$2:$F$27,2,0)))))</f>
        <v>0</v>
      </c>
      <c r="P43" s="408"/>
    </row>
    <row r="44" spans="1:16" ht="15" customHeight="1" x14ac:dyDescent="0.3">
      <c r="A44" s="473"/>
      <c r="B44" s="478"/>
      <c r="C44" s="479"/>
      <c r="D44" s="478"/>
      <c r="E44" s="473"/>
      <c r="F44" s="280"/>
      <c r="G44" s="411"/>
      <c r="H44" s="412"/>
      <c r="I44" s="480"/>
      <c r="J44" s="414"/>
      <c r="K44" s="473"/>
      <c r="N44" s="406">
        <f>N47/4</f>
        <v>10</v>
      </c>
      <c r="O44" s="407">
        <f>N47*5%</f>
        <v>2</v>
      </c>
    </row>
    <row r="45" spans="1:16" ht="15" customHeight="1" x14ac:dyDescent="0.3">
      <c r="A45" s="473"/>
      <c r="B45" s="481"/>
      <c r="C45" s="482"/>
      <c r="D45" s="481"/>
      <c r="E45" s="473"/>
      <c r="F45" s="281"/>
      <c r="G45" s="282"/>
      <c r="H45" s="412"/>
      <c r="I45" s="480"/>
      <c r="J45" s="417" t="str">
        <f>IF(COUNTA(F44:F46)=0,"",IF(F44&lt;&gt;"",VLOOKUP(F44,Paramètres!$E$2:$F$27,2,0))+IF(F45&lt;&gt;"",VLOOKUP(F45,Paramètres!$E$2:$F$27,2,0))+IF(F46&lt;&gt;"",VLOOKUP(F46,Paramètres!$E$2:$F$27,2,0)))</f>
        <v/>
      </c>
      <c r="K45" s="473"/>
      <c r="N45" s="406">
        <f>N47/4</f>
        <v>10</v>
      </c>
      <c r="O45" s="407">
        <f>SUM(N43:N47)-(O43+O44)</f>
        <v>78</v>
      </c>
      <c r="P45" s="408"/>
    </row>
    <row r="46" spans="1:16" ht="15" customHeight="1" thickBot="1" x14ac:dyDescent="0.35">
      <c r="A46" s="473"/>
      <c r="B46" s="481"/>
      <c r="C46" s="482"/>
      <c r="D46" s="481"/>
      <c r="E46" s="473"/>
      <c r="F46" s="283"/>
      <c r="G46" s="418"/>
      <c r="H46" s="419"/>
      <c r="I46" s="483"/>
      <c r="J46" s="421"/>
      <c r="K46" s="473"/>
      <c r="N46" s="406">
        <f>N47/4</f>
        <v>10</v>
      </c>
      <c r="O46" s="398"/>
    </row>
    <row r="47" spans="1:16" ht="16.2" thickBot="1" x14ac:dyDescent="0.35">
      <c r="A47" s="473"/>
      <c r="B47" s="484"/>
      <c r="C47" s="484"/>
      <c r="D47" s="484"/>
      <c r="E47" s="473"/>
      <c r="F47" s="485"/>
      <c r="G47" s="486"/>
      <c r="H47" s="487"/>
      <c r="I47" s="487"/>
      <c r="J47" s="488"/>
      <c r="K47" s="473"/>
      <c r="N47" s="406">
        <f>IF(G45="",40,G45)</f>
        <v>40</v>
      </c>
      <c r="O47" s="398"/>
    </row>
    <row r="48" spans="1:16" ht="15" customHeight="1" thickBot="1" x14ac:dyDescent="0.35">
      <c r="A48" s="473"/>
      <c r="B48" s="399">
        <f t="shared" ref="B48" si="2">B43+1</f>
        <v>10</v>
      </c>
      <c r="C48" s="400" t="str">
        <f>IF(VLOOKUP(B48,Paramètres!$A$2:$C$38,2,0)=0,"",VLOOKUP(B48,Paramètres!$A$2:$C$38,2,0))</f>
        <v>Elève 10</v>
      </c>
      <c r="D48" s="401" t="str">
        <f>IF(C48="","",VLOOKUP(B48,Paramètres!$A$2:$C$38,3,0))</f>
        <v>G</v>
      </c>
      <c r="E48" s="473"/>
      <c r="F48" s="402" t="s">
        <v>394</v>
      </c>
      <c r="G48" s="403" t="s">
        <v>184</v>
      </c>
      <c r="H48" s="404"/>
      <c r="I48" s="477"/>
      <c r="J48" s="403" t="s">
        <v>185</v>
      </c>
      <c r="K48" s="473"/>
      <c r="M48" s="406" t="str">
        <f>IF(G50="","",IF(Paramètres!$I$3="x",
IF(OR(J50=0,J50=""),0,IF(J50&gt;=G50,Paramètres!$K$10,IF(J50&gt;=G50*75%,Paramètres!$J$8,IF(J50&gt;=G50*50%,Paramètres!$I$8,IF(J50&gt;=G50*25%,Paramètres!$H$8,Paramètres!$G$10))))),
IF(Paramètres!$N$3="x",
IF(OR(J50=0,J50=""),0,IF(J50&gt;=G50,Paramètres!$O$9,IF(J50&gt;=G50*75%,Paramètres!$O$9,IF(J50&gt;=G50*50%,Paramètres!$N$8,IF(J50&gt;=G50*25%,Paramètres!$M$8,IF(J50&lt;G50*25%,Paramètres!$L$9)))))),
IF(Paramètres!$R$3="x",
IF(OR(J50=0,J50=""),"NA",IF(J50&gt;=G50,Paramètres!$S$9,IF(J50&gt;=G50*75%,Paramètres!$S$9,IF(J50&gt;=G50*50%,Paramètres!$R$8,IF(J50&gt;=G50*25%,Paramètres!$Q$8,IF(J50&lt;G50*25%,Paramètres!$P$9)))))),
IF(Paramètres!$V$3="x",
IF(OR(J50=0,J50=""),Paramètres!$T$9,IF(J50&gt;=G50,Paramètres!$W$9,IF(J50&gt;=G50*75%,Paramètres!$W$9,IF(J50&gt;=G50*50%,Paramètres!$V$8,IF(J50&gt;=G50*25%,Paramètres!$U$8,IF(J50&lt;G50*25%,Paramètres!$T$9)))))))))))</f>
        <v/>
      </c>
      <c r="N48" s="406">
        <f>N52/4</f>
        <v>10</v>
      </c>
      <c r="O48" s="407">
        <f>IF(OR(COUNTBLANK(F49:F51)=3,G50=""),0,
IF(SUM(IF(F49&lt;&gt;"",VLOOKUP(F49,Paramètres!$E$2:$F$27,2,0)),IF(F50&lt;&gt;"",VLOOKUP(F50,Paramètres!$E$2:$F$27,2,0)),IF(F51&lt;&gt;"",VLOOKUP(F51,Paramètres!$E$2:$F$27,2,0)))&gt;N52,$N52,
SUM(IF(F49&lt;&gt;"",VLOOKUP(F49,Paramètres!$E$2:$F$27,2,0)),IF(F50&lt;&gt;"",VLOOKUP(F50,Paramètres!$E$2:$F$27,2,0)),IF(F51&lt;&gt;"",VLOOKUP(F51,Paramètres!$E$2:$F$27,2,0)))))</f>
        <v>0</v>
      </c>
      <c r="P48" s="408"/>
    </row>
    <row r="49" spans="1:16" ht="15" customHeight="1" x14ac:dyDescent="0.3">
      <c r="A49" s="473"/>
      <c r="B49" s="478"/>
      <c r="C49" s="479"/>
      <c r="D49" s="478"/>
      <c r="E49" s="473"/>
      <c r="F49" s="280"/>
      <c r="G49" s="411"/>
      <c r="H49" s="412"/>
      <c r="I49" s="480"/>
      <c r="J49" s="414"/>
      <c r="K49" s="473"/>
      <c r="N49" s="406">
        <f>N52/4</f>
        <v>10</v>
      </c>
      <c r="O49" s="407">
        <f>N52*5%</f>
        <v>2</v>
      </c>
    </row>
    <row r="50" spans="1:16" ht="15" customHeight="1" x14ac:dyDescent="0.3">
      <c r="A50" s="473"/>
      <c r="B50" s="481"/>
      <c r="C50" s="482"/>
      <c r="D50" s="481"/>
      <c r="E50" s="473"/>
      <c r="F50" s="281"/>
      <c r="G50" s="282"/>
      <c r="H50" s="412"/>
      <c r="I50" s="480"/>
      <c r="J50" s="417" t="str">
        <f>IF(COUNTA(F49:F51)=0,"",IF(F49&lt;&gt;"",VLOOKUP(F49,Paramètres!$E$2:$F$27,2,0))+IF(F50&lt;&gt;"",VLOOKUP(F50,Paramètres!$E$2:$F$27,2,0))+IF(F51&lt;&gt;"",VLOOKUP(F51,Paramètres!$E$2:$F$27,2,0)))</f>
        <v/>
      </c>
      <c r="K50" s="473"/>
      <c r="N50" s="406">
        <f>N52/4</f>
        <v>10</v>
      </c>
      <c r="O50" s="407">
        <f>SUM(N48:N52)-(O48+O49)</f>
        <v>78</v>
      </c>
      <c r="P50" s="408"/>
    </row>
    <row r="51" spans="1:16" ht="15" customHeight="1" thickBot="1" x14ac:dyDescent="0.35">
      <c r="A51" s="473"/>
      <c r="B51" s="481"/>
      <c r="C51" s="482"/>
      <c r="D51" s="481"/>
      <c r="E51" s="473"/>
      <c r="F51" s="283"/>
      <c r="G51" s="418"/>
      <c r="H51" s="419"/>
      <c r="I51" s="483"/>
      <c r="J51" s="421"/>
      <c r="K51" s="473"/>
      <c r="N51" s="406">
        <f>N52/4</f>
        <v>10</v>
      </c>
      <c r="O51" s="398"/>
    </row>
    <row r="52" spans="1:16" ht="16.2" thickBot="1" x14ac:dyDescent="0.35">
      <c r="A52" s="473"/>
      <c r="B52" s="484"/>
      <c r="C52" s="484"/>
      <c r="D52" s="484"/>
      <c r="E52" s="473"/>
      <c r="F52" s="485"/>
      <c r="G52" s="486"/>
      <c r="H52" s="487"/>
      <c r="I52" s="487"/>
      <c r="J52" s="488"/>
      <c r="K52" s="473"/>
      <c r="N52" s="406">
        <f>IF(G50="",40,G50)</f>
        <v>40</v>
      </c>
      <c r="O52" s="398"/>
    </row>
    <row r="53" spans="1:16" ht="15" customHeight="1" thickBot="1" x14ac:dyDescent="0.35">
      <c r="A53" s="473"/>
      <c r="B53" s="399">
        <f t="shared" ref="B53" si="3">B48+1</f>
        <v>11</v>
      </c>
      <c r="C53" s="400" t="str">
        <f>IF(VLOOKUP(B53,Paramètres!$A$2:$C$38,2,0)=0,"",VLOOKUP(B53,Paramètres!$A$2:$C$38,2,0))</f>
        <v>Elève 11</v>
      </c>
      <c r="D53" s="401" t="str">
        <f>IF(C53="","",VLOOKUP(B53,Paramètres!$A$2:$C$38,3,0))</f>
        <v>F</v>
      </c>
      <c r="E53" s="473"/>
      <c r="F53" s="402" t="s">
        <v>394</v>
      </c>
      <c r="G53" s="403" t="s">
        <v>184</v>
      </c>
      <c r="H53" s="404"/>
      <c r="I53" s="477"/>
      <c r="J53" s="403" t="s">
        <v>185</v>
      </c>
      <c r="K53" s="473"/>
      <c r="M53" s="406" t="str">
        <f>IF(G55="","",IF(Paramètres!$I$3="x",
IF(OR(J55=0,J55=""),0,IF(J55&gt;=G55,Paramètres!$K$10,IF(J55&gt;=G55*75%,Paramètres!$J$8,IF(J55&gt;=G55*50%,Paramètres!$I$8,IF(J55&gt;=G55*25%,Paramètres!$H$8,Paramètres!$G$10))))),
IF(Paramètres!$N$3="x",
IF(OR(J55=0,J55=""),0,IF(J55&gt;=G55,Paramètres!$O$9,IF(J55&gt;=G55*75%,Paramètres!$O$9,IF(J55&gt;=G55*50%,Paramètres!$N$8,IF(J55&gt;=G55*25%,Paramètres!$M$8,IF(J55&lt;G55*25%,Paramètres!$L$9)))))),
IF(Paramètres!$R$3="x",
IF(OR(J55=0,J55=""),"NA",IF(J55&gt;=G55,Paramètres!$S$9,IF(J55&gt;=G55*75%,Paramètres!$S$9,IF(J55&gt;=G55*50%,Paramètres!$R$8,IF(J55&gt;=G55*25%,Paramètres!$Q$8,IF(J55&lt;G55*25%,Paramètres!$P$9)))))),
IF(Paramètres!$V$3="x",
IF(OR(J55=0,J55=""),Paramètres!$T$9,IF(J55&gt;=G55,Paramètres!$W$9,IF(J55&gt;=G55*75%,Paramètres!$W$9,IF(J55&gt;=G55*50%,Paramètres!$V$8,IF(J55&gt;=G55*25%,Paramètres!$U$8,IF(J55&lt;G55*25%,Paramètres!$T$9)))))))))))</f>
        <v/>
      </c>
      <c r="N53" s="406">
        <f>N57/4</f>
        <v>10</v>
      </c>
      <c r="O53" s="407">
        <f>IF(OR(COUNTBLANK(F54:F56)=3,G55=""),0,
IF(SUM(IF(F54&lt;&gt;"",VLOOKUP(F54,Paramètres!$E$2:$F$27,2,0)),IF(F55&lt;&gt;"",VLOOKUP(F55,Paramètres!$E$2:$F$27,2,0)),IF(F56&lt;&gt;"",VLOOKUP(F56,Paramètres!$E$2:$F$27,2,0)))&gt;N57,$N57,
SUM(IF(F54&lt;&gt;"",VLOOKUP(F54,Paramètres!$E$2:$F$27,2,0)),IF(F55&lt;&gt;"",VLOOKUP(F55,Paramètres!$E$2:$F$27,2,0)),IF(F56&lt;&gt;"",VLOOKUP(F56,Paramètres!$E$2:$F$27,2,0)))))</f>
        <v>0</v>
      </c>
      <c r="P53" s="408"/>
    </row>
    <row r="54" spans="1:16" ht="15" customHeight="1" x14ac:dyDescent="0.3">
      <c r="A54" s="473"/>
      <c r="B54" s="478"/>
      <c r="C54" s="479"/>
      <c r="D54" s="478"/>
      <c r="E54" s="473"/>
      <c r="F54" s="280"/>
      <c r="G54" s="411"/>
      <c r="H54" s="412"/>
      <c r="I54" s="480"/>
      <c r="J54" s="414"/>
      <c r="K54" s="473"/>
      <c r="N54" s="406">
        <f>N57/4</f>
        <v>10</v>
      </c>
      <c r="O54" s="407">
        <f>N57*5%</f>
        <v>2</v>
      </c>
    </row>
    <row r="55" spans="1:16" ht="15" customHeight="1" x14ac:dyDescent="0.3">
      <c r="A55" s="473"/>
      <c r="B55" s="481"/>
      <c r="C55" s="482"/>
      <c r="D55" s="481"/>
      <c r="E55" s="473"/>
      <c r="F55" s="281"/>
      <c r="G55" s="282"/>
      <c r="H55" s="412"/>
      <c r="I55" s="480"/>
      <c r="J55" s="417" t="str">
        <f>IF(COUNTA(F54:F56)=0,"",IF(F54&lt;&gt;"",VLOOKUP(F54,Paramètres!$E$2:$F$27,2,0))+IF(F55&lt;&gt;"",VLOOKUP(F55,Paramètres!$E$2:$F$27,2,0))+IF(F56&lt;&gt;"",VLOOKUP(F56,Paramètres!$E$2:$F$27,2,0)))</f>
        <v/>
      </c>
      <c r="K55" s="473"/>
      <c r="N55" s="406">
        <f>N57/4</f>
        <v>10</v>
      </c>
      <c r="O55" s="407">
        <f>SUM(N53:N57)-(O53+O54)</f>
        <v>78</v>
      </c>
      <c r="P55" s="408"/>
    </row>
    <row r="56" spans="1:16" ht="15" customHeight="1" thickBot="1" x14ac:dyDescent="0.35">
      <c r="A56" s="473"/>
      <c r="B56" s="481"/>
      <c r="C56" s="482"/>
      <c r="D56" s="481"/>
      <c r="E56" s="473"/>
      <c r="F56" s="283"/>
      <c r="G56" s="418"/>
      <c r="H56" s="419"/>
      <c r="I56" s="483"/>
      <c r="J56" s="421"/>
      <c r="K56" s="473"/>
      <c r="N56" s="406">
        <f>N57/4</f>
        <v>10</v>
      </c>
      <c r="O56" s="398"/>
    </row>
    <row r="57" spans="1:16" ht="16.2" thickBot="1" x14ac:dyDescent="0.35">
      <c r="A57" s="473"/>
      <c r="B57" s="484"/>
      <c r="C57" s="484"/>
      <c r="D57" s="484"/>
      <c r="E57" s="473"/>
      <c r="F57" s="485"/>
      <c r="G57" s="486"/>
      <c r="H57" s="487"/>
      <c r="I57" s="487"/>
      <c r="J57" s="488"/>
      <c r="K57" s="473"/>
      <c r="N57" s="406">
        <f>IF(G55="",40,G55)</f>
        <v>40</v>
      </c>
      <c r="O57" s="398"/>
    </row>
    <row r="58" spans="1:16" ht="15" customHeight="1" thickBot="1" x14ac:dyDescent="0.35">
      <c r="A58" s="473"/>
      <c r="B58" s="399">
        <f t="shared" ref="B58" si="4">B53+1</f>
        <v>12</v>
      </c>
      <c r="C58" s="400" t="str">
        <f>IF(VLOOKUP(B58,Paramètres!$A$2:$C$38,2,0)=0,"",VLOOKUP(B58,Paramètres!$A$2:$C$38,2,0))</f>
        <v>Elève 12</v>
      </c>
      <c r="D58" s="401" t="str">
        <f>IF(C58="","",VLOOKUP(B58,Paramètres!$A$2:$C$38,3,0))</f>
        <v>G</v>
      </c>
      <c r="E58" s="473"/>
      <c r="F58" s="402" t="s">
        <v>394</v>
      </c>
      <c r="G58" s="403" t="s">
        <v>184</v>
      </c>
      <c r="H58" s="404"/>
      <c r="I58" s="477"/>
      <c r="J58" s="403" t="s">
        <v>185</v>
      </c>
      <c r="K58" s="473"/>
      <c r="M58" s="406" t="str">
        <f>IF(G60="","",IF(Paramètres!$I$3="x",
IF(OR(J60=0,J60=""),0,IF(J60&gt;=G60,Paramètres!$K$10,IF(J60&gt;=G60*75%,Paramètres!$J$8,IF(J60&gt;=G60*50%,Paramètres!$I$8,IF(J60&gt;=G60*25%,Paramètres!$H$8,Paramètres!$G$10))))),
IF(Paramètres!$N$3="x",
IF(OR(J60=0,J60=""),0,IF(J60&gt;=G60,Paramètres!$O$9,IF(J60&gt;=G60*75%,Paramètres!$O$9,IF(J60&gt;=G60*50%,Paramètres!$N$8,IF(J60&gt;=G60*25%,Paramètres!$M$8,IF(J60&lt;G60*25%,Paramètres!$L$9)))))),
IF(Paramètres!$R$3="x",
IF(OR(J60=0,J60=""),"NA",IF(J60&gt;=G60,Paramètres!$S$9,IF(J60&gt;=G60*75%,Paramètres!$S$9,IF(J60&gt;=G60*50%,Paramètres!$R$8,IF(J60&gt;=G60*25%,Paramètres!$Q$8,IF(J60&lt;G60*25%,Paramètres!$P$9)))))),
IF(Paramètres!$V$3="x",
IF(OR(J60=0,J60=""),Paramètres!$T$9,IF(J60&gt;=G60,Paramètres!$W$9,IF(J60&gt;=G60*75%,Paramètres!$W$9,IF(J60&gt;=G60*50%,Paramètres!$V$8,IF(J60&gt;=G60*25%,Paramètres!$U$8,IF(J60&lt;G60*25%,Paramètres!$T$9)))))))))))</f>
        <v/>
      </c>
      <c r="N58" s="406">
        <f>N62/4</f>
        <v>10</v>
      </c>
      <c r="O58" s="407">
        <f>IF(OR(COUNTBLANK(F59:F61)=3,G60=""),0,
IF(SUM(IF(F59&lt;&gt;"",VLOOKUP(F59,Paramètres!$E$2:$F$27,2,0)),IF(F60&lt;&gt;"",VLOOKUP(F60,Paramètres!$E$2:$F$27,2,0)),IF(F61&lt;&gt;"",VLOOKUP(F61,Paramètres!$E$2:$F$27,2,0)))&gt;N62,$N62,
SUM(IF(F59&lt;&gt;"",VLOOKUP(F59,Paramètres!$E$2:$F$27,2,0)),IF(F60&lt;&gt;"",VLOOKUP(F60,Paramètres!$E$2:$F$27,2,0)),IF(F61&lt;&gt;"",VLOOKUP(F61,Paramètres!$E$2:$F$27,2,0)))))</f>
        <v>0</v>
      </c>
      <c r="P58" s="408"/>
    </row>
    <row r="59" spans="1:16" ht="15" customHeight="1" x14ac:dyDescent="0.3">
      <c r="A59" s="473"/>
      <c r="B59" s="478"/>
      <c r="C59" s="479"/>
      <c r="D59" s="478"/>
      <c r="E59" s="473"/>
      <c r="F59" s="280"/>
      <c r="G59" s="411"/>
      <c r="H59" s="412"/>
      <c r="I59" s="480"/>
      <c r="J59" s="414"/>
      <c r="K59" s="473"/>
      <c r="N59" s="406">
        <f>N62/4</f>
        <v>10</v>
      </c>
      <c r="O59" s="407">
        <f>N62*5%</f>
        <v>2</v>
      </c>
    </row>
    <row r="60" spans="1:16" ht="15" customHeight="1" x14ac:dyDescent="0.3">
      <c r="A60" s="473"/>
      <c r="B60" s="481"/>
      <c r="C60" s="482"/>
      <c r="D60" s="481"/>
      <c r="E60" s="473"/>
      <c r="F60" s="281"/>
      <c r="G60" s="282"/>
      <c r="H60" s="412"/>
      <c r="I60" s="480"/>
      <c r="J60" s="417" t="str">
        <f>IF(COUNTA(F59:F61)=0,"",IF(F59&lt;&gt;"",VLOOKUP(F59,Paramètres!$E$2:$F$27,2,0))+IF(F60&lt;&gt;"",VLOOKUP(F60,Paramètres!$E$2:$F$27,2,0))+IF(F61&lt;&gt;"",VLOOKUP(F61,Paramètres!$E$2:$F$27,2,0)))</f>
        <v/>
      </c>
      <c r="K60" s="473"/>
      <c r="N60" s="406">
        <f>N62/4</f>
        <v>10</v>
      </c>
      <c r="O60" s="407">
        <f>SUM(N58:N62)-(O58+O59)</f>
        <v>78</v>
      </c>
      <c r="P60" s="408"/>
    </row>
    <row r="61" spans="1:16" ht="15" customHeight="1" thickBot="1" x14ac:dyDescent="0.35">
      <c r="A61" s="473"/>
      <c r="B61" s="481"/>
      <c r="C61" s="482"/>
      <c r="D61" s="481"/>
      <c r="E61" s="473"/>
      <c r="F61" s="283"/>
      <c r="G61" s="418"/>
      <c r="H61" s="419"/>
      <c r="I61" s="483"/>
      <c r="J61" s="421"/>
      <c r="K61" s="473"/>
      <c r="N61" s="406">
        <f>N62/4</f>
        <v>10</v>
      </c>
      <c r="O61" s="398"/>
    </row>
    <row r="62" spans="1:16" ht="16.2" thickBot="1" x14ac:dyDescent="0.35">
      <c r="A62" s="473"/>
      <c r="B62" s="484"/>
      <c r="C62" s="484"/>
      <c r="D62" s="484"/>
      <c r="E62" s="473"/>
      <c r="F62" s="485"/>
      <c r="G62" s="486"/>
      <c r="H62" s="487"/>
      <c r="I62" s="487"/>
      <c r="J62" s="488"/>
      <c r="K62" s="473"/>
      <c r="N62" s="406">
        <f>IF(G60="",40,G60)</f>
        <v>40</v>
      </c>
      <c r="O62" s="398"/>
    </row>
    <row r="63" spans="1:16" ht="15" customHeight="1" thickBot="1" x14ac:dyDescent="0.35">
      <c r="A63" s="473"/>
      <c r="B63" s="399">
        <f t="shared" ref="B63" si="5">B58+1</f>
        <v>13</v>
      </c>
      <c r="C63" s="400" t="str">
        <f>IF(VLOOKUP(B63,Paramètres!$A$2:$C$38,2,0)=0,"",VLOOKUP(B63,Paramètres!$A$2:$C$38,2,0))</f>
        <v>Elève 13</v>
      </c>
      <c r="D63" s="401" t="str">
        <f>IF(C63="","",VLOOKUP(B63,Paramètres!$A$2:$C$38,3,0))</f>
        <v>F</v>
      </c>
      <c r="E63" s="473"/>
      <c r="F63" s="402" t="s">
        <v>394</v>
      </c>
      <c r="G63" s="403" t="s">
        <v>184</v>
      </c>
      <c r="H63" s="404"/>
      <c r="I63" s="477"/>
      <c r="J63" s="403" t="s">
        <v>185</v>
      </c>
      <c r="K63" s="473"/>
      <c r="M63" s="406" t="str">
        <f>IF(G65="","",IF(Paramètres!$I$3="x",
IF(OR(J65=0,J65=""),0,IF(J65&gt;=G65,Paramètres!$K$10,IF(J65&gt;=G65*75%,Paramètres!$J$8,IF(J65&gt;=G65*50%,Paramètres!$I$8,IF(J65&gt;=G65*25%,Paramètres!$H$8,Paramètres!$G$10))))),
IF(Paramètres!$N$3="x",
IF(OR(J65=0,J65=""),0,IF(J65&gt;=G65,Paramètres!$O$9,IF(J65&gt;=G65*75%,Paramètres!$O$9,IF(J65&gt;=G65*50%,Paramètres!$N$8,IF(J65&gt;=G65*25%,Paramètres!$M$8,IF(J65&lt;G65*25%,Paramètres!$L$9)))))),
IF(Paramètres!$R$3="x",
IF(OR(J65=0,J65=""),"NA",IF(J65&gt;=G65,Paramètres!$S$9,IF(J65&gt;=G65*75%,Paramètres!$S$9,IF(J65&gt;=G65*50%,Paramètres!$R$8,IF(J65&gt;=G65*25%,Paramètres!$Q$8,IF(J65&lt;G65*25%,Paramètres!$P$9)))))),
IF(Paramètres!$V$3="x",
IF(OR(J65=0,J65=""),Paramètres!$T$9,IF(J65&gt;=G65,Paramètres!$W$9,IF(J65&gt;=G65*75%,Paramètres!$W$9,IF(J65&gt;=G65*50%,Paramètres!$V$8,IF(J65&gt;=G65*25%,Paramètres!$U$8,IF(J65&lt;G65*25%,Paramètres!$T$9)))))))))))</f>
        <v/>
      </c>
      <c r="N63" s="406">
        <f>N67/4</f>
        <v>10</v>
      </c>
      <c r="O63" s="407">
        <f>IF(OR(COUNTBLANK(F64:F66)=3,G65=""),0,
IF(SUM(IF(F64&lt;&gt;"",VLOOKUP(F64,Paramètres!$E$2:$F$27,2,0)),IF(F65&lt;&gt;"",VLOOKUP(F65,Paramètres!$E$2:$F$27,2,0)),IF(F66&lt;&gt;"",VLOOKUP(F66,Paramètres!$E$2:$F$27,2,0)))&gt;N67,$N67,
SUM(IF(F64&lt;&gt;"",VLOOKUP(F64,Paramètres!$E$2:$F$27,2,0)),IF(F65&lt;&gt;"",VLOOKUP(F65,Paramètres!$E$2:$F$27,2,0)),IF(F66&lt;&gt;"",VLOOKUP(F66,Paramètres!$E$2:$F$27,2,0)))))</f>
        <v>0</v>
      </c>
      <c r="P63" s="408"/>
    </row>
    <row r="64" spans="1:16" ht="15" customHeight="1" x14ac:dyDescent="0.3">
      <c r="A64" s="473"/>
      <c r="B64" s="478"/>
      <c r="C64" s="479"/>
      <c r="D64" s="478"/>
      <c r="E64" s="473"/>
      <c r="F64" s="280"/>
      <c r="G64" s="411"/>
      <c r="H64" s="412"/>
      <c r="I64" s="480"/>
      <c r="J64" s="414"/>
      <c r="K64" s="473"/>
      <c r="N64" s="406">
        <f>N67/4</f>
        <v>10</v>
      </c>
      <c r="O64" s="407">
        <f>N67*5%</f>
        <v>2</v>
      </c>
    </row>
    <row r="65" spans="1:16" ht="15" customHeight="1" x14ac:dyDescent="0.3">
      <c r="A65" s="473"/>
      <c r="B65" s="481"/>
      <c r="C65" s="482"/>
      <c r="D65" s="481"/>
      <c r="E65" s="473"/>
      <c r="F65" s="281"/>
      <c r="G65" s="282"/>
      <c r="H65" s="412"/>
      <c r="I65" s="480"/>
      <c r="J65" s="417" t="str">
        <f>IF(COUNTA(F64:F66)=0,"",IF(F64&lt;&gt;"",VLOOKUP(F64,Paramètres!$E$2:$F$27,2,0))+IF(F65&lt;&gt;"",VLOOKUP(F65,Paramètres!$E$2:$F$27,2,0))+IF(F66&lt;&gt;"",VLOOKUP(F66,Paramètres!$E$2:$F$27,2,0)))</f>
        <v/>
      </c>
      <c r="K65" s="473"/>
      <c r="N65" s="406">
        <f>N67/4</f>
        <v>10</v>
      </c>
      <c r="O65" s="407">
        <f>SUM(N63:N67)-(O63+O64)</f>
        <v>78</v>
      </c>
      <c r="P65" s="408"/>
    </row>
    <row r="66" spans="1:16" ht="15" customHeight="1" thickBot="1" x14ac:dyDescent="0.35">
      <c r="A66" s="473"/>
      <c r="B66" s="481"/>
      <c r="C66" s="482"/>
      <c r="D66" s="481"/>
      <c r="E66" s="473"/>
      <c r="F66" s="283"/>
      <c r="G66" s="418"/>
      <c r="H66" s="419"/>
      <c r="I66" s="483"/>
      <c r="J66" s="421"/>
      <c r="K66" s="473"/>
      <c r="N66" s="406">
        <f>N67/4</f>
        <v>10</v>
      </c>
      <c r="O66" s="398"/>
    </row>
    <row r="67" spans="1:16" ht="16.2" thickBot="1" x14ac:dyDescent="0.35">
      <c r="A67" s="473"/>
      <c r="B67" s="484"/>
      <c r="C67" s="484"/>
      <c r="D67" s="484"/>
      <c r="E67" s="473"/>
      <c r="F67" s="485"/>
      <c r="G67" s="486"/>
      <c r="H67" s="487"/>
      <c r="I67" s="487"/>
      <c r="J67" s="488"/>
      <c r="K67" s="473"/>
      <c r="N67" s="406">
        <f>IF(G65="",40,G65)</f>
        <v>40</v>
      </c>
      <c r="O67" s="398"/>
    </row>
    <row r="68" spans="1:16" ht="15" customHeight="1" thickBot="1" x14ac:dyDescent="0.35">
      <c r="A68" s="473"/>
      <c r="B68" s="399">
        <f t="shared" ref="B68" si="6">B63+1</f>
        <v>14</v>
      </c>
      <c r="C68" s="400" t="str">
        <f>IF(VLOOKUP(B68,Paramètres!$A$2:$C$38,2,0)=0,"",VLOOKUP(B68,Paramètres!$A$2:$C$38,2,0))</f>
        <v>Elève 14</v>
      </c>
      <c r="D68" s="401" t="str">
        <f>IF(C68="","",VLOOKUP(B68,Paramètres!$A$2:$C$38,3,0))</f>
        <v>F</v>
      </c>
      <c r="E68" s="473"/>
      <c r="F68" s="402" t="s">
        <v>394</v>
      </c>
      <c r="G68" s="403" t="s">
        <v>184</v>
      </c>
      <c r="H68" s="404"/>
      <c r="I68" s="477"/>
      <c r="J68" s="403" t="s">
        <v>185</v>
      </c>
      <c r="K68" s="473"/>
      <c r="M68" s="406" t="str">
        <f>IF(G70="","",IF(Paramètres!$I$3="x",
IF(OR(J70=0,J70=""),0,IF(J70&gt;=G70,Paramètres!$K$10,IF(J70&gt;=G70*75%,Paramètres!$J$8,IF(J70&gt;=G70*50%,Paramètres!$I$8,IF(J70&gt;=G70*25%,Paramètres!$H$8,Paramètres!$G$10))))),
IF(Paramètres!$N$3="x",
IF(OR(J70=0,J70=""),0,IF(J70&gt;=G70,Paramètres!$O$9,IF(J70&gt;=G70*75%,Paramètres!$O$9,IF(J70&gt;=G70*50%,Paramètres!$N$8,IF(J70&gt;=G70*25%,Paramètres!$M$8,IF(J70&lt;G70*25%,Paramètres!$L$9)))))),
IF(Paramètres!$R$3="x",
IF(OR(J70=0,J70=""),"NA",IF(J70&gt;=G70,Paramètres!$S$9,IF(J70&gt;=G70*75%,Paramètres!$S$9,IF(J70&gt;=G70*50%,Paramètres!$R$8,IF(J70&gt;=G70*25%,Paramètres!$Q$8,IF(J70&lt;G70*25%,Paramètres!$P$9)))))),
IF(Paramètres!$V$3="x",
IF(OR(J70=0,J70=""),Paramètres!$T$9,IF(J70&gt;=G70,Paramètres!$W$9,IF(J70&gt;=G70*75%,Paramètres!$W$9,IF(J70&gt;=G70*50%,Paramètres!$V$8,IF(J70&gt;=G70*25%,Paramètres!$U$8,IF(J70&lt;G70*25%,Paramètres!$T$9)))))))))))</f>
        <v/>
      </c>
      <c r="N68" s="406">
        <f>N72/4</f>
        <v>10</v>
      </c>
      <c r="O68" s="407">
        <f>IF(OR(COUNTBLANK(F69:F71)=3,G70=""),0,
IF(SUM(IF(F69&lt;&gt;"",VLOOKUP(F69,Paramètres!$E$2:$F$27,2,0)),IF(F70&lt;&gt;"",VLOOKUP(F70,Paramètres!$E$2:$F$27,2,0)),IF(F71&lt;&gt;"",VLOOKUP(F71,Paramètres!$E$2:$F$27,2,0)))&gt;N72,$N72,
SUM(IF(F69&lt;&gt;"",VLOOKUP(F69,Paramètres!$E$2:$F$27,2,0)),IF(F70&lt;&gt;"",VLOOKUP(F70,Paramètres!$E$2:$F$27,2,0)),IF(F71&lt;&gt;"",VLOOKUP(F71,Paramètres!$E$2:$F$27,2,0)))))</f>
        <v>0</v>
      </c>
      <c r="P68" s="408"/>
    </row>
    <row r="69" spans="1:16" ht="15" customHeight="1" x14ac:dyDescent="0.3">
      <c r="A69" s="473"/>
      <c r="B69" s="478"/>
      <c r="C69" s="479"/>
      <c r="D69" s="478"/>
      <c r="E69" s="473"/>
      <c r="F69" s="280"/>
      <c r="G69" s="411"/>
      <c r="H69" s="412"/>
      <c r="I69" s="480"/>
      <c r="J69" s="414"/>
      <c r="K69" s="473"/>
      <c r="N69" s="406">
        <f>N72/4</f>
        <v>10</v>
      </c>
      <c r="O69" s="407">
        <f>N72*5%</f>
        <v>2</v>
      </c>
    </row>
    <row r="70" spans="1:16" ht="15" customHeight="1" x14ac:dyDescent="0.3">
      <c r="A70" s="473"/>
      <c r="B70" s="481"/>
      <c r="C70" s="482"/>
      <c r="D70" s="481"/>
      <c r="E70" s="473"/>
      <c r="F70" s="281"/>
      <c r="G70" s="282"/>
      <c r="H70" s="412"/>
      <c r="I70" s="480"/>
      <c r="J70" s="417" t="str">
        <f>IF(COUNTA(F69:F71)=0,"",IF(F69&lt;&gt;"",VLOOKUP(F69,Paramètres!$E$2:$F$27,2,0))+IF(F70&lt;&gt;"",VLOOKUP(F70,Paramètres!$E$2:$F$27,2,0))+IF(F71&lt;&gt;"",VLOOKUP(F71,Paramètres!$E$2:$F$27,2,0)))</f>
        <v/>
      </c>
      <c r="K70" s="473"/>
      <c r="N70" s="406">
        <f>N72/4</f>
        <v>10</v>
      </c>
      <c r="O70" s="407">
        <f>SUM(N68:N72)-(O68+O69)</f>
        <v>78</v>
      </c>
      <c r="P70" s="408"/>
    </row>
    <row r="71" spans="1:16" ht="15" customHeight="1" thickBot="1" x14ac:dyDescent="0.35">
      <c r="A71" s="473"/>
      <c r="B71" s="481"/>
      <c r="C71" s="482"/>
      <c r="D71" s="481"/>
      <c r="E71" s="473"/>
      <c r="F71" s="283"/>
      <c r="G71" s="418"/>
      <c r="H71" s="419"/>
      <c r="I71" s="483"/>
      <c r="J71" s="421"/>
      <c r="K71" s="473"/>
      <c r="N71" s="406">
        <f>N72/4</f>
        <v>10</v>
      </c>
      <c r="O71" s="398"/>
    </row>
    <row r="72" spans="1:16" ht="16.2" thickBot="1" x14ac:dyDescent="0.35">
      <c r="A72" s="473"/>
      <c r="B72" s="484"/>
      <c r="C72" s="484"/>
      <c r="D72" s="484"/>
      <c r="E72" s="473"/>
      <c r="F72" s="485"/>
      <c r="G72" s="486"/>
      <c r="H72" s="487"/>
      <c r="I72" s="487"/>
      <c r="J72" s="488"/>
      <c r="K72" s="473"/>
      <c r="N72" s="406">
        <f>IF(G70="",40,G70)</f>
        <v>40</v>
      </c>
      <c r="O72" s="398"/>
    </row>
    <row r="73" spans="1:16" ht="15" customHeight="1" thickBot="1" x14ac:dyDescent="0.35">
      <c r="A73" s="473"/>
      <c r="B73" s="399">
        <f t="shared" ref="B73" si="7">B68+1</f>
        <v>15</v>
      </c>
      <c r="C73" s="400" t="str">
        <f>IF(VLOOKUP(B73,Paramètres!$A$2:$C$38,2,0)=0,"",VLOOKUP(B73,Paramètres!$A$2:$C$38,2,0))</f>
        <v>Elève 15</v>
      </c>
      <c r="D73" s="401" t="str">
        <f>IF(C73="","",VLOOKUP(B73,Paramètres!$A$2:$C$38,3,0))</f>
        <v>G</v>
      </c>
      <c r="E73" s="473"/>
      <c r="F73" s="402" t="s">
        <v>394</v>
      </c>
      <c r="G73" s="403" t="s">
        <v>184</v>
      </c>
      <c r="H73" s="404"/>
      <c r="I73" s="477"/>
      <c r="J73" s="403" t="s">
        <v>185</v>
      </c>
      <c r="K73" s="473"/>
      <c r="M73" s="406" t="str">
        <f>IF(G75="","",IF(Paramètres!$I$3="x",
IF(OR(J75=0,J75=""),0,IF(J75&gt;=G75,Paramètres!$K$10,IF(J75&gt;=G75*75%,Paramètres!$J$8,IF(J75&gt;=G75*50%,Paramètres!$I$8,IF(J75&gt;=G75*25%,Paramètres!$H$8,Paramètres!$G$10))))),
IF(Paramètres!$N$3="x",
IF(OR(J75=0,J75=""),0,IF(J75&gt;=G75,Paramètres!$O$9,IF(J75&gt;=G75*75%,Paramètres!$O$9,IF(J75&gt;=G75*50%,Paramètres!$N$8,IF(J75&gt;=G75*25%,Paramètres!$M$8,IF(J75&lt;G75*25%,Paramètres!$L$9)))))),
IF(Paramètres!$R$3="x",
IF(OR(J75=0,J75=""),"NA",IF(J75&gt;=G75,Paramètres!$S$9,IF(J75&gt;=G75*75%,Paramètres!$S$9,IF(J75&gt;=G75*50%,Paramètres!$R$8,IF(J75&gt;=G75*25%,Paramètres!$Q$8,IF(J75&lt;G75*25%,Paramètres!$P$9)))))),
IF(Paramètres!$V$3="x",
IF(OR(J75=0,J75=""),Paramètres!$T$9,IF(J75&gt;=G75,Paramètres!$W$9,IF(J75&gt;=G75*75%,Paramètres!$W$9,IF(J75&gt;=G75*50%,Paramètres!$V$8,IF(J75&gt;=G75*25%,Paramètres!$U$8,IF(J75&lt;G75*25%,Paramètres!$T$9)))))))))))</f>
        <v/>
      </c>
      <c r="N73" s="406">
        <f>N77/4</f>
        <v>10</v>
      </c>
      <c r="O73" s="407">
        <f>IF(OR(COUNTBLANK(F74:F76)=3,G75=""),0,
IF(SUM(IF(F74&lt;&gt;"",VLOOKUP(F74,Paramètres!$E$2:$F$27,2,0)),IF(F75&lt;&gt;"",VLOOKUP(F75,Paramètres!$E$2:$F$27,2,0)),IF(F76&lt;&gt;"",VLOOKUP(F76,Paramètres!$E$2:$F$27,2,0)))&gt;N77,$N77,
SUM(IF(F74&lt;&gt;"",VLOOKUP(F74,Paramètres!$E$2:$F$27,2,0)),IF(F75&lt;&gt;"",VLOOKUP(F75,Paramètres!$E$2:$F$27,2,0)),IF(F76&lt;&gt;"",VLOOKUP(F76,Paramètres!$E$2:$F$27,2,0)))))</f>
        <v>0</v>
      </c>
      <c r="P73" s="408"/>
    </row>
    <row r="74" spans="1:16" ht="15" customHeight="1" x14ac:dyDescent="0.3">
      <c r="A74" s="473"/>
      <c r="B74" s="478"/>
      <c r="C74" s="479"/>
      <c r="D74" s="478"/>
      <c r="E74" s="473"/>
      <c r="F74" s="280"/>
      <c r="G74" s="411"/>
      <c r="H74" s="412"/>
      <c r="I74" s="480"/>
      <c r="J74" s="414"/>
      <c r="K74" s="473"/>
      <c r="N74" s="406">
        <f>N77/4</f>
        <v>10</v>
      </c>
      <c r="O74" s="407">
        <f>N77*5%</f>
        <v>2</v>
      </c>
    </row>
    <row r="75" spans="1:16" ht="15" customHeight="1" x14ac:dyDescent="0.3">
      <c r="A75" s="473"/>
      <c r="B75" s="481"/>
      <c r="C75" s="482"/>
      <c r="D75" s="481"/>
      <c r="E75" s="473"/>
      <c r="F75" s="281"/>
      <c r="G75" s="282"/>
      <c r="H75" s="412"/>
      <c r="I75" s="480"/>
      <c r="J75" s="417" t="str">
        <f>IF(COUNTA(F74:F76)=0,"",IF(F74&lt;&gt;"",VLOOKUP(F74,Paramètres!$E$2:$F$27,2,0))+IF(F75&lt;&gt;"",VLOOKUP(F75,Paramètres!$E$2:$F$27,2,0))+IF(F76&lt;&gt;"",VLOOKUP(F76,Paramètres!$E$2:$F$27,2,0)))</f>
        <v/>
      </c>
      <c r="K75" s="473"/>
      <c r="N75" s="406">
        <f>N77/4</f>
        <v>10</v>
      </c>
      <c r="O75" s="407">
        <f>SUM(N73:N77)-(O73+O74)</f>
        <v>78</v>
      </c>
      <c r="P75" s="408"/>
    </row>
    <row r="76" spans="1:16" ht="15" customHeight="1" thickBot="1" x14ac:dyDescent="0.35">
      <c r="A76" s="473"/>
      <c r="B76" s="481"/>
      <c r="C76" s="482"/>
      <c r="D76" s="481"/>
      <c r="E76" s="473"/>
      <c r="F76" s="283"/>
      <c r="G76" s="418"/>
      <c r="H76" s="419"/>
      <c r="I76" s="483"/>
      <c r="J76" s="421"/>
      <c r="K76" s="473"/>
      <c r="N76" s="406">
        <f>N77/4</f>
        <v>10</v>
      </c>
      <c r="O76" s="398"/>
    </row>
    <row r="77" spans="1:16" ht="16.2" thickBot="1" x14ac:dyDescent="0.35">
      <c r="A77" s="473"/>
      <c r="B77" s="484"/>
      <c r="C77" s="484"/>
      <c r="D77" s="484"/>
      <c r="E77" s="473"/>
      <c r="F77" s="485"/>
      <c r="G77" s="486"/>
      <c r="H77" s="487"/>
      <c r="I77" s="487"/>
      <c r="J77" s="488"/>
      <c r="K77" s="473"/>
      <c r="N77" s="406">
        <f>IF(G75="",40,G75)</f>
        <v>40</v>
      </c>
      <c r="O77" s="398"/>
    </row>
    <row r="78" spans="1:16" ht="15" customHeight="1" thickBot="1" x14ac:dyDescent="0.35">
      <c r="A78" s="473"/>
      <c r="B78" s="399">
        <f t="shared" ref="B78" si="8">B73+1</f>
        <v>16</v>
      </c>
      <c r="C78" s="400" t="str">
        <f>IF(VLOOKUP(B78,Paramètres!$A$2:$C$38,2,0)=0,"",VLOOKUP(B78,Paramètres!$A$2:$C$38,2,0))</f>
        <v>Elève 16</v>
      </c>
      <c r="D78" s="401" t="str">
        <f>IF(C78="","",VLOOKUP(B78,Paramètres!$A$2:$C$38,3,0))</f>
        <v>G</v>
      </c>
      <c r="E78" s="473"/>
      <c r="F78" s="402" t="s">
        <v>394</v>
      </c>
      <c r="G78" s="403" t="s">
        <v>184</v>
      </c>
      <c r="H78" s="404"/>
      <c r="I78" s="477"/>
      <c r="J78" s="403" t="s">
        <v>185</v>
      </c>
      <c r="K78" s="473"/>
      <c r="M78" s="406" t="str">
        <f>IF(G80="","",IF(Paramètres!$I$3="x",
IF(OR(J80=0,J80=""),0,IF(J80&gt;=G80,Paramètres!$K$10,IF(J80&gt;=G80*75%,Paramètres!$J$8,IF(J80&gt;=G80*50%,Paramètres!$I$8,IF(J80&gt;=G80*25%,Paramètres!$H$8,Paramètres!$G$10))))),
IF(Paramètres!$N$3="x",
IF(OR(J80=0,J80=""),0,IF(J80&gt;=G80,Paramètres!$O$9,IF(J80&gt;=G80*75%,Paramètres!$O$9,IF(J80&gt;=G80*50%,Paramètres!$N$8,IF(J80&gt;=G80*25%,Paramètres!$M$8,IF(J80&lt;G80*25%,Paramètres!$L$9)))))),
IF(Paramètres!$R$3="x",
IF(OR(J80=0,J80=""),"NA",IF(J80&gt;=G80,Paramètres!$S$9,IF(J80&gt;=G80*75%,Paramètres!$S$9,IF(J80&gt;=G80*50%,Paramètres!$R$8,IF(J80&gt;=G80*25%,Paramètres!$Q$8,IF(J80&lt;G80*25%,Paramètres!$P$9)))))),
IF(Paramètres!$V$3="x",
IF(OR(J80=0,J80=""),Paramètres!$T$9,IF(J80&gt;=G80,Paramètres!$W$9,IF(J80&gt;=G80*75%,Paramètres!$W$9,IF(J80&gt;=G80*50%,Paramètres!$V$8,IF(J80&gt;=G80*25%,Paramètres!$U$8,IF(J80&lt;G80*25%,Paramètres!$T$9)))))))))))</f>
        <v/>
      </c>
      <c r="N78" s="406">
        <f>N82/4</f>
        <v>10</v>
      </c>
      <c r="O78" s="407">
        <f>IF(OR(COUNTBLANK(F79:F81)=3,G80=""),0,
IF(SUM(IF(F79&lt;&gt;"",VLOOKUP(F79,Paramètres!$E$2:$F$27,2,0)),IF(F80&lt;&gt;"",VLOOKUP(F80,Paramètres!$E$2:$F$27,2,0)),IF(F81&lt;&gt;"",VLOOKUP(F81,Paramètres!$E$2:$F$27,2,0)))&gt;N82,$N82,
SUM(IF(F79&lt;&gt;"",VLOOKUP(F79,Paramètres!$E$2:$F$27,2,0)),IF(F80&lt;&gt;"",VLOOKUP(F80,Paramètres!$E$2:$F$27,2,0)),IF(F81&lt;&gt;"",VLOOKUP(F81,Paramètres!$E$2:$F$27,2,0)))))</f>
        <v>0</v>
      </c>
      <c r="P78" s="408"/>
    </row>
    <row r="79" spans="1:16" ht="15" customHeight="1" x14ac:dyDescent="0.3">
      <c r="A79" s="473"/>
      <c r="B79" s="478"/>
      <c r="C79" s="479"/>
      <c r="D79" s="478"/>
      <c r="E79" s="473"/>
      <c r="F79" s="280"/>
      <c r="G79" s="411"/>
      <c r="H79" s="412"/>
      <c r="I79" s="480"/>
      <c r="J79" s="414"/>
      <c r="K79" s="473"/>
      <c r="N79" s="406">
        <f>N82/4</f>
        <v>10</v>
      </c>
      <c r="O79" s="407">
        <f>N82*5%</f>
        <v>2</v>
      </c>
    </row>
    <row r="80" spans="1:16" ht="15" customHeight="1" x14ac:dyDescent="0.3">
      <c r="A80" s="473"/>
      <c r="B80" s="481"/>
      <c r="C80" s="482"/>
      <c r="D80" s="481"/>
      <c r="E80" s="473"/>
      <c r="F80" s="281"/>
      <c r="G80" s="282"/>
      <c r="H80" s="412"/>
      <c r="I80" s="480"/>
      <c r="J80" s="417" t="str">
        <f>IF(COUNTA(F79:F81)=0,"",IF(F79&lt;&gt;"",VLOOKUP(F79,Paramètres!$E$2:$F$27,2,0))+IF(F80&lt;&gt;"",VLOOKUP(F80,Paramètres!$E$2:$F$27,2,0))+IF(F81&lt;&gt;"",VLOOKUP(F81,Paramètres!$E$2:$F$27,2,0)))</f>
        <v/>
      </c>
      <c r="K80" s="473"/>
      <c r="N80" s="406">
        <f>N82/4</f>
        <v>10</v>
      </c>
      <c r="O80" s="407">
        <f>SUM(N78:N82)-(O78+O79)</f>
        <v>78</v>
      </c>
      <c r="P80" s="408"/>
    </row>
    <row r="81" spans="1:16" ht="15" customHeight="1" thickBot="1" x14ac:dyDescent="0.35">
      <c r="A81" s="473"/>
      <c r="B81" s="481"/>
      <c r="C81" s="482"/>
      <c r="D81" s="481"/>
      <c r="E81" s="473"/>
      <c r="F81" s="283"/>
      <c r="G81" s="418"/>
      <c r="H81" s="419"/>
      <c r="I81" s="483"/>
      <c r="J81" s="421"/>
      <c r="K81" s="473"/>
      <c r="N81" s="406">
        <f>N82/4</f>
        <v>10</v>
      </c>
      <c r="O81" s="398"/>
    </row>
    <row r="82" spans="1:16" ht="16.2" thickBot="1" x14ac:dyDescent="0.35">
      <c r="A82" s="473"/>
      <c r="B82" s="484"/>
      <c r="C82" s="484"/>
      <c r="D82" s="484"/>
      <c r="E82" s="473"/>
      <c r="F82" s="485"/>
      <c r="G82" s="486"/>
      <c r="H82" s="487"/>
      <c r="I82" s="487"/>
      <c r="J82" s="488"/>
      <c r="K82" s="473"/>
      <c r="N82" s="406">
        <f>IF(G80="",40,G80)</f>
        <v>40</v>
      </c>
      <c r="O82" s="398"/>
    </row>
    <row r="83" spans="1:16" ht="15" customHeight="1" thickBot="1" x14ac:dyDescent="0.35">
      <c r="A83" s="473"/>
      <c r="B83" s="399">
        <f t="shared" ref="B83" si="9">B78+1</f>
        <v>17</v>
      </c>
      <c r="C83" s="400" t="str">
        <f>IF(VLOOKUP(B83,Paramètres!$A$2:$C$38,2,0)=0,"",VLOOKUP(B83,Paramètres!$A$2:$C$38,2,0))</f>
        <v>Elève 17</v>
      </c>
      <c r="D83" s="401" t="str">
        <f>IF(C83="","",VLOOKUP(B83,Paramètres!$A$2:$C$38,3,0))</f>
        <v>G</v>
      </c>
      <c r="E83" s="473"/>
      <c r="F83" s="402" t="s">
        <v>394</v>
      </c>
      <c r="G83" s="403" t="s">
        <v>184</v>
      </c>
      <c r="H83" s="404"/>
      <c r="I83" s="477"/>
      <c r="J83" s="403" t="s">
        <v>185</v>
      </c>
      <c r="K83" s="473"/>
      <c r="M83" s="406" t="str">
        <f>IF(G85="","",IF(Paramètres!$I$3="x",
IF(OR(J85=0,J85=""),0,IF(J85&gt;=G85,Paramètres!$K$10,IF(J85&gt;=G85*75%,Paramètres!$J$8,IF(J85&gt;=G85*50%,Paramètres!$I$8,IF(J85&gt;=G85*25%,Paramètres!$H$8,Paramètres!$G$10))))),
IF(Paramètres!$N$3="x",
IF(OR(J85=0,J85=""),0,IF(J85&gt;=G85,Paramètres!$O$9,IF(J85&gt;=G85*75%,Paramètres!$O$9,IF(J85&gt;=G85*50%,Paramètres!$N$8,IF(J85&gt;=G85*25%,Paramètres!$M$8,IF(J85&lt;G85*25%,Paramètres!$L$9)))))),
IF(Paramètres!$R$3="x",
IF(OR(J85=0,J85=""),"NA",IF(J85&gt;=G85,Paramètres!$S$9,IF(J85&gt;=G85*75%,Paramètres!$S$9,IF(J85&gt;=G85*50%,Paramètres!$R$8,IF(J85&gt;=G85*25%,Paramètres!$Q$8,IF(J85&lt;G85*25%,Paramètres!$P$9)))))),
IF(Paramètres!$V$3="x",
IF(OR(J85=0,J85=""),Paramètres!$T$9,IF(J85&gt;=G85,Paramètres!$W$9,IF(J85&gt;=G85*75%,Paramètres!$W$9,IF(J85&gt;=G85*50%,Paramètres!$V$8,IF(J85&gt;=G85*25%,Paramètres!$U$8,IF(J85&lt;G85*25%,Paramètres!$T$9)))))))))))</f>
        <v/>
      </c>
      <c r="N83" s="406">
        <f>N87/4</f>
        <v>10</v>
      </c>
      <c r="O83" s="407">
        <f>IF(OR(COUNTBLANK(F84:F86)=3,G85=""),0,
IF(SUM(IF(F84&lt;&gt;"",VLOOKUP(F84,Paramètres!$E$2:$F$27,2,0)),IF(F85&lt;&gt;"",VLOOKUP(F85,Paramètres!$E$2:$F$27,2,0)),IF(F86&lt;&gt;"",VLOOKUP(F86,Paramètres!$E$2:$F$27,2,0)))&gt;N87,$N87,
SUM(IF(F84&lt;&gt;"",VLOOKUP(F84,Paramètres!$E$2:$F$27,2,0)),IF(F85&lt;&gt;"",VLOOKUP(F85,Paramètres!$E$2:$F$27,2,0)),IF(F86&lt;&gt;"",VLOOKUP(F86,Paramètres!$E$2:$F$27,2,0)))))</f>
        <v>0</v>
      </c>
      <c r="P83" s="408"/>
    </row>
    <row r="84" spans="1:16" ht="15" customHeight="1" x14ac:dyDescent="0.3">
      <c r="A84" s="473"/>
      <c r="B84" s="478"/>
      <c r="C84" s="479"/>
      <c r="D84" s="478"/>
      <c r="E84" s="473"/>
      <c r="F84" s="280"/>
      <c r="G84" s="411"/>
      <c r="H84" s="412"/>
      <c r="I84" s="480"/>
      <c r="J84" s="414"/>
      <c r="K84" s="473"/>
      <c r="N84" s="406">
        <f>N87/4</f>
        <v>10</v>
      </c>
      <c r="O84" s="407">
        <f>N87*5%</f>
        <v>2</v>
      </c>
    </row>
    <row r="85" spans="1:16" ht="15" customHeight="1" x14ac:dyDescent="0.3">
      <c r="A85" s="473"/>
      <c r="B85" s="481"/>
      <c r="C85" s="482"/>
      <c r="D85" s="481"/>
      <c r="E85" s="473"/>
      <c r="F85" s="281"/>
      <c r="G85" s="282"/>
      <c r="H85" s="412"/>
      <c r="I85" s="480"/>
      <c r="J85" s="417" t="str">
        <f>IF(COUNTA(F84:F86)=0,"",IF(F84&lt;&gt;"",VLOOKUP(F84,Paramètres!$E$2:$F$27,2,0))+IF(F85&lt;&gt;"",VLOOKUP(F85,Paramètres!$E$2:$F$27,2,0))+IF(F86&lt;&gt;"",VLOOKUP(F86,Paramètres!$E$2:$F$27,2,0)))</f>
        <v/>
      </c>
      <c r="K85" s="473"/>
      <c r="N85" s="406">
        <f>N87/4</f>
        <v>10</v>
      </c>
      <c r="O85" s="407">
        <f>SUM(N83:N87)-(O83+O84)</f>
        <v>78</v>
      </c>
      <c r="P85" s="408"/>
    </row>
    <row r="86" spans="1:16" ht="15" customHeight="1" thickBot="1" x14ac:dyDescent="0.35">
      <c r="A86" s="473"/>
      <c r="B86" s="481"/>
      <c r="C86" s="482"/>
      <c r="D86" s="481"/>
      <c r="E86" s="473"/>
      <c r="F86" s="283"/>
      <c r="G86" s="418"/>
      <c r="H86" s="419"/>
      <c r="I86" s="483"/>
      <c r="J86" s="421"/>
      <c r="K86" s="473"/>
      <c r="N86" s="406">
        <f>N87/4</f>
        <v>10</v>
      </c>
      <c r="O86" s="398"/>
    </row>
    <row r="87" spans="1:16" ht="16.2" thickBot="1" x14ac:dyDescent="0.35">
      <c r="A87" s="473"/>
      <c r="B87" s="484"/>
      <c r="C87" s="484"/>
      <c r="D87" s="484"/>
      <c r="E87" s="473"/>
      <c r="F87" s="485"/>
      <c r="G87" s="486"/>
      <c r="H87" s="487"/>
      <c r="I87" s="487"/>
      <c r="J87" s="488"/>
      <c r="K87" s="473"/>
      <c r="N87" s="406">
        <f>IF(G85="",40,G85)</f>
        <v>40</v>
      </c>
      <c r="O87" s="398"/>
    </row>
    <row r="88" spans="1:16" ht="15" customHeight="1" thickBot="1" x14ac:dyDescent="0.35">
      <c r="A88" s="473"/>
      <c r="B88" s="399">
        <f t="shared" ref="B88" si="10">B83+1</f>
        <v>18</v>
      </c>
      <c r="C88" s="400" t="str">
        <f>IF(VLOOKUP(B88,Paramètres!$A$2:$C$38,2,0)=0,"",VLOOKUP(B88,Paramètres!$A$2:$C$38,2,0))</f>
        <v>Elève 18</v>
      </c>
      <c r="D88" s="401" t="str">
        <f>IF(C88="","",VLOOKUP(B88,Paramètres!$A$2:$C$38,3,0))</f>
        <v>F</v>
      </c>
      <c r="E88" s="473"/>
      <c r="F88" s="402" t="s">
        <v>394</v>
      </c>
      <c r="G88" s="403" t="s">
        <v>184</v>
      </c>
      <c r="H88" s="404"/>
      <c r="I88" s="477"/>
      <c r="J88" s="403" t="s">
        <v>185</v>
      </c>
      <c r="K88" s="473"/>
      <c r="M88" s="406" t="str">
        <f>IF(G90="","",IF(Paramètres!$I$3="x",
IF(OR(J90=0,J90=""),0,IF(J90&gt;=G90,Paramètres!$K$10,IF(J90&gt;=G90*75%,Paramètres!$J$8,IF(J90&gt;=G90*50%,Paramètres!$I$8,IF(J90&gt;=G90*25%,Paramètres!$H$8,Paramètres!$G$10))))),
IF(Paramètres!$N$3="x",
IF(OR(J90=0,J90=""),0,IF(J90&gt;=G90,Paramètres!$O$9,IF(J90&gt;=G90*75%,Paramètres!$O$9,IF(J90&gt;=G90*50%,Paramètres!$N$8,IF(J90&gt;=G90*25%,Paramètres!$M$8,IF(J90&lt;G90*25%,Paramètres!$L$9)))))),
IF(Paramètres!$R$3="x",
IF(OR(J90=0,J90=""),"NA",IF(J90&gt;=G90,Paramètres!$S$9,IF(J90&gt;=G90*75%,Paramètres!$S$9,IF(J90&gt;=G90*50%,Paramètres!$R$8,IF(J90&gt;=G90*25%,Paramètres!$Q$8,IF(J90&lt;G90*25%,Paramètres!$P$9)))))),
IF(Paramètres!$V$3="x",
IF(OR(J90=0,J90=""),Paramètres!$T$9,IF(J90&gt;=G90,Paramètres!$W$9,IF(J90&gt;=G90*75%,Paramètres!$W$9,IF(J90&gt;=G90*50%,Paramètres!$V$8,IF(J90&gt;=G90*25%,Paramètres!$U$8,IF(J90&lt;G90*25%,Paramètres!$T$9)))))))))))</f>
        <v/>
      </c>
      <c r="N88" s="406">
        <f>N92/4</f>
        <v>10</v>
      </c>
      <c r="O88" s="407">
        <f>IF(OR(COUNTBLANK(F89:F91)=3,G90=""),0,
IF(SUM(IF(F89&lt;&gt;"",VLOOKUP(F89,Paramètres!$E$2:$F$27,2,0)),IF(F90&lt;&gt;"",VLOOKUP(F90,Paramètres!$E$2:$F$27,2,0)),IF(F91&lt;&gt;"",VLOOKUP(F91,Paramètres!$E$2:$F$27,2,0)))&gt;N92,$N92,
SUM(IF(F89&lt;&gt;"",VLOOKUP(F89,Paramètres!$E$2:$F$27,2,0)),IF(F90&lt;&gt;"",VLOOKUP(F90,Paramètres!$E$2:$F$27,2,0)),IF(F91&lt;&gt;"",VLOOKUP(F91,Paramètres!$E$2:$F$27,2,0)))))</f>
        <v>0</v>
      </c>
      <c r="P88" s="408"/>
    </row>
    <row r="89" spans="1:16" ht="15" customHeight="1" x14ac:dyDescent="0.3">
      <c r="A89" s="473"/>
      <c r="B89" s="478"/>
      <c r="C89" s="479"/>
      <c r="D89" s="478"/>
      <c r="E89" s="473"/>
      <c r="F89" s="280"/>
      <c r="G89" s="411"/>
      <c r="H89" s="412"/>
      <c r="I89" s="480"/>
      <c r="J89" s="414"/>
      <c r="K89" s="473"/>
      <c r="N89" s="406">
        <f>N92/4</f>
        <v>10</v>
      </c>
      <c r="O89" s="407">
        <f>N92*5%</f>
        <v>2</v>
      </c>
    </row>
    <row r="90" spans="1:16" ht="15" customHeight="1" x14ac:dyDescent="0.3">
      <c r="A90" s="473"/>
      <c r="B90" s="481"/>
      <c r="C90" s="482"/>
      <c r="D90" s="481"/>
      <c r="E90" s="473"/>
      <c r="F90" s="281"/>
      <c r="G90" s="282"/>
      <c r="H90" s="412"/>
      <c r="I90" s="480"/>
      <c r="J90" s="417" t="str">
        <f>IF(COUNTA(F89:F91)=0,"",IF(F89&lt;&gt;"",VLOOKUP(F89,Paramètres!$E$2:$F$27,2,0))+IF(F90&lt;&gt;"",VLOOKUP(F90,Paramètres!$E$2:$F$27,2,0))+IF(F91&lt;&gt;"",VLOOKUP(F91,Paramètres!$E$2:$F$27,2,0)))</f>
        <v/>
      </c>
      <c r="K90" s="473"/>
      <c r="N90" s="406">
        <f>N92/4</f>
        <v>10</v>
      </c>
      <c r="O90" s="407">
        <f>SUM(N88:N92)-(O88+O89)</f>
        <v>78</v>
      </c>
      <c r="P90" s="408"/>
    </row>
    <row r="91" spans="1:16" ht="15" customHeight="1" thickBot="1" x14ac:dyDescent="0.35">
      <c r="A91" s="473"/>
      <c r="B91" s="481"/>
      <c r="C91" s="482"/>
      <c r="D91" s="481"/>
      <c r="E91" s="473"/>
      <c r="F91" s="283"/>
      <c r="G91" s="418"/>
      <c r="H91" s="419"/>
      <c r="I91" s="483"/>
      <c r="J91" s="421"/>
      <c r="K91" s="473"/>
      <c r="N91" s="406">
        <f>N92/4</f>
        <v>10</v>
      </c>
      <c r="O91" s="398"/>
    </row>
    <row r="92" spans="1:16" ht="16.2" thickBot="1" x14ac:dyDescent="0.35">
      <c r="A92" s="473"/>
      <c r="B92" s="484"/>
      <c r="C92" s="484"/>
      <c r="D92" s="484"/>
      <c r="E92" s="473"/>
      <c r="F92" s="485"/>
      <c r="G92" s="486"/>
      <c r="H92" s="487"/>
      <c r="I92" s="487"/>
      <c r="J92" s="488"/>
      <c r="K92" s="473"/>
      <c r="N92" s="406">
        <f>IF(G90="",40,G90)</f>
        <v>40</v>
      </c>
      <c r="O92" s="398"/>
    </row>
    <row r="93" spans="1:16" ht="15" customHeight="1" thickBot="1" x14ac:dyDescent="0.35">
      <c r="A93" s="473"/>
      <c r="B93" s="399">
        <f t="shared" ref="B93" si="11">B88+1</f>
        <v>19</v>
      </c>
      <c r="C93" s="400" t="str">
        <f>IF(VLOOKUP(B93,Paramètres!$A$2:$C$38,2,0)=0,"",VLOOKUP(B93,Paramètres!$A$2:$C$38,2,0))</f>
        <v>Elève 19</v>
      </c>
      <c r="D93" s="401" t="str">
        <f>IF(C93="","",VLOOKUP(B93,Paramètres!$A$2:$C$38,3,0))</f>
        <v>G</v>
      </c>
      <c r="E93" s="473"/>
      <c r="F93" s="402" t="s">
        <v>394</v>
      </c>
      <c r="G93" s="403" t="s">
        <v>184</v>
      </c>
      <c r="H93" s="404"/>
      <c r="I93" s="477"/>
      <c r="J93" s="403" t="s">
        <v>185</v>
      </c>
      <c r="K93" s="473"/>
      <c r="M93" s="406" t="str">
        <f>IF(G95="","",IF(Paramètres!$I$3="x",
IF(OR(J95=0,J95=""),0,IF(J95&gt;=G95,Paramètres!$K$10,IF(J95&gt;=G95*75%,Paramètres!$J$8,IF(J95&gt;=G95*50%,Paramètres!$I$8,IF(J95&gt;=G95*25%,Paramètres!$H$8,Paramètres!$G$10))))),
IF(Paramètres!$N$3="x",
IF(OR(J95=0,J95=""),0,IF(J95&gt;=G95,Paramètres!$O$9,IF(J95&gt;=G95*75%,Paramètres!$O$9,IF(J95&gt;=G95*50%,Paramètres!$N$8,IF(J95&gt;=G95*25%,Paramètres!$M$8,IF(J95&lt;G95*25%,Paramètres!$L$9)))))),
IF(Paramètres!$R$3="x",
IF(OR(J95=0,J95=""),"NA",IF(J95&gt;=G95,Paramètres!$S$9,IF(J95&gt;=G95*75%,Paramètres!$S$9,IF(J95&gt;=G95*50%,Paramètres!$R$8,IF(J95&gt;=G95*25%,Paramètres!$Q$8,IF(J95&lt;G95*25%,Paramètres!$P$9)))))),
IF(Paramètres!$V$3="x",
IF(OR(J95=0,J95=""),Paramètres!$T$9,IF(J95&gt;=G95,Paramètres!$W$9,IF(J95&gt;=G95*75%,Paramètres!$W$9,IF(J95&gt;=G95*50%,Paramètres!$V$8,IF(J95&gt;=G95*25%,Paramètres!$U$8,IF(J95&lt;G95*25%,Paramètres!$T$9)))))))))))</f>
        <v/>
      </c>
      <c r="N93" s="406">
        <f>N97/4</f>
        <v>10</v>
      </c>
      <c r="O93" s="407">
        <f>IF(OR(COUNTBLANK(F94:F96)=3,G95=""),0,
IF(SUM(IF(F94&lt;&gt;"",VLOOKUP(F94,Paramètres!$E$2:$F$27,2,0)),IF(F95&lt;&gt;"",VLOOKUP(F95,Paramètres!$E$2:$F$27,2,0)),IF(F96&lt;&gt;"",VLOOKUP(F96,Paramètres!$E$2:$F$27,2,0)))&gt;N97,$N97,
SUM(IF(F94&lt;&gt;"",VLOOKUP(F94,Paramètres!$E$2:$F$27,2,0)),IF(F95&lt;&gt;"",VLOOKUP(F95,Paramètres!$E$2:$F$27,2,0)),IF(F96&lt;&gt;"",VLOOKUP(F96,Paramètres!$E$2:$F$27,2,0)))))</f>
        <v>0</v>
      </c>
      <c r="P93" s="408"/>
    </row>
    <row r="94" spans="1:16" ht="15" customHeight="1" x14ac:dyDescent="0.3">
      <c r="A94" s="473"/>
      <c r="B94" s="478"/>
      <c r="C94" s="479"/>
      <c r="D94" s="478"/>
      <c r="E94" s="473"/>
      <c r="F94" s="280"/>
      <c r="G94" s="411"/>
      <c r="H94" s="412"/>
      <c r="I94" s="480"/>
      <c r="J94" s="414"/>
      <c r="K94" s="473"/>
      <c r="N94" s="406">
        <f>N97/4</f>
        <v>10</v>
      </c>
      <c r="O94" s="407">
        <f>N97*5%</f>
        <v>2</v>
      </c>
    </row>
    <row r="95" spans="1:16" ht="15" customHeight="1" x14ac:dyDescent="0.3">
      <c r="A95" s="473"/>
      <c r="B95" s="481"/>
      <c r="C95" s="482"/>
      <c r="D95" s="481"/>
      <c r="E95" s="473"/>
      <c r="F95" s="281"/>
      <c r="G95" s="282"/>
      <c r="H95" s="412"/>
      <c r="I95" s="480"/>
      <c r="J95" s="417" t="str">
        <f>IF(COUNTA(F94:F96)=0,"",IF(F94&lt;&gt;"",VLOOKUP(F94,Paramètres!$E$2:$F$27,2,0))+IF(F95&lt;&gt;"",VLOOKUP(F95,Paramètres!$E$2:$F$27,2,0))+IF(F96&lt;&gt;"",VLOOKUP(F96,Paramètres!$E$2:$F$27,2,0)))</f>
        <v/>
      </c>
      <c r="K95" s="473"/>
      <c r="N95" s="406">
        <f>N97/4</f>
        <v>10</v>
      </c>
      <c r="O95" s="407">
        <f>SUM(N93:N97)-(O93+O94)</f>
        <v>78</v>
      </c>
      <c r="P95" s="408"/>
    </row>
    <row r="96" spans="1:16" ht="15" customHeight="1" thickBot="1" x14ac:dyDescent="0.35">
      <c r="A96" s="473"/>
      <c r="B96" s="481"/>
      <c r="C96" s="482"/>
      <c r="D96" s="481"/>
      <c r="E96" s="473"/>
      <c r="F96" s="283"/>
      <c r="G96" s="418"/>
      <c r="H96" s="419"/>
      <c r="I96" s="483"/>
      <c r="J96" s="421"/>
      <c r="K96" s="473"/>
      <c r="N96" s="406">
        <f>N97/4</f>
        <v>10</v>
      </c>
      <c r="O96" s="398"/>
    </row>
    <row r="97" spans="1:16" ht="16.2" thickBot="1" x14ac:dyDescent="0.35">
      <c r="A97" s="473"/>
      <c r="B97" s="484"/>
      <c r="C97" s="484"/>
      <c r="D97" s="484"/>
      <c r="E97" s="473"/>
      <c r="F97" s="485"/>
      <c r="G97" s="486"/>
      <c r="H97" s="487"/>
      <c r="I97" s="487"/>
      <c r="J97" s="488"/>
      <c r="K97" s="473"/>
      <c r="N97" s="406">
        <f>IF(G95="",40,G95)</f>
        <v>40</v>
      </c>
      <c r="O97" s="398"/>
    </row>
    <row r="98" spans="1:16" ht="15" customHeight="1" thickBot="1" x14ac:dyDescent="0.35">
      <c r="A98" s="473"/>
      <c r="B98" s="399">
        <f t="shared" ref="B98" si="12">B93+1</f>
        <v>20</v>
      </c>
      <c r="C98" s="400" t="str">
        <f>IF(VLOOKUP(B98,Paramètres!$A$2:$C$38,2,0)=0,"",VLOOKUP(B98,Paramètres!$A$2:$C$38,2,0))</f>
        <v>Elève 20</v>
      </c>
      <c r="D98" s="401" t="str">
        <f>IF(C98="","",VLOOKUP(B98,Paramètres!$A$2:$C$38,3,0))</f>
        <v>F</v>
      </c>
      <c r="E98" s="473"/>
      <c r="F98" s="402" t="s">
        <v>394</v>
      </c>
      <c r="G98" s="403" t="s">
        <v>184</v>
      </c>
      <c r="H98" s="404"/>
      <c r="I98" s="477"/>
      <c r="J98" s="403" t="s">
        <v>185</v>
      </c>
      <c r="K98" s="473"/>
      <c r="M98" s="406" t="str">
        <f>IF(G100="","",IF(Paramètres!$I$3="x",
IF(OR(J100=0,J100=""),0,IF(J100&gt;=G100,Paramètres!$K$10,IF(J100&gt;=G100*75%,Paramètres!$J$8,IF(J100&gt;=G100*50%,Paramètres!$I$8,IF(J100&gt;=G100*25%,Paramètres!$H$8,Paramètres!$G$10))))),
IF(Paramètres!$N$3="x",
IF(OR(J100=0,J100=""),0,IF(J100&gt;=G100,Paramètres!$O$9,IF(J100&gt;=G100*75%,Paramètres!$O$9,IF(J100&gt;=G100*50%,Paramètres!$N$8,IF(J100&gt;=G100*25%,Paramètres!$M$8,IF(J100&lt;G100*25%,Paramètres!$L$9)))))),
IF(Paramètres!$R$3="x",
IF(OR(J100=0,J100=""),"NA",IF(J100&gt;=G100,Paramètres!$S$9,IF(J100&gt;=G100*75%,Paramètres!$S$9,IF(J100&gt;=G100*50%,Paramètres!$R$8,IF(J100&gt;=G100*25%,Paramètres!$Q$8,IF(J100&lt;G100*25%,Paramètres!$P$9)))))),
IF(Paramètres!$V$3="x",
IF(OR(J100=0,J100=""),Paramètres!$T$9,IF(J100&gt;=G100,Paramètres!$W$9,IF(J100&gt;=G100*75%,Paramètres!$W$9,IF(J100&gt;=G100*50%,Paramètres!$V$8,IF(J100&gt;=G100*25%,Paramètres!$U$8,IF(J100&lt;G100*25%,Paramètres!$T$9)))))))))))</f>
        <v/>
      </c>
      <c r="N98" s="406">
        <f>N102/4</f>
        <v>10</v>
      </c>
      <c r="O98" s="407">
        <f>IF(OR(COUNTBLANK(F99:F101)=3,G100=""),0,
IF(SUM(IF(F99&lt;&gt;"",VLOOKUP(F99,Paramètres!$E$2:$F$27,2,0)),IF(F100&lt;&gt;"",VLOOKUP(F100,Paramètres!$E$2:$F$27,2,0)),IF(F101&lt;&gt;"",VLOOKUP(F101,Paramètres!$E$2:$F$27,2,0)))&gt;N102,$N102,
SUM(IF(F99&lt;&gt;"",VLOOKUP(F99,Paramètres!$E$2:$F$27,2,0)),IF(F100&lt;&gt;"",VLOOKUP(F100,Paramètres!$E$2:$F$27,2,0)),IF(F101&lt;&gt;"",VLOOKUP(F101,Paramètres!$E$2:$F$27,2,0)))))</f>
        <v>0</v>
      </c>
      <c r="P98" s="408"/>
    </row>
    <row r="99" spans="1:16" ht="15" customHeight="1" x14ac:dyDescent="0.3">
      <c r="A99" s="473"/>
      <c r="B99" s="478"/>
      <c r="C99" s="479"/>
      <c r="D99" s="478"/>
      <c r="E99" s="473"/>
      <c r="F99" s="280"/>
      <c r="G99" s="411"/>
      <c r="H99" s="412"/>
      <c r="I99" s="480"/>
      <c r="J99" s="414"/>
      <c r="K99" s="473"/>
      <c r="N99" s="406">
        <f>N102/4</f>
        <v>10</v>
      </c>
      <c r="O99" s="407">
        <f>N102*5%</f>
        <v>2</v>
      </c>
    </row>
    <row r="100" spans="1:16" ht="15" customHeight="1" x14ac:dyDescent="0.3">
      <c r="A100" s="473"/>
      <c r="B100" s="481"/>
      <c r="C100" s="482"/>
      <c r="D100" s="481"/>
      <c r="E100" s="473"/>
      <c r="F100" s="281"/>
      <c r="G100" s="282"/>
      <c r="H100" s="412"/>
      <c r="I100" s="480"/>
      <c r="J100" s="417" t="str">
        <f>IF(COUNTA(F99:F101)=0,"",IF(F99&lt;&gt;"",VLOOKUP(F99,Paramètres!$E$2:$F$27,2,0))+IF(F100&lt;&gt;"",VLOOKUP(F100,Paramètres!$E$2:$F$27,2,0))+IF(F101&lt;&gt;"",VLOOKUP(F101,Paramètres!$E$2:$F$27,2,0)))</f>
        <v/>
      </c>
      <c r="K100" s="473"/>
      <c r="N100" s="406">
        <f>N102/4</f>
        <v>10</v>
      </c>
      <c r="O100" s="407">
        <f>SUM(N98:N102)-(O98+O99)</f>
        <v>78</v>
      </c>
      <c r="P100" s="408"/>
    </row>
    <row r="101" spans="1:16" ht="15" customHeight="1" thickBot="1" x14ac:dyDescent="0.35">
      <c r="A101" s="473"/>
      <c r="B101" s="481"/>
      <c r="C101" s="482"/>
      <c r="D101" s="481"/>
      <c r="E101" s="473"/>
      <c r="F101" s="283"/>
      <c r="G101" s="418"/>
      <c r="H101" s="419"/>
      <c r="I101" s="483"/>
      <c r="J101" s="421"/>
      <c r="K101" s="473"/>
      <c r="N101" s="406">
        <f>N102/4</f>
        <v>10</v>
      </c>
      <c r="O101" s="398"/>
    </row>
    <row r="102" spans="1:16" ht="16.2" thickBot="1" x14ac:dyDescent="0.35">
      <c r="A102" s="473"/>
      <c r="B102" s="484"/>
      <c r="C102" s="484"/>
      <c r="D102" s="484"/>
      <c r="E102" s="473"/>
      <c r="F102" s="485"/>
      <c r="G102" s="486"/>
      <c r="H102" s="487"/>
      <c r="I102" s="487"/>
      <c r="J102" s="488"/>
      <c r="K102" s="473"/>
      <c r="N102" s="406">
        <f>IF(G100="",40,G100)</f>
        <v>40</v>
      </c>
      <c r="O102" s="398"/>
    </row>
    <row r="103" spans="1:16" ht="15" customHeight="1" thickBot="1" x14ac:dyDescent="0.35">
      <c r="A103" s="473"/>
      <c r="B103" s="399">
        <f t="shared" ref="B103" si="13">B98+1</f>
        <v>21</v>
      </c>
      <c r="C103" s="400" t="str">
        <f>IF(VLOOKUP(B103,Paramètres!$A$2:$C$38,2,0)=0,"",VLOOKUP(B103,Paramètres!$A$2:$C$38,2,0))</f>
        <v>Elève 21</v>
      </c>
      <c r="D103" s="401" t="str">
        <f>IF(C103="","",VLOOKUP(B103,Paramètres!$A$2:$C$38,3,0))</f>
        <v>G</v>
      </c>
      <c r="E103" s="473"/>
      <c r="F103" s="402" t="s">
        <v>394</v>
      </c>
      <c r="G103" s="403" t="s">
        <v>184</v>
      </c>
      <c r="H103" s="404"/>
      <c r="I103" s="477"/>
      <c r="J103" s="403" t="s">
        <v>185</v>
      </c>
      <c r="K103" s="473"/>
      <c r="M103" s="406" t="str">
        <f>IF(G105="","",IF(Paramètres!$I$3="x",
IF(OR(J105=0,J105=""),0,IF(J105&gt;=G105,Paramètres!$K$10,IF(J105&gt;=G105*75%,Paramètres!$J$8,IF(J105&gt;=G105*50%,Paramètres!$I$8,IF(J105&gt;=G105*25%,Paramètres!$H$8,Paramètres!$G$10))))),
IF(Paramètres!$N$3="x",
IF(OR(J105=0,J105=""),0,IF(J105&gt;=G105,Paramètres!$O$9,IF(J105&gt;=G105*75%,Paramètres!$O$9,IF(J105&gt;=G105*50%,Paramètres!$N$8,IF(J105&gt;=G105*25%,Paramètres!$M$8,IF(J105&lt;G105*25%,Paramètres!$L$9)))))),
IF(Paramètres!$R$3="x",
IF(OR(J105=0,J105=""),"NA",IF(J105&gt;=G105,Paramètres!$S$9,IF(J105&gt;=G105*75%,Paramètres!$S$9,IF(J105&gt;=G105*50%,Paramètres!$R$8,IF(J105&gt;=G105*25%,Paramètres!$Q$8,IF(J105&lt;G105*25%,Paramètres!$P$9)))))),
IF(Paramètres!$V$3="x",
IF(OR(J105=0,J105=""),Paramètres!$T$9,IF(J105&gt;=G105,Paramètres!$W$9,IF(J105&gt;=G105*75%,Paramètres!$W$9,IF(J105&gt;=G105*50%,Paramètres!$V$8,IF(J105&gt;=G105*25%,Paramètres!$U$8,IF(J105&lt;G105*25%,Paramètres!$T$9)))))))))))</f>
        <v/>
      </c>
      <c r="N103" s="406">
        <f>N107/4</f>
        <v>10</v>
      </c>
      <c r="O103" s="407">
        <f>IF(OR(COUNTBLANK(F104:F106)=3,G105=""),0,
IF(SUM(IF(F104&lt;&gt;"",VLOOKUP(F104,Paramètres!$E$2:$F$27,2,0)),IF(F105&lt;&gt;"",VLOOKUP(F105,Paramètres!$E$2:$F$27,2,0)),IF(F106&lt;&gt;"",VLOOKUP(F106,Paramètres!$E$2:$F$27,2,0)))&gt;N107,$N107,
SUM(IF(F104&lt;&gt;"",VLOOKUP(F104,Paramètres!$E$2:$F$27,2,0)),IF(F105&lt;&gt;"",VLOOKUP(F105,Paramètres!$E$2:$F$27,2,0)),IF(F106&lt;&gt;"",VLOOKUP(F106,Paramètres!$E$2:$F$27,2,0)))))</f>
        <v>0</v>
      </c>
      <c r="P103" s="408"/>
    </row>
    <row r="104" spans="1:16" ht="15" customHeight="1" x14ac:dyDescent="0.3">
      <c r="A104" s="473"/>
      <c r="B104" s="478"/>
      <c r="C104" s="479"/>
      <c r="D104" s="478"/>
      <c r="E104" s="473"/>
      <c r="F104" s="280"/>
      <c r="G104" s="411"/>
      <c r="H104" s="412"/>
      <c r="I104" s="480"/>
      <c r="J104" s="414"/>
      <c r="K104" s="473"/>
      <c r="N104" s="406">
        <f>N107/4</f>
        <v>10</v>
      </c>
      <c r="O104" s="407">
        <f>N107*5%</f>
        <v>2</v>
      </c>
    </row>
    <row r="105" spans="1:16" ht="15" customHeight="1" x14ac:dyDescent="0.3">
      <c r="A105" s="473"/>
      <c r="B105" s="481"/>
      <c r="C105" s="482"/>
      <c r="D105" s="481"/>
      <c r="E105" s="473"/>
      <c r="F105" s="281"/>
      <c r="G105" s="282"/>
      <c r="H105" s="412"/>
      <c r="I105" s="480"/>
      <c r="J105" s="417" t="str">
        <f>IF(COUNTA(F104:F106)=0,"",IF(F104&lt;&gt;"",VLOOKUP(F104,Paramètres!$E$2:$F$27,2,0))+IF(F105&lt;&gt;"",VLOOKUP(F105,Paramètres!$E$2:$F$27,2,0))+IF(F106&lt;&gt;"",VLOOKUP(F106,Paramètres!$E$2:$F$27,2,0)))</f>
        <v/>
      </c>
      <c r="K105" s="473"/>
      <c r="N105" s="406">
        <f>N107/4</f>
        <v>10</v>
      </c>
      <c r="O105" s="407">
        <f>SUM(N103:N107)-(O103+O104)</f>
        <v>78</v>
      </c>
      <c r="P105" s="408"/>
    </row>
    <row r="106" spans="1:16" ht="15" customHeight="1" thickBot="1" x14ac:dyDescent="0.35">
      <c r="A106" s="473"/>
      <c r="B106" s="481"/>
      <c r="C106" s="482"/>
      <c r="D106" s="481"/>
      <c r="E106" s="473"/>
      <c r="F106" s="283"/>
      <c r="G106" s="418"/>
      <c r="H106" s="419"/>
      <c r="I106" s="483"/>
      <c r="J106" s="421"/>
      <c r="K106" s="473"/>
      <c r="N106" s="406">
        <f>N107/4</f>
        <v>10</v>
      </c>
      <c r="O106" s="398"/>
    </row>
    <row r="107" spans="1:16" ht="16.2" thickBot="1" x14ac:dyDescent="0.35">
      <c r="A107" s="473"/>
      <c r="B107" s="484"/>
      <c r="C107" s="484"/>
      <c r="D107" s="484"/>
      <c r="E107" s="473"/>
      <c r="F107" s="485"/>
      <c r="G107" s="486"/>
      <c r="H107" s="487"/>
      <c r="I107" s="487"/>
      <c r="J107" s="488"/>
      <c r="K107" s="473"/>
      <c r="N107" s="406">
        <f>IF(G105="",40,G105)</f>
        <v>40</v>
      </c>
      <c r="O107" s="398"/>
    </row>
    <row r="108" spans="1:16" ht="15" customHeight="1" thickBot="1" x14ac:dyDescent="0.35">
      <c r="A108" s="473"/>
      <c r="B108" s="399">
        <f t="shared" ref="B108" si="14">B103+1</f>
        <v>22</v>
      </c>
      <c r="C108" s="400" t="str">
        <f>IF(VLOOKUP(B108,Paramètres!$A$2:$C$38,2,0)=0,"",VLOOKUP(B108,Paramètres!$A$2:$C$38,2,0))</f>
        <v>Elève 22</v>
      </c>
      <c r="D108" s="401" t="str">
        <f>IF(C108="","",VLOOKUP(B108,Paramètres!$A$2:$C$38,3,0))</f>
        <v>F</v>
      </c>
      <c r="E108" s="473"/>
      <c r="F108" s="402" t="s">
        <v>394</v>
      </c>
      <c r="G108" s="403" t="s">
        <v>184</v>
      </c>
      <c r="H108" s="404"/>
      <c r="I108" s="477"/>
      <c r="J108" s="403" t="s">
        <v>185</v>
      </c>
      <c r="K108" s="473"/>
      <c r="M108" s="406" t="str">
        <f>IF(G110="","",IF(Paramètres!$I$3="x",
IF(OR(J110=0,J110=""),0,IF(J110&gt;=G110,Paramètres!$K$10,IF(J110&gt;=G110*75%,Paramètres!$J$8,IF(J110&gt;=G110*50%,Paramètres!$I$8,IF(J110&gt;=G110*25%,Paramètres!$H$8,Paramètres!$G$10))))),
IF(Paramètres!$N$3="x",
IF(OR(J110=0,J110=""),0,IF(J110&gt;=G110,Paramètres!$O$9,IF(J110&gt;=G110*75%,Paramètres!$O$9,IF(J110&gt;=G110*50%,Paramètres!$N$8,IF(J110&gt;=G110*25%,Paramètres!$M$8,IF(J110&lt;G110*25%,Paramètres!$L$9)))))),
IF(Paramètres!$R$3="x",
IF(OR(J110=0,J110=""),"NA",IF(J110&gt;=G110,Paramètres!$S$9,IF(J110&gt;=G110*75%,Paramètres!$S$9,IF(J110&gt;=G110*50%,Paramètres!$R$8,IF(J110&gt;=G110*25%,Paramètres!$Q$8,IF(J110&lt;G110*25%,Paramètres!$P$9)))))),
IF(Paramètres!$V$3="x",
IF(OR(J110=0,J110=""),Paramètres!$T$9,IF(J110&gt;=G110,Paramètres!$W$9,IF(J110&gt;=G110*75%,Paramètres!$W$9,IF(J110&gt;=G110*50%,Paramètres!$V$8,IF(J110&gt;=G110*25%,Paramètres!$U$8,IF(J110&lt;G110*25%,Paramètres!$T$9)))))))))))</f>
        <v/>
      </c>
      <c r="N108" s="406">
        <f>N112/4</f>
        <v>10</v>
      </c>
      <c r="O108" s="407">
        <f>IF(OR(COUNTBLANK(F109:F111)=3,G110=""),0,
IF(SUM(IF(F109&lt;&gt;"",VLOOKUP(F109,Paramètres!$E$2:$F$27,2,0)),IF(F110&lt;&gt;"",VLOOKUP(F110,Paramètres!$E$2:$F$27,2,0)),IF(F111&lt;&gt;"",VLOOKUP(F111,Paramètres!$E$2:$F$27,2,0)))&gt;N112,$N112,
SUM(IF(F109&lt;&gt;"",VLOOKUP(F109,Paramètres!$E$2:$F$27,2,0)),IF(F110&lt;&gt;"",VLOOKUP(F110,Paramètres!$E$2:$F$27,2,0)),IF(F111&lt;&gt;"",VLOOKUP(F111,Paramètres!$E$2:$F$27,2,0)))))</f>
        <v>0</v>
      </c>
      <c r="P108" s="408"/>
    </row>
    <row r="109" spans="1:16" ht="15" customHeight="1" x14ac:dyDescent="0.3">
      <c r="A109" s="473"/>
      <c r="B109" s="478"/>
      <c r="C109" s="479"/>
      <c r="D109" s="478"/>
      <c r="E109" s="473"/>
      <c r="F109" s="280"/>
      <c r="G109" s="411"/>
      <c r="H109" s="412"/>
      <c r="I109" s="480"/>
      <c r="J109" s="414"/>
      <c r="K109" s="473"/>
      <c r="N109" s="406">
        <f>N112/4</f>
        <v>10</v>
      </c>
      <c r="O109" s="407">
        <f>N112*5%</f>
        <v>2</v>
      </c>
    </row>
    <row r="110" spans="1:16" ht="15" customHeight="1" x14ac:dyDescent="0.3">
      <c r="A110" s="473"/>
      <c r="B110" s="481"/>
      <c r="C110" s="482"/>
      <c r="D110" s="481"/>
      <c r="E110" s="473"/>
      <c r="F110" s="281"/>
      <c r="G110" s="282"/>
      <c r="H110" s="412"/>
      <c r="I110" s="480"/>
      <c r="J110" s="417" t="str">
        <f>IF(COUNTA(F109:F111)=0,"",IF(F109&lt;&gt;"",VLOOKUP(F109,Paramètres!$E$2:$F$27,2,0))+IF(F110&lt;&gt;"",VLOOKUP(F110,Paramètres!$E$2:$F$27,2,0))+IF(F111&lt;&gt;"",VLOOKUP(F111,Paramètres!$E$2:$F$27,2,0)))</f>
        <v/>
      </c>
      <c r="K110" s="473"/>
      <c r="N110" s="406">
        <f>N112/4</f>
        <v>10</v>
      </c>
      <c r="O110" s="407">
        <f>SUM(N108:N112)-(O108+O109)</f>
        <v>78</v>
      </c>
      <c r="P110" s="408"/>
    </row>
    <row r="111" spans="1:16" ht="15" customHeight="1" thickBot="1" x14ac:dyDescent="0.35">
      <c r="A111" s="473"/>
      <c r="B111" s="481"/>
      <c r="C111" s="482"/>
      <c r="D111" s="481"/>
      <c r="E111" s="473"/>
      <c r="F111" s="283"/>
      <c r="G111" s="418"/>
      <c r="H111" s="419"/>
      <c r="I111" s="483"/>
      <c r="J111" s="421"/>
      <c r="K111" s="473"/>
      <c r="N111" s="406">
        <f>N112/4</f>
        <v>10</v>
      </c>
      <c r="O111" s="398"/>
    </row>
    <row r="112" spans="1:16" ht="16.2" thickBot="1" x14ac:dyDescent="0.35">
      <c r="A112" s="473"/>
      <c r="B112" s="484"/>
      <c r="C112" s="484"/>
      <c r="D112" s="484"/>
      <c r="E112" s="473"/>
      <c r="F112" s="485"/>
      <c r="G112" s="486"/>
      <c r="H112" s="487"/>
      <c r="I112" s="487"/>
      <c r="J112" s="488"/>
      <c r="K112" s="473"/>
      <c r="N112" s="406">
        <f>IF(G110="",40,G110)</f>
        <v>40</v>
      </c>
      <c r="O112" s="398"/>
    </row>
    <row r="113" spans="1:16" ht="15" customHeight="1" thickBot="1" x14ac:dyDescent="0.35">
      <c r="A113" s="473"/>
      <c r="B113" s="399">
        <f t="shared" ref="B113" si="15">B108+1</f>
        <v>23</v>
      </c>
      <c r="C113" s="400" t="str">
        <f>IF(VLOOKUP(B113,Paramètres!$A$2:$C$38,2,0)=0,"",VLOOKUP(B113,Paramètres!$A$2:$C$38,2,0))</f>
        <v>Elève 23</v>
      </c>
      <c r="D113" s="401" t="str">
        <f>IF(C113="","",VLOOKUP(B113,Paramètres!$A$2:$C$38,3,0))</f>
        <v>G</v>
      </c>
      <c r="E113" s="473"/>
      <c r="F113" s="402" t="s">
        <v>394</v>
      </c>
      <c r="G113" s="403" t="s">
        <v>184</v>
      </c>
      <c r="H113" s="404"/>
      <c r="I113" s="477"/>
      <c r="J113" s="403" t="s">
        <v>185</v>
      </c>
      <c r="K113" s="473"/>
      <c r="M113" s="406" t="str">
        <f>IF(G115="","",IF(Paramètres!$I$3="x",
IF(OR(J115=0,J115=""),0,IF(J115&gt;=G115,Paramètres!$K$10,IF(J115&gt;=G115*75%,Paramètres!$J$8,IF(J115&gt;=G115*50%,Paramètres!$I$8,IF(J115&gt;=G115*25%,Paramètres!$H$8,Paramètres!$G$10))))),
IF(Paramètres!$N$3="x",
IF(OR(J115=0,J115=""),0,IF(J115&gt;=G115,Paramètres!$O$9,IF(J115&gt;=G115*75%,Paramètres!$O$9,IF(J115&gt;=G115*50%,Paramètres!$N$8,IF(J115&gt;=G115*25%,Paramètres!$M$8,IF(J115&lt;G115*25%,Paramètres!$L$9)))))),
IF(Paramètres!$R$3="x",
IF(OR(J115=0,J115=""),"NA",IF(J115&gt;=G115,Paramètres!$S$9,IF(J115&gt;=G115*75%,Paramètres!$S$9,IF(J115&gt;=G115*50%,Paramètres!$R$8,IF(J115&gt;=G115*25%,Paramètres!$Q$8,IF(J115&lt;G115*25%,Paramètres!$P$9)))))),
IF(Paramètres!$V$3="x",
IF(OR(J115=0,J115=""),Paramètres!$T$9,IF(J115&gt;=G115,Paramètres!$W$9,IF(J115&gt;=G115*75%,Paramètres!$W$9,IF(J115&gt;=G115*50%,Paramètres!$V$8,IF(J115&gt;=G115*25%,Paramètres!$U$8,IF(J115&lt;G115*25%,Paramètres!$T$9)))))))))))</f>
        <v/>
      </c>
      <c r="N113" s="406">
        <f>N117/4</f>
        <v>10</v>
      </c>
      <c r="O113" s="407">
        <f>IF(OR(COUNTBLANK(F114:F116)=3,G115=""),0,
IF(SUM(IF(F114&lt;&gt;"",VLOOKUP(F114,Paramètres!$E$2:$F$27,2,0)),IF(F115&lt;&gt;"",VLOOKUP(F115,Paramètres!$E$2:$F$27,2,0)),IF(F116&lt;&gt;"",VLOOKUP(F116,Paramètres!$E$2:$F$27,2,0)))&gt;N117,$N117,
SUM(IF(F114&lt;&gt;"",VLOOKUP(F114,Paramètres!$E$2:$F$27,2,0)),IF(F115&lt;&gt;"",VLOOKUP(F115,Paramètres!$E$2:$F$27,2,0)),IF(F116&lt;&gt;"",VLOOKUP(F116,Paramètres!$E$2:$F$27,2,0)))))</f>
        <v>0</v>
      </c>
      <c r="P113" s="408"/>
    </row>
    <row r="114" spans="1:16" ht="15" customHeight="1" x14ac:dyDescent="0.3">
      <c r="A114" s="473"/>
      <c r="B114" s="478"/>
      <c r="C114" s="479"/>
      <c r="D114" s="478"/>
      <c r="E114" s="473"/>
      <c r="F114" s="280"/>
      <c r="G114" s="411"/>
      <c r="H114" s="412"/>
      <c r="I114" s="480"/>
      <c r="J114" s="414"/>
      <c r="K114" s="473"/>
      <c r="N114" s="406">
        <f>N117/4</f>
        <v>10</v>
      </c>
      <c r="O114" s="407">
        <f>N117*5%</f>
        <v>2</v>
      </c>
    </row>
    <row r="115" spans="1:16" ht="15" customHeight="1" x14ac:dyDescent="0.3">
      <c r="A115" s="473"/>
      <c r="B115" s="481"/>
      <c r="C115" s="482"/>
      <c r="D115" s="481"/>
      <c r="E115" s="473"/>
      <c r="F115" s="281"/>
      <c r="G115" s="282"/>
      <c r="H115" s="412"/>
      <c r="I115" s="480"/>
      <c r="J115" s="417" t="str">
        <f>IF(COUNTA(F114:F116)=0,"",IF(F114&lt;&gt;"",VLOOKUP(F114,Paramètres!$E$2:$F$27,2,0))+IF(F115&lt;&gt;"",VLOOKUP(F115,Paramètres!$E$2:$F$27,2,0))+IF(F116&lt;&gt;"",VLOOKUP(F116,Paramètres!$E$2:$F$27,2,0)))</f>
        <v/>
      </c>
      <c r="K115" s="473"/>
      <c r="N115" s="406">
        <f>N117/4</f>
        <v>10</v>
      </c>
      <c r="O115" s="407">
        <f>SUM(N113:N117)-(O113+O114)</f>
        <v>78</v>
      </c>
      <c r="P115" s="408"/>
    </row>
    <row r="116" spans="1:16" ht="15" customHeight="1" thickBot="1" x14ac:dyDescent="0.35">
      <c r="A116" s="473"/>
      <c r="B116" s="481"/>
      <c r="C116" s="482"/>
      <c r="D116" s="481"/>
      <c r="E116" s="473"/>
      <c r="F116" s="283"/>
      <c r="G116" s="418"/>
      <c r="H116" s="419"/>
      <c r="I116" s="483"/>
      <c r="J116" s="421"/>
      <c r="K116" s="473"/>
      <c r="N116" s="406">
        <f>N117/4</f>
        <v>10</v>
      </c>
      <c r="O116" s="398"/>
    </row>
    <row r="117" spans="1:16" ht="16.2" thickBot="1" x14ac:dyDescent="0.35">
      <c r="A117" s="473"/>
      <c r="B117" s="484"/>
      <c r="C117" s="484"/>
      <c r="D117" s="484"/>
      <c r="E117" s="473"/>
      <c r="F117" s="485"/>
      <c r="G117" s="486"/>
      <c r="H117" s="487"/>
      <c r="I117" s="487"/>
      <c r="J117" s="488"/>
      <c r="K117" s="473"/>
      <c r="N117" s="406">
        <f>IF(G115="",40,G115)</f>
        <v>40</v>
      </c>
      <c r="O117" s="398"/>
    </row>
    <row r="118" spans="1:16" ht="15" customHeight="1" thickBot="1" x14ac:dyDescent="0.35">
      <c r="A118" s="473"/>
      <c r="B118" s="399">
        <f t="shared" ref="B118" si="16">B113+1</f>
        <v>24</v>
      </c>
      <c r="C118" s="400" t="str">
        <f>IF(VLOOKUP(B118,Paramètres!$A$2:$C$38,2,0)=0,"",VLOOKUP(B118,Paramètres!$A$2:$C$38,2,0))</f>
        <v>Elève 24</v>
      </c>
      <c r="D118" s="401" t="str">
        <f>IF(C118="","",VLOOKUP(B118,Paramètres!$A$2:$C$38,3,0))</f>
        <v>F</v>
      </c>
      <c r="E118" s="473"/>
      <c r="F118" s="402" t="s">
        <v>394</v>
      </c>
      <c r="G118" s="403" t="s">
        <v>184</v>
      </c>
      <c r="H118" s="404"/>
      <c r="I118" s="477"/>
      <c r="J118" s="403" t="s">
        <v>185</v>
      </c>
      <c r="K118" s="473"/>
      <c r="M118" s="406" t="str">
        <f>IF(G120="","",IF(Paramètres!$I$3="x",
IF(OR(J120=0,J120=""),0,IF(J120&gt;=G120,Paramètres!$K$10,IF(J120&gt;=G120*75%,Paramètres!$J$8,IF(J120&gt;=G120*50%,Paramètres!$I$8,IF(J120&gt;=G120*25%,Paramètres!$H$8,Paramètres!$G$10))))),
IF(Paramètres!$N$3="x",
IF(OR(J120=0,J120=""),0,IF(J120&gt;=G120,Paramètres!$O$9,IF(J120&gt;=G120*75%,Paramètres!$O$9,IF(J120&gt;=G120*50%,Paramètres!$N$8,IF(J120&gt;=G120*25%,Paramètres!$M$8,IF(J120&lt;G120*25%,Paramètres!$L$9)))))),
IF(Paramètres!$R$3="x",
IF(OR(J120=0,J120=""),"NA",IF(J120&gt;=G120,Paramètres!$S$9,IF(J120&gt;=G120*75%,Paramètres!$S$9,IF(J120&gt;=G120*50%,Paramètres!$R$8,IF(J120&gt;=G120*25%,Paramètres!$Q$8,IF(J120&lt;G120*25%,Paramètres!$P$9)))))),
IF(Paramètres!$V$3="x",
IF(OR(J120=0,J120=""),Paramètres!$T$9,IF(J120&gt;=G120,Paramètres!$W$9,IF(J120&gt;=G120*75%,Paramètres!$W$9,IF(J120&gt;=G120*50%,Paramètres!$V$8,IF(J120&gt;=G120*25%,Paramètres!$U$8,IF(J120&lt;G120*25%,Paramètres!$T$9)))))))))))</f>
        <v/>
      </c>
      <c r="N118" s="406">
        <f>N122/4</f>
        <v>10</v>
      </c>
      <c r="O118" s="407">
        <f>IF(OR(COUNTBLANK(F119:F121)=3,G120=""),0,
IF(SUM(IF(F119&lt;&gt;"",VLOOKUP(F119,Paramètres!$E$2:$F$27,2,0)),IF(F120&lt;&gt;"",VLOOKUP(F120,Paramètres!$E$2:$F$27,2,0)),IF(F121&lt;&gt;"",VLOOKUP(F121,Paramètres!$E$2:$F$27,2,0)))&gt;N122,$N122,
SUM(IF(F119&lt;&gt;"",VLOOKUP(F119,Paramètres!$E$2:$F$27,2,0)),IF(F120&lt;&gt;"",VLOOKUP(F120,Paramètres!$E$2:$F$27,2,0)),IF(F121&lt;&gt;"",VLOOKUP(F121,Paramètres!$E$2:$F$27,2,0)))))</f>
        <v>0</v>
      </c>
      <c r="P118" s="408"/>
    </row>
    <row r="119" spans="1:16" ht="15" customHeight="1" x14ac:dyDescent="0.3">
      <c r="A119" s="473"/>
      <c r="B119" s="478"/>
      <c r="C119" s="479"/>
      <c r="D119" s="478"/>
      <c r="E119" s="473"/>
      <c r="F119" s="280"/>
      <c r="G119" s="411"/>
      <c r="H119" s="412"/>
      <c r="I119" s="480"/>
      <c r="J119" s="414"/>
      <c r="K119" s="473"/>
      <c r="N119" s="406">
        <f>N122/4</f>
        <v>10</v>
      </c>
      <c r="O119" s="407">
        <f>N122*5%</f>
        <v>2</v>
      </c>
    </row>
    <row r="120" spans="1:16" ht="15" customHeight="1" x14ac:dyDescent="0.3">
      <c r="A120" s="473"/>
      <c r="B120" s="481"/>
      <c r="C120" s="482"/>
      <c r="D120" s="481"/>
      <c r="E120" s="473"/>
      <c r="F120" s="281"/>
      <c r="G120" s="282"/>
      <c r="H120" s="412"/>
      <c r="I120" s="480"/>
      <c r="J120" s="417" t="str">
        <f>IF(COUNTA(F119:F121)=0,"",IF(F119&lt;&gt;"",VLOOKUP(F119,Paramètres!$E$2:$F$27,2,0))+IF(F120&lt;&gt;"",VLOOKUP(F120,Paramètres!$E$2:$F$27,2,0))+IF(F121&lt;&gt;"",VLOOKUP(F121,Paramètres!$E$2:$F$27,2,0)))</f>
        <v/>
      </c>
      <c r="K120" s="473"/>
      <c r="N120" s="406">
        <f>N122/4</f>
        <v>10</v>
      </c>
      <c r="O120" s="407">
        <f>SUM(N118:N122)-(O118+O119)</f>
        <v>78</v>
      </c>
      <c r="P120" s="408"/>
    </row>
    <row r="121" spans="1:16" ht="15" customHeight="1" thickBot="1" x14ac:dyDescent="0.35">
      <c r="A121" s="473"/>
      <c r="B121" s="481"/>
      <c r="C121" s="482"/>
      <c r="D121" s="481"/>
      <c r="E121" s="473"/>
      <c r="F121" s="283"/>
      <c r="G121" s="418"/>
      <c r="H121" s="419"/>
      <c r="I121" s="483"/>
      <c r="J121" s="421"/>
      <c r="K121" s="473"/>
      <c r="N121" s="406">
        <f>N122/4</f>
        <v>10</v>
      </c>
      <c r="O121" s="398"/>
    </row>
    <row r="122" spans="1:16" ht="16.2" thickBot="1" x14ac:dyDescent="0.35">
      <c r="A122" s="473"/>
      <c r="B122" s="484"/>
      <c r="C122" s="484"/>
      <c r="D122" s="484"/>
      <c r="E122" s="473"/>
      <c r="F122" s="485"/>
      <c r="G122" s="486"/>
      <c r="H122" s="487"/>
      <c r="I122" s="487"/>
      <c r="J122" s="488"/>
      <c r="K122" s="473"/>
      <c r="N122" s="406">
        <f>IF(G120="",40,G120)</f>
        <v>40</v>
      </c>
      <c r="O122" s="398"/>
    </row>
    <row r="123" spans="1:16" ht="15" customHeight="1" thickBot="1" x14ac:dyDescent="0.35">
      <c r="A123" s="473"/>
      <c r="B123" s="399">
        <f t="shared" ref="B123" si="17">B118+1</f>
        <v>25</v>
      </c>
      <c r="C123" s="400" t="str">
        <f>IF(VLOOKUP(B123,Paramètres!$A$2:$C$38,2,0)=0,"",VLOOKUP(B123,Paramètres!$A$2:$C$38,2,0))</f>
        <v>Elève 25</v>
      </c>
      <c r="D123" s="401" t="str">
        <f>IF(C123="","",VLOOKUP(B123,Paramètres!$A$2:$C$38,3,0))</f>
        <v>F</v>
      </c>
      <c r="E123" s="473"/>
      <c r="F123" s="402" t="s">
        <v>394</v>
      </c>
      <c r="G123" s="403" t="s">
        <v>184</v>
      </c>
      <c r="H123" s="404"/>
      <c r="I123" s="477"/>
      <c r="J123" s="403" t="s">
        <v>185</v>
      </c>
      <c r="K123" s="473"/>
      <c r="M123" s="406" t="str">
        <f>IF(G125="","",IF(Paramètres!$I$3="x",
IF(OR(J125=0,J125=""),0,IF(J125&gt;=G125,Paramètres!$K$10,IF(J125&gt;=G125*75%,Paramètres!$J$8,IF(J125&gt;=G125*50%,Paramètres!$I$8,IF(J125&gt;=G125*25%,Paramètres!$H$8,Paramètres!$G$10))))),
IF(Paramètres!$N$3="x",
IF(OR(J125=0,J125=""),0,IF(J125&gt;=G125,Paramètres!$O$9,IF(J125&gt;=G125*75%,Paramètres!$O$9,IF(J125&gt;=G125*50%,Paramètres!$N$8,IF(J125&gt;=G125*25%,Paramètres!$M$8,IF(J125&lt;G125*25%,Paramètres!$L$9)))))),
IF(Paramètres!$R$3="x",
IF(OR(J125=0,J125=""),"NA",IF(J125&gt;=G125,Paramètres!$S$9,IF(J125&gt;=G125*75%,Paramètres!$S$9,IF(J125&gt;=G125*50%,Paramètres!$R$8,IF(J125&gt;=G125*25%,Paramètres!$Q$8,IF(J125&lt;G125*25%,Paramètres!$P$9)))))),
IF(Paramètres!$V$3="x",
IF(OR(J125=0,J125=""),Paramètres!$T$9,IF(J125&gt;=G125,Paramètres!$W$9,IF(J125&gt;=G125*75%,Paramètres!$W$9,IF(J125&gt;=G125*50%,Paramètres!$V$8,IF(J125&gt;=G125*25%,Paramètres!$U$8,IF(J125&lt;G125*25%,Paramètres!$T$9)))))))))))</f>
        <v/>
      </c>
      <c r="N123" s="406">
        <f>N127/4</f>
        <v>10</v>
      </c>
      <c r="O123" s="407">
        <f>IF(OR(COUNTBLANK(F124:F126)=3,G125=""),0,
IF(SUM(IF(F124&lt;&gt;"",VLOOKUP(F124,Paramètres!$E$2:$F$27,2,0)),IF(F125&lt;&gt;"",VLOOKUP(F125,Paramètres!$E$2:$F$27,2,0)),IF(F126&lt;&gt;"",VLOOKUP(F126,Paramètres!$E$2:$F$27,2,0)))&gt;N127,$N127,
SUM(IF(F124&lt;&gt;"",VLOOKUP(F124,Paramètres!$E$2:$F$27,2,0)),IF(F125&lt;&gt;"",VLOOKUP(F125,Paramètres!$E$2:$F$27,2,0)),IF(F126&lt;&gt;"",VLOOKUP(F126,Paramètres!$E$2:$F$27,2,0)))))</f>
        <v>0</v>
      </c>
      <c r="P123" s="408"/>
    </row>
    <row r="124" spans="1:16" ht="15" customHeight="1" x14ac:dyDescent="0.3">
      <c r="A124" s="473"/>
      <c r="B124" s="478"/>
      <c r="C124" s="479"/>
      <c r="D124" s="478"/>
      <c r="E124" s="473"/>
      <c r="F124" s="280"/>
      <c r="G124" s="411"/>
      <c r="H124" s="412"/>
      <c r="I124" s="480"/>
      <c r="J124" s="414"/>
      <c r="K124" s="473"/>
      <c r="N124" s="406">
        <f>N127/4</f>
        <v>10</v>
      </c>
      <c r="O124" s="407">
        <f>N127*5%</f>
        <v>2</v>
      </c>
    </row>
    <row r="125" spans="1:16" ht="15" customHeight="1" x14ac:dyDescent="0.3">
      <c r="A125" s="473"/>
      <c r="B125" s="481"/>
      <c r="C125" s="482"/>
      <c r="D125" s="481"/>
      <c r="E125" s="473"/>
      <c r="F125" s="281"/>
      <c r="G125" s="282"/>
      <c r="H125" s="412"/>
      <c r="I125" s="480"/>
      <c r="J125" s="417" t="str">
        <f>IF(COUNTA(F124:F126)=0,"",IF(F124&lt;&gt;"",VLOOKUP(F124,Paramètres!$E$2:$F$27,2,0))+IF(F125&lt;&gt;"",VLOOKUP(F125,Paramètres!$E$2:$F$27,2,0))+IF(F126&lt;&gt;"",VLOOKUP(F126,Paramètres!$E$2:$F$27,2,0)))</f>
        <v/>
      </c>
      <c r="K125" s="473"/>
      <c r="N125" s="406">
        <f>N127/4</f>
        <v>10</v>
      </c>
      <c r="O125" s="407">
        <f>SUM(N123:N127)-(O123+O124)</f>
        <v>78</v>
      </c>
      <c r="P125" s="408"/>
    </row>
    <row r="126" spans="1:16" ht="15" customHeight="1" thickBot="1" x14ac:dyDescent="0.35">
      <c r="A126" s="473"/>
      <c r="B126" s="481"/>
      <c r="C126" s="482"/>
      <c r="D126" s="481"/>
      <c r="E126" s="473"/>
      <c r="F126" s="283"/>
      <c r="G126" s="418"/>
      <c r="H126" s="419"/>
      <c r="I126" s="483"/>
      <c r="J126" s="421"/>
      <c r="K126" s="473"/>
      <c r="N126" s="406">
        <f>N127/4</f>
        <v>10</v>
      </c>
      <c r="O126" s="398"/>
    </row>
    <row r="127" spans="1:16" ht="16.2" thickBot="1" x14ac:dyDescent="0.35">
      <c r="A127" s="473"/>
      <c r="B127" s="484"/>
      <c r="C127" s="484"/>
      <c r="D127" s="484"/>
      <c r="E127" s="473"/>
      <c r="F127" s="485"/>
      <c r="G127" s="486"/>
      <c r="H127" s="487"/>
      <c r="I127" s="487"/>
      <c r="J127" s="488"/>
      <c r="K127" s="473"/>
      <c r="N127" s="406">
        <f>IF(G125="",40,G125)</f>
        <v>40</v>
      </c>
      <c r="O127" s="398"/>
    </row>
    <row r="128" spans="1:16" ht="15" customHeight="1" thickBot="1" x14ac:dyDescent="0.35">
      <c r="A128" s="473"/>
      <c r="B128" s="399">
        <f t="shared" ref="B128" si="18">B123+1</f>
        <v>26</v>
      </c>
      <c r="C128" s="400" t="str">
        <f>IF(VLOOKUP(B128,Paramètres!$A$2:$C$38,2,0)=0,"",VLOOKUP(B128,Paramètres!$A$2:$C$38,2,0))</f>
        <v>Elève 26</v>
      </c>
      <c r="D128" s="401" t="str">
        <f>IF(C128="","",VLOOKUP(B128,Paramètres!$A$2:$C$38,3,0))</f>
        <v>F</v>
      </c>
      <c r="E128" s="473"/>
      <c r="F128" s="402" t="s">
        <v>394</v>
      </c>
      <c r="G128" s="403" t="s">
        <v>184</v>
      </c>
      <c r="H128" s="404"/>
      <c r="I128" s="477"/>
      <c r="J128" s="403" t="s">
        <v>185</v>
      </c>
      <c r="K128" s="473"/>
      <c r="M128" s="406" t="str">
        <f>IF(G130="","",IF(Paramètres!$I$3="x",
IF(OR(J130=0,J130=""),0,IF(J130&gt;=G130,Paramètres!$K$10,IF(J130&gt;=G130*75%,Paramètres!$J$8,IF(J130&gt;=G130*50%,Paramètres!$I$8,IF(J130&gt;=G130*25%,Paramètres!$H$8,Paramètres!$G$10))))),
IF(Paramètres!$N$3="x",
IF(OR(J130=0,J130=""),0,IF(J130&gt;=G130,Paramètres!$O$9,IF(J130&gt;=G130*75%,Paramètres!$O$9,IF(J130&gt;=G130*50%,Paramètres!$N$8,IF(J130&gt;=G130*25%,Paramètres!$M$8,IF(J130&lt;G130*25%,Paramètres!$L$9)))))),
IF(Paramètres!$R$3="x",
IF(OR(J130=0,J130=""),"NA",IF(J130&gt;=G130,Paramètres!$S$9,IF(J130&gt;=G130*75%,Paramètres!$S$9,IF(J130&gt;=G130*50%,Paramètres!$R$8,IF(J130&gt;=G130*25%,Paramètres!$Q$8,IF(J130&lt;G130*25%,Paramètres!$P$9)))))),
IF(Paramètres!$V$3="x",
IF(OR(J130=0,J130=""),Paramètres!$T$9,IF(J130&gt;=G130,Paramètres!$W$9,IF(J130&gt;=G130*75%,Paramètres!$W$9,IF(J130&gt;=G130*50%,Paramètres!$V$8,IF(J130&gt;=G130*25%,Paramètres!$U$8,IF(J130&lt;G130*25%,Paramètres!$T$9)))))))))))</f>
        <v/>
      </c>
      <c r="N128" s="406">
        <f>N132/4</f>
        <v>10</v>
      </c>
      <c r="O128" s="407">
        <f>IF(OR(COUNTBLANK(F129:F131)=3,G130=""),0,
IF(SUM(IF(F129&lt;&gt;"",VLOOKUP(F129,Paramètres!$E$2:$F$27,2,0)),IF(F130&lt;&gt;"",VLOOKUP(F130,Paramètres!$E$2:$F$27,2,0)),IF(F131&lt;&gt;"",VLOOKUP(F131,Paramètres!$E$2:$F$27,2,0)))&gt;N132,$N132,
SUM(IF(F129&lt;&gt;"",VLOOKUP(F129,Paramètres!$E$2:$F$27,2,0)),IF(F130&lt;&gt;"",VLOOKUP(F130,Paramètres!$E$2:$F$27,2,0)),IF(F131&lt;&gt;"",VLOOKUP(F131,Paramètres!$E$2:$F$27,2,0)))))</f>
        <v>0</v>
      </c>
      <c r="P128" s="408"/>
    </row>
    <row r="129" spans="1:16" ht="15" customHeight="1" x14ac:dyDescent="0.3">
      <c r="A129" s="473"/>
      <c r="B129" s="478"/>
      <c r="C129" s="479"/>
      <c r="D129" s="478"/>
      <c r="E129" s="473"/>
      <c r="F129" s="280"/>
      <c r="G129" s="411"/>
      <c r="H129" s="412"/>
      <c r="I129" s="480"/>
      <c r="J129" s="414"/>
      <c r="K129" s="473"/>
      <c r="N129" s="406">
        <f>N132/4</f>
        <v>10</v>
      </c>
      <c r="O129" s="407">
        <f>N132*5%</f>
        <v>2</v>
      </c>
    </row>
    <row r="130" spans="1:16" ht="15" customHeight="1" x14ac:dyDescent="0.3">
      <c r="A130" s="473"/>
      <c r="B130" s="481"/>
      <c r="C130" s="482"/>
      <c r="D130" s="481"/>
      <c r="E130" s="473"/>
      <c r="F130" s="281"/>
      <c r="G130" s="282"/>
      <c r="H130" s="412"/>
      <c r="I130" s="480"/>
      <c r="J130" s="417" t="str">
        <f>IF(COUNTA(F129:F131)=0,"",IF(F129&lt;&gt;"",VLOOKUP(F129,Paramètres!$E$2:$F$27,2,0))+IF(F130&lt;&gt;"",VLOOKUP(F130,Paramètres!$E$2:$F$27,2,0))+IF(F131&lt;&gt;"",VLOOKUP(F131,Paramètres!$E$2:$F$27,2,0)))</f>
        <v/>
      </c>
      <c r="K130" s="473"/>
      <c r="N130" s="406">
        <f>N132/4</f>
        <v>10</v>
      </c>
      <c r="O130" s="407">
        <f>SUM(N128:N132)-(O128+O129)</f>
        <v>78</v>
      </c>
      <c r="P130" s="408"/>
    </row>
    <row r="131" spans="1:16" ht="15" customHeight="1" thickBot="1" x14ac:dyDescent="0.35">
      <c r="A131" s="473"/>
      <c r="B131" s="481"/>
      <c r="C131" s="482"/>
      <c r="D131" s="481"/>
      <c r="E131" s="473"/>
      <c r="F131" s="283"/>
      <c r="G131" s="418"/>
      <c r="H131" s="419"/>
      <c r="I131" s="483"/>
      <c r="J131" s="421"/>
      <c r="K131" s="473"/>
      <c r="N131" s="406">
        <f>N132/4</f>
        <v>10</v>
      </c>
      <c r="O131" s="398"/>
    </row>
    <row r="132" spans="1:16" ht="16.2" thickBot="1" x14ac:dyDescent="0.35">
      <c r="A132" s="473"/>
      <c r="B132" s="484"/>
      <c r="C132" s="484"/>
      <c r="D132" s="484"/>
      <c r="E132" s="473"/>
      <c r="F132" s="485"/>
      <c r="G132" s="486"/>
      <c r="H132" s="487"/>
      <c r="I132" s="487"/>
      <c r="J132" s="488"/>
      <c r="K132" s="473"/>
      <c r="N132" s="406">
        <f>IF(G130="",40,G130)</f>
        <v>40</v>
      </c>
      <c r="O132" s="398"/>
    </row>
    <row r="133" spans="1:16" ht="15" customHeight="1" thickBot="1" x14ac:dyDescent="0.35">
      <c r="A133" s="473"/>
      <c r="B133" s="399">
        <f t="shared" ref="B133" si="19">B128+1</f>
        <v>27</v>
      </c>
      <c r="C133" s="400" t="str">
        <f>IF(VLOOKUP(B133,Paramètres!$A$2:$C$38,2,0)=0,"",VLOOKUP(B133,Paramètres!$A$2:$C$38,2,0))</f>
        <v>Elève 27</v>
      </c>
      <c r="D133" s="401" t="str">
        <f>IF(C133="","",VLOOKUP(B133,Paramètres!$A$2:$C$38,3,0))</f>
        <v>G</v>
      </c>
      <c r="E133" s="473"/>
      <c r="F133" s="402" t="s">
        <v>394</v>
      </c>
      <c r="G133" s="403" t="s">
        <v>184</v>
      </c>
      <c r="H133" s="404"/>
      <c r="I133" s="477"/>
      <c r="J133" s="403" t="s">
        <v>185</v>
      </c>
      <c r="K133" s="473"/>
      <c r="M133" s="406" t="str">
        <f>IF(G135="","",IF(Paramètres!$I$3="x",
IF(OR(J135=0,J135=""),0,IF(J135&gt;=G135,Paramètres!$K$10,IF(J135&gt;=G135*75%,Paramètres!$J$8,IF(J135&gt;=G135*50%,Paramètres!$I$8,IF(J135&gt;=G135*25%,Paramètres!$H$8,Paramètres!$G$10))))),
IF(Paramètres!$N$3="x",
IF(OR(J135=0,J135=""),0,IF(J135&gt;=G135,Paramètres!$O$9,IF(J135&gt;=G135*75%,Paramètres!$O$9,IF(J135&gt;=G135*50%,Paramètres!$N$8,IF(J135&gt;=G135*25%,Paramètres!$M$8,IF(J135&lt;G135*25%,Paramètres!$L$9)))))),
IF(Paramètres!$R$3="x",
IF(OR(J135=0,J135=""),"NA",IF(J135&gt;=G135,Paramètres!$S$9,IF(J135&gt;=G135*75%,Paramètres!$S$9,IF(J135&gt;=G135*50%,Paramètres!$R$8,IF(J135&gt;=G135*25%,Paramètres!$Q$8,IF(J135&lt;G135*25%,Paramètres!$P$9)))))),
IF(Paramètres!$V$3="x",
IF(OR(J135=0,J135=""),Paramètres!$T$9,IF(J135&gt;=G135,Paramètres!$W$9,IF(J135&gt;=G135*75%,Paramètres!$W$9,IF(J135&gt;=G135*50%,Paramètres!$V$8,IF(J135&gt;=G135*25%,Paramètres!$U$8,IF(J135&lt;G135*25%,Paramètres!$T$9)))))))))))</f>
        <v/>
      </c>
      <c r="N133" s="406">
        <f>N137/4</f>
        <v>10</v>
      </c>
      <c r="O133" s="407">
        <f>IF(OR(COUNTBLANK(F134:F136)=3,G135=""),0,
IF(SUM(IF(F134&lt;&gt;"",VLOOKUP(F134,Paramètres!$E$2:$F$27,2,0)),IF(F135&lt;&gt;"",VLOOKUP(F135,Paramètres!$E$2:$F$27,2,0)),IF(F136&lt;&gt;"",VLOOKUP(F136,Paramètres!$E$2:$F$27,2,0)))&gt;N137,$N137,
SUM(IF(F134&lt;&gt;"",VLOOKUP(F134,Paramètres!$E$2:$F$27,2,0)),IF(F135&lt;&gt;"",VLOOKUP(F135,Paramètres!$E$2:$F$27,2,0)),IF(F136&lt;&gt;"",VLOOKUP(F136,Paramètres!$E$2:$F$27,2,0)))))</f>
        <v>0</v>
      </c>
      <c r="P133" s="408"/>
    </row>
    <row r="134" spans="1:16" ht="15" customHeight="1" x14ac:dyDescent="0.3">
      <c r="A134" s="473"/>
      <c r="B134" s="478"/>
      <c r="C134" s="479"/>
      <c r="D134" s="478"/>
      <c r="E134" s="473"/>
      <c r="F134" s="280"/>
      <c r="G134" s="411"/>
      <c r="H134" s="412"/>
      <c r="I134" s="480"/>
      <c r="J134" s="414"/>
      <c r="K134" s="473"/>
      <c r="N134" s="406">
        <f>N137/4</f>
        <v>10</v>
      </c>
      <c r="O134" s="407">
        <f>N137*5%</f>
        <v>2</v>
      </c>
    </row>
    <row r="135" spans="1:16" ht="15" customHeight="1" x14ac:dyDescent="0.3">
      <c r="A135" s="473"/>
      <c r="B135" s="481"/>
      <c r="C135" s="482"/>
      <c r="D135" s="481"/>
      <c r="E135" s="473"/>
      <c r="F135" s="281"/>
      <c r="G135" s="282"/>
      <c r="H135" s="412"/>
      <c r="I135" s="480"/>
      <c r="J135" s="417" t="str">
        <f>IF(COUNTA(F134:F136)=0,"",IF(F134&lt;&gt;"",VLOOKUP(F134,Paramètres!$E$2:$F$27,2,0))+IF(F135&lt;&gt;"",VLOOKUP(F135,Paramètres!$E$2:$F$27,2,0))+IF(F136&lt;&gt;"",VLOOKUP(F136,Paramètres!$E$2:$F$27,2,0)))</f>
        <v/>
      </c>
      <c r="K135" s="473"/>
      <c r="N135" s="406">
        <f>N137/4</f>
        <v>10</v>
      </c>
      <c r="O135" s="407">
        <f>SUM(N133:N137)-(O133+O134)</f>
        <v>78</v>
      </c>
      <c r="P135" s="408"/>
    </row>
    <row r="136" spans="1:16" ht="15" customHeight="1" thickBot="1" x14ac:dyDescent="0.35">
      <c r="A136" s="473"/>
      <c r="B136" s="481"/>
      <c r="C136" s="482"/>
      <c r="D136" s="481"/>
      <c r="E136" s="473"/>
      <c r="F136" s="283"/>
      <c r="G136" s="418"/>
      <c r="H136" s="419"/>
      <c r="I136" s="483"/>
      <c r="J136" s="421"/>
      <c r="K136" s="473"/>
      <c r="N136" s="406">
        <f>N137/4</f>
        <v>10</v>
      </c>
      <c r="O136" s="398"/>
    </row>
    <row r="137" spans="1:16" ht="16.2" thickBot="1" x14ac:dyDescent="0.35">
      <c r="A137" s="473"/>
      <c r="B137" s="484"/>
      <c r="C137" s="484"/>
      <c r="D137" s="484"/>
      <c r="E137" s="473"/>
      <c r="F137" s="485"/>
      <c r="G137" s="486"/>
      <c r="H137" s="487"/>
      <c r="I137" s="487"/>
      <c r="J137" s="488"/>
      <c r="K137" s="473"/>
      <c r="N137" s="406">
        <f>IF(G135="",40,G135)</f>
        <v>40</v>
      </c>
      <c r="O137" s="398"/>
    </row>
    <row r="138" spans="1:16" ht="15" customHeight="1" thickBot="1" x14ac:dyDescent="0.35">
      <c r="A138" s="473"/>
      <c r="B138" s="399">
        <f t="shared" ref="B138" si="20">B133+1</f>
        <v>28</v>
      </c>
      <c r="C138" s="400" t="str">
        <f>IF(VLOOKUP(B138,Paramètres!$A$2:$C$38,2,0)=0,"",VLOOKUP(B138,Paramètres!$A$2:$C$38,2,0))</f>
        <v>Elève 28</v>
      </c>
      <c r="D138" s="401" t="str">
        <f>IF(C138="","",VLOOKUP(B138,Paramètres!$A$2:$C$38,3,0))</f>
        <v>F</v>
      </c>
      <c r="E138" s="473"/>
      <c r="F138" s="402" t="s">
        <v>394</v>
      </c>
      <c r="G138" s="403" t="s">
        <v>184</v>
      </c>
      <c r="H138" s="404"/>
      <c r="I138" s="477"/>
      <c r="J138" s="403" t="s">
        <v>185</v>
      </c>
      <c r="K138" s="473"/>
      <c r="M138" s="406" t="str">
        <f>IF(G140="","",IF(Paramètres!$I$3="x",
IF(OR(J140=0,J140=""),0,IF(J140&gt;=G140,Paramètres!$K$10,IF(J140&gt;=G140*75%,Paramètres!$J$8,IF(J140&gt;=G140*50%,Paramètres!$I$8,IF(J140&gt;=G140*25%,Paramètres!$H$8,Paramètres!$G$10))))),
IF(Paramètres!$N$3="x",
IF(OR(J140=0,J140=""),0,IF(J140&gt;=G140,Paramètres!$O$9,IF(J140&gt;=G140*75%,Paramètres!$O$9,IF(J140&gt;=G140*50%,Paramètres!$N$8,IF(J140&gt;=G140*25%,Paramètres!$M$8,IF(J140&lt;G140*25%,Paramètres!$L$9)))))),
IF(Paramètres!$R$3="x",
IF(OR(J140=0,J140=""),"NA",IF(J140&gt;=G140,Paramètres!$S$9,IF(J140&gt;=G140*75%,Paramètres!$S$9,IF(J140&gt;=G140*50%,Paramètres!$R$8,IF(J140&gt;=G140*25%,Paramètres!$Q$8,IF(J140&lt;G140*25%,Paramètres!$P$9)))))),
IF(Paramètres!$V$3="x",
IF(OR(J140=0,J140=""),Paramètres!$T$9,IF(J140&gt;=G140,Paramètres!$W$9,IF(J140&gt;=G140*75%,Paramètres!$W$9,IF(J140&gt;=G140*50%,Paramètres!$V$8,IF(J140&gt;=G140*25%,Paramètres!$U$8,IF(J140&lt;G140*25%,Paramètres!$T$9)))))))))))</f>
        <v/>
      </c>
      <c r="N138" s="406">
        <f>N142/4</f>
        <v>10</v>
      </c>
      <c r="O138" s="407">
        <f>IF(OR(COUNTBLANK(F139:F141)=3,G140=""),0,
IF(SUM(IF(F139&lt;&gt;"",VLOOKUP(F139,Paramètres!$E$2:$F$27,2,0)),IF(F140&lt;&gt;"",VLOOKUP(F140,Paramètres!$E$2:$F$27,2,0)),IF(F141&lt;&gt;"",VLOOKUP(F141,Paramètres!$E$2:$F$27,2,0)))&gt;N142,$N142,
SUM(IF(F139&lt;&gt;"",VLOOKUP(F139,Paramètres!$E$2:$F$27,2,0)),IF(F140&lt;&gt;"",VLOOKUP(F140,Paramètres!$E$2:$F$27,2,0)),IF(F141&lt;&gt;"",VLOOKUP(F141,Paramètres!$E$2:$F$27,2,0)))))</f>
        <v>0</v>
      </c>
      <c r="P138" s="408"/>
    </row>
    <row r="139" spans="1:16" ht="15" customHeight="1" x14ac:dyDescent="0.3">
      <c r="A139" s="473"/>
      <c r="B139" s="478"/>
      <c r="C139" s="479"/>
      <c r="D139" s="478"/>
      <c r="E139" s="473"/>
      <c r="F139" s="280"/>
      <c r="G139" s="411"/>
      <c r="H139" s="412"/>
      <c r="I139" s="480"/>
      <c r="J139" s="414"/>
      <c r="K139" s="473"/>
      <c r="N139" s="406">
        <f>N142/4</f>
        <v>10</v>
      </c>
      <c r="O139" s="407">
        <f>N142*5%</f>
        <v>2</v>
      </c>
    </row>
    <row r="140" spans="1:16" ht="15" customHeight="1" x14ac:dyDescent="0.3">
      <c r="A140" s="473"/>
      <c r="B140" s="481"/>
      <c r="C140" s="482"/>
      <c r="D140" s="481"/>
      <c r="E140" s="473"/>
      <c r="F140" s="281"/>
      <c r="G140" s="282"/>
      <c r="H140" s="412"/>
      <c r="I140" s="480"/>
      <c r="J140" s="417" t="str">
        <f>IF(COUNTA(F139:F141)=0,"",IF(F139&lt;&gt;"",VLOOKUP(F139,Paramètres!$E$2:$F$27,2,0))+IF(F140&lt;&gt;"",VLOOKUP(F140,Paramètres!$E$2:$F$27,2,0))+IF(F141&lt;&gt;"",VLOOKUP(F141,Paramètres!$E$2:$F$27,2,0)))</f>
        <v/>
      </c>
      <c r="K140" s="473"/>
      <c r="N140" s="406">
        <f>N142/4</f>
        <v>10</v>
      </c>
      <c r="O140" s="407">
        <f>SUM(N138:N142)-(O138+O139)</f>
        <v>78</v>
      </c>
      <c r="P140" s="408"/>
    </row>
    <row r="141" spans="1:16" ht="15" customHeight="1" thickBot="1" x14ac:dyDescent="0.35">
      <c r="A141" s="473"/>
      <c r="B141" s="481"/>
      <c r="C141" s="482"/>
      <c r="D141" s="481"/>
      <c r="E141" s="473"/>
      <c r="F141" s="283"/>
      <c r="G141" s="418"/>
      <c r="H141" s="419"/>
      <c r="I141" s="483"/>
      <c r="J141" s="421"/>
      <c r="K141" s="473"/>
      <c r="N141" s="406">
        <f>N142/4</f>
        <v>10</v>
      </c>
      <c r="O141" s="398"/>
    </row>
    <row r="142" spans="1:16" ht="16.2" thickBot="1" x14ac:dyDescent="0.35">
      <c r="A142" s="473"/>
      <c r="B142" s="484"/>
      <c r="C142" s="484"/>
      <c r="D142" s="484"/>
      <c r="E142" s="473"/>
      <c r="F142" s="485"/>
      <c r="G142" s="486"/>
      <c r="H142" s="487"/>
      <c r="I142" s="487"/>
      <c r="J142" s="488"/>
      <c r="K142" s="473"/>
      <c r="N142" s="406">
        <f>IF(G140="",40,G140)</f>
        <v>40</v>
      </c>
      <c r="O142" s="398"/>
    </row>
    <row r="143" spans="1:16" ht="15" customHeight="1" thickBot="1" x14ac:dyDescent="0.35">
      <c r="A143" s="473"/>
      <c r="B143" s="399">
        <f t="shared" ref="B143" si="21">B138+1</f>
        <v>29</v>
      </c>
      <c r="C143" s="400" t="str">
        <f>IF(VLOOKUP(B143,Paramètres!$A$2:$C$38,2,0)=0,"",VLOOKUP(B143,Paramètres!$A$2:$C$38,2,0))</f>
        <v>Elève 29</v>
      </c>
      <c r="D143" s="401" t="str">
        <f>IF(C143="","",VLOOKUP(B143,Paramètres!$A$2:$C$38,3,0))</f>
        <v>F</v>
      </c>
      <c r="E143" s="473"/>
      <c r="F143" s="402" t="s">
        <v>394</v>
      </c>
      <c r="G143" s="403" t="s">
        <v>184</v>
      </c>
      <c r="H143" s="404"/>
      <c r="I143" s="477"/>
      <c r="J143" s="403" t="s">
        <v>185</v>
      </c>
      <c r="K143" s="473"/>
      <c r="M143" s="406" t="str">
        <f>IF(G145="","",IF(Paramètres!$I$3="x",
IF(OR(J145=0,J145=""),0,IF(J145&gt;=G145,Paramètres!$K$10,IF(J145&gt;=G145*75%,Paramètres!$J$8,IF(J145&gt;=G145*50%,Paramètres!$I$8,IF(J145&gt;=G145*25%,Paramètres!$H$8,Paramètres!$G$10))))),
IF(Paramètres!$N$3="x",
IF(OR(J145=0,J145=""),0,IF(J145&gt;=G145,Paramètres!$O$9,IF(J145&gt;=G145*75%,Paramètres!$O$9,IF(J145&gt;=G145*50%,Paramètres!$N$8,IF(J145&gt;=G145*25%,Paramètres!$M$8,IF(J145&lt;G145*25%,Paramètres!$L$9)))))),
IF(Paramètres!$R$3="x",
IF(OR(J145=0,J145=""),"NA",IF(J145&gt;=G145,Paramètres!$S$9,IF(J145&gt;=G145*75%,Paramètres!$S$9,IF(J145&gt;=G145*50%,Paramètres!$R$8,IF(J145&gt;=G145*25%,Paramètres!$Q$8,IF(J145&lt;G145*25%,Paramètres!$P$9)))))),
IF(Paramètres!$V$3="x",
IF(OR(J145=0,J145=""),Paramètres!$T$9,IF(J145&gt;=G145,Paramètres!$W$9,IF(J145&gt;=G145*75%,Paramètres!$W$9,IF(J145&gt;=G145*50%,Paramètres!$V$8,IF(J145&gt;=G145*25%,Paramètres!$U$8,IF(J145&lt;G145*25%,Paramètres!$T$9)))))))))))</f>
        <v/>
      </c>
      <c r="N143" s="406">
        <f>N147/4</f>
        <v>10</v>
      </c>
      <c r="O143" s="407">
        <f>IF(OR(COUNTBLANK(F144:F146)=3,G145=""),0,
IF(SUM(IF(F144&lt;&gt;"",VLOOKUP(F144,Paramètres!$E$2:$F$27,2,0)),IF(F145&lt;&gt;"",VLOOKUP(F145,Paramètres!$E$2:$F$27,2,0)),IF(F146&lt;&gt;"",VLOOKUP(F146,Paramètres!$E$2:$F$27,2,0)))&gt;N147,$N147,
SUM(IF(F144&lt;&gt;"",VLOOKUP(F144,Paramètres!$E$2:$F$27,2,0)),IF(F145&lt;&gt;"",VLOOKUP(F145,Paramètres!$E$2:$F$27,2,0)),IF(F146&lt;&gt;"",VLOOKUP(F146,Paramètres!$E$2:$F$27,2,0)))))</f>
        <v>0</v>
      </c>
      <c r="P143" s="408"/>
    </row>
    <row r="144" spans="1:16" ht="15" customHeight="1" x14ac:dyDescent="0.3">
      <c r="A144" s="473"/>
      <c r="B144" s="478"/>
      <c r="C144" s="479"/>
      <c r="D144" s="478"/>
      <c r="E144" s="473"/>
      <c r="F144" s="280"/>
      <c r="G144" s="411"/>
      <c r="H144" s="412"/>
      <c r="I144" s="480"/>
      <c r="J144" s="414"/>
      <c r="K144" s="473"/>
      <c r="N144" s="406">
        <f>N147/4</f>
        <v>10</v>
      </c>
      <c r="O144" s="407">
        <f>N147*5%</f>
        <v>2</v>
      </c>
    </row>
    <row r="145" spans="1:16" ht="15" customHeight="1" x14ac:dyDescent="0.3">
      <c r="A145" s="473"/>
      <c r="B145" s="481"/>
      <c r="C145" s="482"/>
      <c r="D145" s="481"/>
      <c r="E145" s="473"/>
      <c r="F145" s="281"/>
      <c r="G145" s="282"/>
      <c r="H145" s="412"/>
      <c r="I145" s="480"/>
      <c r="J145" s="417" t="str">
        <f>IF(COUNTA(F144:F146)=0,"",IF(F144&lt;&gt;"",VLOOKUP(F144,Paramètres!$E$2:$F$27,2,0))+IF(F145&lt;&gt;"",VLOOKUP(F145,Paramètres!$E$2:$F$27,2,0))+IF(F146&lt;&gt;"",VLOOKUP(F146,Paramètres!$E$2:$F$27,2,0)))</f>
        <v/>
      </c>
      <c r="K145" s="473"/>
      <c r="N145" s="406">
        <f>N147/4</f>
        <v>10</v>
      </c>
      <c r="O145" s="407">
        <f>SUM(N143:N147)-(O143+O144)</f>
        <v>78</v>
      </c>
      <c r="P145" s="408"/>
    </row>
    <row r="146" spans="1:16" ht="15" customHeight="1" thickBot="1" x14ac:dyDescent="0.35">
      <c r="A146" s="473"/>
      <c r="B146" s="481"/>
      <c r="C146" s="482"/>
      <c r="D146" s="481"/>
      <c r="E146" s="473"/>
      <c r="F146" s="283"/>
      <c r="G146" s="418"/>
      <c r="H146" s="419"/>
      <c r="I146" s="483"/>
      <c r="J146" s="421"/>
      <c r="K146" s="473"/>
      <c r="N146" s="406">
        <f>N147/4</f>
        <v>10</v>
      </c>
      <c r="O146" s="398"/>
    </row>
    <row r="147" spans="1:16" ht="16.2" thickBot="1" x14ac:dyDescent="0.35">
      <c r="A147" s="473"/>
      <c r="B147" s="484"/>
      <c r="C147" s="484"/>
      <c r="D147" s="484"/>
      <c r="E147" s="473"/>
      <c r="F147" s="485"/>
      <c r="G147" s="486"/>
      <c r="H147" s="487"/>
      <c r="I147" s="487"/>
      <c r="J147" s="488"/>
      <c r="K147" s="473"/>
      <c r="N147" s="406">
        <f>IF(G145="",40,G145)</f>
        <v>40</v>
      </c>
      <c r="O147" s="398"/>
    </row>
    <row r="148" spans="1:16" ht="15" customHeight="1" thickBot="1" x14ac:dyDescent="0.35">
      <c r="A148" s="473"/>
      <c r="B148" s="399">
        <f t="shared" ref="B148" si="22">B143+1</f>
        <v>30</v>
      </c>
      <c r="C148" s="400" t="str">
        <f>IF(VLOOKUP(B148,Paramètres!$A$2:$C$38,2,0)=0,"",VLOOKUP(B148,Paramètres!$A$2:$C$38,2,0))</f>
        <v>Elève 30</v>
      </c>
      <c r="D148" s="401" t="str">
        <f>IF(C148="","",VLOOKUP(B148,Paramètres!$A$2:$C$38,3,0))</f>
        <v>F</v>
      </c>
      <c r="E148" s="473"/>
      <c r="F148" s="402" t="s">
        <v>394</v>
      </c>
      <c r="G148" s="403" t="s">
        <v>184</v>
      </c>
      <c r="H148" s="404"/>
      <c r="I148" s="477"/>
      <c r="J148" s="403" t="s">
        <v>185</v>
      </c>
      <c r="K148" s="473"/>
      <c r="M148" s="406" t="str">
        <f>IF(G150="","",IF(Paramètres!$I$3="x",
IF(OR(J150=0,J150=""),0,IF(J150&gt;=G150,Paramètres!$K$10,IF(J150&gt;=G150*75%,Paramètres!$J$8,IF(J150&gt;=G150*50%,Paramètres!$I$8,IF(J150&gt;=G150*25%,Paramètres!$H$8,Paramètres!$G$10))))),
IF(Paramètres!$N$3="x",
IF(OR(J150=0,J150=""),0,IF(J150&gt;=G150,Paramètres!$O$9,IF(J150&gt;=G150*75%,Paramètres!$O$9,IF(J150&gt;=G150*50%,Paramètres!$N$8,IF(J150&gt;=G150*25%,Paramètres!$M$8,IF(J150&lt;G150*25%,Paramètres!$L$9)))))),
IF(Paramètres!$R$3="x",
IF(OR(J150=0,J150=""),"NA",IF(J150&gt;=G150,Paramètres!$S$9,IF(J150&gt;=G150*75%,Paramètres!$S$9,IF(J150&gt;=G150*50%,Paramètres!$R$8,IF(J150&gt;=G150*25%,Paramètres!$Q$8,IF(J150&lt;G150*25%,Paramètres!$P$9)))))),
IF(Paramètres!$V$3="x",
IF(OR(J150=0,J150=""),Paramètres!$T$9,IF(J150&gt;=G150,Paramètres!$W$9,IF(J150&gt;=G150*75%,Paramètres!$W$9,IF(J150&gt;=G150*50%,Paramètres!$V$8,IF(J150&gt;=G150*25%,Paramètres!$U$8,IF(J150&lt;G150*25%,Paramètres!$T$9)))))))))))</f>
        <v/>
      </c>
      <c r="N148" s="406">
        <f>N152/4</f>
        <v>10</v>
      </c>
      <c r="O148" s="407">
        <f>IF(OR(COUNTBLANK(F149:F151)=3,G150=""),0,
IF(SUM(IF(F149&lt;&gt;"",VLOOKUP(F149,Paramètres!$E$2:$F$27,2,0)),IF(F150&lt;&gt;"",VLOOKUP(F150,Paramètres!$E$2:$F$27,2,0)),IF(F151&lt;&gt;"",VLOOKUP(F151,Paramètres!$E$2:$F$27,2,0)))&gt;N152,$N152,
SUM(IF(F149&lt;&gt;"",VLOOKUP(F149,Paramètres!$E$2:$F$27,2,0)),IF(F150&lt;&gt;"",VLOOKUP(F150,Paramètres!$E$2:$F$27,2,0)),IF(F151&lt;&gt;"",VLOOKUP(F151,Paramètres!$E$2:$F$27,2,0)))))</f>
        <v>0</v>
      </c>
      <c r="P148" s="408"/>
    </row>
    <row r="149" spans="1:16" ht="15" customHeight="1" x14ac:dyDescent="0.3">
      <c r="A149" s="473"/>
      <c r="B149" s="478"/>
      <c r="C149" s="479"/>
      <c r="D149" s="478"/>
      <c r="E149" s="473"/>
      <c r="F149" s="280"/>
      <c r="G149" s="411"/>
      <c r="H149" s="412"/>
      <c r="I149" s="480"/>
      <c r="J149" s="414"/>
      <c r="K149" s="473"/>
      <c r="N149" s="406">
        <f>N152/4</f>
        <v>10</v>
      </c>
      <c r="O149" s="407">
        <f>N152*5%</f>
        <v>2</v>
      </c>
    </row>
    <row r="150" spans="1:16" ht="15" customHeight="1" x14ac:dyDescent="0.3">
      <c r="A150" s="473"/>
      <c r="B150" s="481"/>
      <c r="C150" s="482"/>
      <c r="D150" s="481"/>
      <c r="E150" s="473"/>
      <c r="F150" s="281"/>
      <c r="G150" s="282"/>
      <c r="H150" s="412"/>
      <c r="I150" s="480"/>
      <c r="J150" s="417" t="str">
        <f>IF(COUNTA(F149:F151)=0,"",IF(F149&lt;&gt;"",VLOOKUP(F149,Paramètres!$E$2:$F$27,2,0))+IF(F150&lt;&gt;"",VLOOKUP(F150,Paramètres!$E$2:$F$27,2,0))+IF(F151&lt;&gt;"",VLOOKUP(F151,Paramètres!$E$2:$F$27,2,0)))</f>
        <v/>
      </c>
      <c r="K150" s="473"/>
      <c r="N150" s="406">
        <f>N152/4</f>
        <v>10</v>
      </c>
      <c r="O150" s="407">
        <f>SUM(N148:N152)-(O148+O149)</f>
        <v>78</v>
      </c>
      <c r="P150" s="408"/>
    </row>
    <row r="151" spans="1:16" ht="15" customHeight="1" thickBot="1" x14ac:dyDescent="0.35">
      <c r="A151" s="473"/>
      <c r="B151" s="481"/>
      <c r="C151" s="482"/>
      <c r="D151" s="481"/>
      <c r="E151" s="473"/>
      <c r="F151" s="283"/>
      <c r="G151" s="418"/>
      <c r="H151" s="419"/>
      <c r="I151" s="483"/>
      <c r="J151" s="421"/>
      <c r="K151" s="473"/>
      <c r="N151" s="406">
        <f>N152/4</f>
        <v>10</v>
      </c>
      <c r="O151" s="398"/>
    </row>
    <row r="152" spans="1:16" ht="16.2" thickBot="1" x14ac:dyDescent="0.35">
      <c r="A152" s="473"/>
      <c r="B152" s="484"/>
      <c r="C152" s="484"/>
      <c r="D152" s="484"/>
      <c r="E152" s="473"/>
      <c r="F152" s="485"/>
      <c r="G152" s="486"/>
      <c r="H152" s="487"/>
      <c r="I152" s="487"/>
      <c r="J152" s="488"/>
      <c r="K152" s="473"/>
      <c r="N152" s="406">
        <f>IF(G150="",40,G150)</f>
        <v>40</v>
      </c>
      <c r="O152" s="398"/>
    </row>
    <row r="153" spans="1:16" ht="15" customHeight="1" thickBot="1" x14ac:dyDescent="0.35">
      <c r="A153" s="473"/>
      <c r="B153" s="399">
        <f t="shared" ref="B153" si="23">B148+1</f>
        <v>31</v>
      </c>
      <c r="C153" s="400" t="str">
        <f>IF(VLOOKUP(B153,Paramètres!$A$2:$C$38,2,0)=0,"",VLOOKUP(B153,Paramètres!$A$2:$C$38,2,0))</f>
        <v>Elève 31</v>
      </c>
      <c r="D153" s="401" t="str">
        <f>IF(C153="","",VLOOKUP(B153,Paramètres!$A$2:$C$38,3,0))</f>
        <v>G</v>
      </c>
      <c r="E153" s="473"/>
      <c r="F153" s="402" t="s">
        <v>394</v>
      </c>
      <c r="G153" s="403" t="s">
        <v>184</v>
      </c>
      <c r="H153" s="404"/>
      <c r="I153" s="477"/>
      <c r="J153" s="403" t="s">
        <v>185</v>
      </c>
      <c r="K153" s="473"/>
      <c r="M153" s="406" t="str">
        <f>IF(G155="","",IF(Paramètres!$I$3="x",
IF(OR(J155=0,J155=""),0,IF(J155&gt;=G155,Paramètres!$K$10,IF(J155&gt;=G155*75%,Paramètres!$J$8,IF(J155&gt;=G155*50%,Paramètres!$I$8,IF(J155&gt;=G155*25%,Paramètres!$H$8,Paramètres!$G$10))))),
IF(Paramètres!$N$3="x",
IF(OR(J155=0,J155=""),0,IF(J155&gt;=G155,Paramètres!$O$9,IF(J155&gt;=G155*75%,Paramètres!$O$9,IF(J155&gt;=G155*50%,Paramètres!$N$8,IF(J155&gt;=G155*25%,Paramètres!$M$8,IF(J155&lt;G155*25%,Paramètres!$L$9)))))),
IF(Paramètres!$R$3="x",
IF(OR(J155=0,J155=""),"NA",IF(J155&gt;=G155,Paramètres!$S$9,IF(J155&gt;=G155*75%,Paramètres!$S$9,IF(J155&gt;=G155*50%,Paramètres!$R$8,IF(J155&gt;=G155*25%,Paramètres!$Q$8,IF(J155&lt;G155*25%,Paramètres!$P$9)))))),
IF(Paramètres!$V$3="x",
IF(OR(J155=0,J155=""),Paramètres!$T$9,IF(J155&gt;=G155,Paramètres!$W$9,IF(J155&gt;=G155*75%,Paramètres!$W$9,IF(J155&gt;=G155*50%,Paramètres!$V$8,IF(J155&gt;=G155*25%,Paramètres!$U$8,IF(J155&lt;G155*25%,Paramètres!$T$9)))))))))))</f>
        <v/>
      </c>
      <c r="N153" s="406">
        <f>N157/4</f>
        <v>10</v>
      </c>
      <c r="O153" s="407">
        <f>IF(OR(COUNTBLANK(F154:F156)=3,G155=""),0,
IF(SUM(IF(F154&lt;&gt;"",VLOOKUP(F154,Paramètres!$E$2:$F$27,2,0)),IF(F155&lt;&gt;"",VLOOKUP(F155,Paramètres!$E$2:$F$27,2,0)),IF(F156&lt;&gt;"",VLOOKUP(F156,Paramètres!$E$2:$F$27,2,0)))&gt;N157,$N157,
SUM(IF(F154&lt;&gt;"",VLOOKUP(F154,Paramètres!$E$2:$F$27,2,0)),IF(F155&lt;&gt;"",VLOOKUP(F155,Paramètres!$E$2:$F$27,2,0)),IF(F156&lt;&gt;"",VLOOKUP(F156,Paramètres!$E$2:$F$27,2,0)))))</f>
        <v>0</v>
      </c>
      <c r="P153" s="408"/>
    </row>
    <row r="154" spans="1:16" ht="15" customHeight="1" x14ac:dyDescent="0.3">
      <c r="A154" s="473"/>
      <c r="B154" s="478"/>
      <c r="C154" s="479"/>
      <c r="D154" s="478"/>
      <c r="E154" s="473"/>
      <c r="F154" s="280"/>
      <c r="G154" s="411"/>
      <c r="H154" s="412"/>
      <c r="I154" s="480"/>
      <c r="J154" s="414"/>
      <c r="K154" s="473"/>
      <c r="N154" s="406">
        <f>N157/4</f>
        <v>10</v>
      </c>
      <c r="O154" s="407">
        <f>N157*5%</f>
        <v>2</v>
      </c>
    </row>
    <row r="155" spans="1:16" ht="15" customHeight="1" x14ac:dyDescent="0.3">
      <c r="A155" s="473"/>
      <c r="B155" s="481"/>
      <c r="C155" s="482"/>
      <c r="D155" s="481"/>
      <c r="E155" s="473"/>
      <c r="F155" s="281"/>
      <c r="G155" s="282"/>
      <c r="H155" s="412"/>
      <c r="I155" s="480"/>
      <c r="J155" s="417" t="str">
        <f>IF(COUNTA(F154:F156)=0,"",IF(F154&lt;&gt;"",VLOOKUP(F154,Paramètres!$E$2:$F$27,2,0))+IF(F155&lt;&gt;"",VLOOKUP(F155,Paramètres!$E$2:$F$27,2,0))+IF(F156&lt;&gt;"",VLOOKUP(F156,Paramètres!$E$2:$F$27,2,0)))</f>
        <v/>
      </c>
      <c r="K155" s="473"/>
      <c r="N155" s="406">
        <f>N157/4</f>
        <v>10</v>
      </c>
      <c r="O155" s="407">
        <f>SUM(N153:N157)-(O153+O154)</f>
        <v>78</v>
      </c>
      <c r="P155" s="408"/>
    </row>
    <row r="156" spans="1:16" ht="15" customHeight="1" thickBot="1" x14ac:dyDescent="0.35">
      <c r="A156" s="473"/>
      <c r="B156" s="481"/>
      <c r="C156" s="482"/>
      <c r="D156" s="481"/>
      <c r="E156" s="473"/>
      <c r="F156" s="283"/>
      <c r="G156" s="418"/>
      <c r="H156" s="419"/>
      <c r="I156" s="483"/>
      <c r="J156" s="421"/>
      <c r="K156" s="473"/>
      <c r="N156" s="406">
        <f>N157/4</f>
        <v>10</v>
      </c>
      <c r="O156" s="398"/>
    </row>
    <row r="157" spans="1:16" ht="16.2" thickBot="1" x14ac:dyDescent="0.35">
      <c r="A157" s="473"/>
      <c r="B157" s="484"/>
      <c r="C157" s="484"/>
      <c r="D157" s="484"/>
      <c r="E157" s="473"/>
      <c r="F157" s="485"/>
      <c r="G157" s="486"/>
      <c r="H157" s="487"/>
      <c r="I157" s="487"/>
      <c r="J157" s="488"/>
      <c r="K157" s="473"/>
      <c r="N157" s="406">
        <f>IF(G155="",40,G155)</f>
        <v>40</v>
      </c>
      <c r="O157" s="398"/>
    </row>
    <row r="158" spans="1:16" ht="15" customHeight="1" thickBot="1" x14ac:dyDescent="0.35">
      <c r="A158" s="473"/>
      <c r="B158" s="399">
        <f t="shared" ref="B158" si="24">B153+1</f>
        <v>32</v>
      </c>
      <c r="C158" s="400" t="str">
        <f>IF(VLOOKUP(B158,Paramètres!$A$2:$C$38,2,0)=0,"",VLOOKUP(B158,Paramètres!$A$2:$C$38,2,0))</f>
        <v/>
      </c>
      <c r="D158" s="401" t="str">
        <f>IF(C158="","",VLOOKUP(B158,Paramètres!$A$2:$C$38,3,0))</f>
        <v/>
      </c>
      <c r="E158" s="473"/>
      <c r="F158" s="402" t="s">
        <v>394</v>
      </c>
      <c r="G158" s="403" t="s">
        <v>184</v>
      </c>
      <c r="H158" s="404"/>
      <c r="I158" s="477"/>
      <c r="J158" s="403" t="s">
        <v>185</v>
      </c>
      <c r="K158" s="473"/>
      <c r="M158" s="406" t="str">
        <f>IF(G160="","",IF(Paramètres!$I$3="x",
IF(OR(J160=0,J160=""),0,IF(J160&gt;=G160,Paramètres!$K$10,IF(J160&gt;=G160*75%,Paramètres!$J$8,IF(J160&gt;=G160*50%,Paramètres!$I$8,IF(J160&gt;=G160*25%,Paramètres!$H$8,Paramètres!$G$10))))),
IF(Paramètres!$N$3="x",
IF(OR(J160=0,J160=""),0,IF(J160&gt;=G160,Paramètres!$O$9,IF(J160&gt;=G160*75%,Paramètres!$O$9,IF(J160&gt;=G160*50%,Paramètres!$N$8,IF(J160&gt;=G160*25%,Paramètres!$M$8,IF(J160&lt;G160*25%,Paramètres!$L$9)))))),
IF(Paramètres!$R$3="x",
IF(OR(J160=0,J160=""),"NA",IF(J160&gt;=G160,Paramètres!$S$9,IF(J160&gt;=G160*75%,Paramètres!$S$9,IF(J160&gt;=G160*50%,Paramètres!$R$8,IF(J160&gt;=G160*25%,Paramètres!$Q$8,IF(J160&lt;G160*25%,Paramètres!$P$9)))))),
IF(Paramètres!$V$3="x",
IF(OR(J160=0,J160=""),Paramètres!$T$9,IF(J160&gt;=G160,Paramètres!$W$9,IF(J160&gt;=G160*75%,Paramètres!$W$9,IF(J160&gt;=G160*50%,Paramètres!$V$8,IF(J160&gt;=G160*25%,Paramètres!$U$8,IF(J160&lt;G160*25%,Paramètres!$T$9)))))))))))</f>
        <v/>
      </c>
      <c r="N158" s="406">
        <f>N162/4</f>
        <v>10</v>
      </c>
      <c r="O158" s="407">
        <f>IF(OR(COUNTBLANK(F159:F161)=3,G160=""),0,
IF(SUM(IF(F159&lt;&gt;"",VLOOKUP(F159,Paramètres!$E$2:$F$27,2,0)),IF(F160&lt;&gt;"",VLOOKUP(F160,Paramètres!$E$2:$F$27,2,0)),IF(F161&lt;&gt;"",VLOOKUP(F161,Paramètres!$E$2:$F$27,2,0)))&gt;N162,$N162,
SUM(IF(F159&lt;&gt;"",VLOOKUP(F159,Paramètres!$E$2:$F$27,2,0)),IF(F160&lt;&gt;"",VLOOKUP(F160,Paramètres!$E$2:$F$27,2,0)),IF(F161&lt;&gt;"",VLOOKUP(F161,Paramètres!$E$2:$F$27,2,0)))))</f>
        <v>0</v>
      </c>
      <c r="P158" s="408"/>
    </row>
    <row r="159" spans="1:16" ht="15" customHeight="1" x14ac:dyDescent="0.3">
      <c r="A159" s="473"/>
      <c r="B159" s="478"/>
      <c r="C159" s="479"/>
      <c r="D159" s="478"/>
      <c r="E159" s="473"/>
      <c r="F159" s="280"/>
      <c r="G159" s="411"/>
      <c r="H159" s="412"/>
      <c r="I159" s="480"/>
      <c r="J159" s="414"/>
      <c r="K159" s="473"/>
      <c r="N159" s="406">
        <f>N162/4</f>
        <v>10</v>
      </c>
      <c r="O159" s="407">
        <f>N162*5%</f>
        <v>2</v>
      </c>
    </row>
    <row r="160" spans="1:16" ht="15" customHeight="1" x14ac:dyDescent="0.3">
      <c r="A160" s="473"/>
      <c r="B160" s="481"/>
      <c r="C160" s="482"/>
      <c r="D160" s="481"/>
      <c r="E160" s="473"/>
      <c r="F160" s="281"/>
      <c r="G160" s="282"/>
      <c r="H160" s="412"/>
      <c r="I160" s="480"/>
      <c r="J160" s="417" t="str">
        <f>IF(COUNTA(F159:F161)=0,"",IF(F159&lt;&gt;"",VLOOKUP(F159,Paramètres!$E$2:$F$27,2,0))+IF(F160&lt;&gt;"",VLOOKUP(F160,Paramètres!$E$2:$F$27,2,0))+IF(F161&lt;&gt;"",VLOOKUP(F161,Paramètres!$E$2:$F$27,2,0)))</f>
        <v/>
      </c>
      <c r="K160" s="473"/>
      <c r="N160" s="406">
        <f>N162/4</f>
        <v>10</v>
      </c>
      <c r="O160" s="407">
        <f>SUM(N158:N162)-(O158+O159)</f>
        <v>78</v>
      </c>
      <c r="P160" s="408"/>
    </row>
    <row r="161" spans="1:16" ht="15" customHeight="1" thickBot="1" x14ac:dyDescent="0.35">
      <c r="A161" s="473"/>
      <c r="B161" s="481"/>
      <c r="C161" s="482"/>
      <c r="D161" s="481"/>
      <c r="E161" s="473"/>
      <c r="F161" s="283"/>
      <c r="G161" s="418"/>
      <c r="H161" s="419"/>
      <c r="I161" s="483"/>
      <c r="J161" s="421"/>
      <c r="K161" s="473"/>
      <c r="N161" s="406">
        <f>N162/4</f>
        <v>10</v>
      </c>
      <c r="O161" s="398"/>
    </row>
    <row r="162" spans="1:16" ht="16.2" thickBot="1" x14ac:dyDescent="0.35">
      <c r="A162" s="473"/>
      <c r="B162" s="484"/>
      <c r="C162" s="484"/>
      <c r="D162" s="484"/>
      <c r="E162" s="473"/>
      <c r="F162" s="485"/>
      <c r="G162" s="486"/>
      <c r="H162" s="487"/>
      <c r="I162" s="487"/>
      <c r="J162" s="488"/>
      <c r="K162" s="473"/>
      <c r="N162" s="406">
        <f>IF(G160="",40,G160)</f>
        <v>40</v>
      </c>
      <c r="O162" s="398"/>
    </row>
    <row r="163" spans="1:16" ht="15" customHeight="1" thickBot="1" x14ac:dyDescent="0.35">
      <c r="A163" s="473"/>
      <c r="B163" s="399">
        <f t="shared" ref="B163" si="25">B158+1</f>
        <v>33</v>
      </c>
      <c r="C163" s="400" t="str">
        <f>IF(VLOOKUP(B163,Paramètres!$A$2:$C$38,2,0)=0,"",VLOOKUP(B163,Paramètres!$A$2:$C$38,2,0))</f>
        <v/>
      </c>
      <c r="D163" s="401" t="str">
        <f>IF(C163="","",VLOOKUP(B163,Paramètres!$A$2:$C$38,3,0))</f>
        <v/>
      </c>
      <c r="E163" s="473"/>
      <c r="F163" s="402" t="s">
        <v>394</v>
      </c>
      <c r="G163" s="403" t="s">
        <v>184</v>
      </c>
      <c r="H163" s="404"/>
      <c r="I163" s="477"/>
      <c r="J163" s="403" t="s">
        <v>185</v>
      </c>
      <c r="K163" s="473"/>
      <c r="M163" s="406" t="str">
        <f>IF(G165="","",IF(Paramètres!$I$3="x",
IF(OR(J165=0,J165=""),0,IF(J165&gt;=G165,Paramètres!$K$10,IF(J165&gt;=G165*75%,Paramètres!$J$8,IF(J165&gt;=G165*50%,Paramètres!$I$8,IF(J165&gt;=G165*25%,Paramètres!$H$8,Paramètres!$G$10))))),
IF(Paramètres!$N$3="x",
IF(OR(J165=0,J165=""),0,IF(J165&gt;=G165,Paramètres!$O$9,IF(J165&gt;=G165*75%,Paramètres!$O$9,IF(J165&gt;=G165*50%,Paramètres!$N$8,IF(J165&gt;=G165*25%,Paramètres!$M$8,IF(J165&lt;G165*25%,Paramètres!$L$9)))))),
IF(Paramètres!$R$3="x",
IF(OR(J165=0,J165=""),"NA",IF(J165&gt;=G165,Paramètres!$S$9,IF(J165&gt;=G165*75%,Paramètres!$S$9,IF(J165&gt;=G165*50%,Paramètres!$R$8,IF(J165&gt;=G165*25%,Paramètres!$Q$8,IF(J165&lt;G165*25%,Paramètres!$P$9)))))),
IF(Paramètres!$V$3="x",
IF(OR(J165=0,J165=""),Paramètres!$T$9,IF(J165&gt;=G165,Paramètres!$W$9,IF(J165&gt;=G165*75%,Paramètres!$W$9,IF(J165&gt;=G165*50%,Paramètres!$V$8,IF(J165&gt;=G165*25%,Paramètres!$U$8,IF(J165&lt;G165*25%,Paramètres!$T$9)))))))))))</f>
        <v/>
      </c>
      <c r="N163" s="406">
        <f>N167/4</f>
        <v>10</v>
      </c>
      <c r="O163" s="407">
        <f>IF(OR(COUNTBLANK(F164:F166)=3,G165=""),0,
IF(SUM(IF(F164&lt;&gt;"",VLOOKUP(F164,Paramètres!$E$2:$F$27,2,0)),IF(F165&lt;&gt;"",VLOOKUP(F165,Paramètres!$E$2:$F$27,2,0)),IF(F166&lt;&gt;"",VLOOKUP(F166,Paramètres!$E$2:$F$27,2,0)))&gt;N167,$N167,
SUM(IF(F164&lt;&gt;"",VLOOKUP(F164,Paramètres!$E$2:$F$27,2,0)),IF(F165&lt;&gt;"",VLOOKUP(F165,Paramètres!$E$2:$F$27,2,0)),IF(F166&lt;&gt;"",VLOOKUP(F166,Paramètres!$E$2:$F$27,2,0)))))</f>
        <v>0</v>
      </c>
      <c r="P163" s="408"/>
    </row>
    <row r="164" spans="1:16" ht="15" customHeight="1" x14ac:dyDescent="0.3">
      <c r="A164" s="473"/>
      <c r="B164" s="478"/>
      <c r="C164" s="479"/>
      <c r="D164" s="478"/>
      <c r="E164" s="473"/>
      <c r="F164" s="280"/>
      <c r="G164" s="411"/>
      <c r="H164" s="412"/>
      <c r="I164" s="480"/>
      <c r="J164" s="414"/>
      <c r="K164" s="473"/>
      <c r="N164" s="406">
        <f>N167/4</f>
        <v>10</v>
      </c>
      <c r="O164" s="407">
        <f>N167*5%</f>
        <v>2</v>
      </c>
    </row>
    <row r="165" spans="1:16" ht="15" customHeight="1" x14ac:dyDescent="0.3">
      <c r="A165" s="473"/>
      <c r="B165" s="481"/>
      <c r="C165" s="482"/>
      <c r="D165" s="481"/>
      <c r="E165" s="473"/>
      <c r="F165" s="281"/>
      <c r="G165" s="282"/>
      <c r="H165" s="412"/>
      <c r="I165" s="480"/>
      <c r="J165" s="417" t="str">
        <f>IF(COUNTA(F164:F166)=0,"",IF(F164&lt;&gt;"",VLOOKUP(F164,Paramètres!$E$2:$F$27,2,0))+IF(F165&lt;&gt;"",VLOOKUP(F165,Paramètres!$E$2:$F$27,2,0))+IF(F166&lt;&gt;"",VLOOKUP(F166,Paramètres!$E$2:$F$27,2,0)))</f>
        <v/>
      </c>
      <c r="K165" s="473"/>
      <c r="N165" s="406">
        <f>N167/4</f>
        <v>10</v>
      </c>
      <c r="O165" s="407">
        <f>SUM(N163:N167)-(O163+O164)</f>
        <v>78</v>
      </c>
      <c r="P165" s="408"/>
    </row>
    <row r="166" spans="1:16" ht="15" customHeight="1" thickBot="1" x14ac:dyDescent="0.35">
      <c r="A166" s="473"/>
      <c r="B166" s="481"/>
      <c r="C166" s="482"/>
      <c r="D166" s="481"/>
      <c r="E166" s="473"/>
      <c r="F166" s="283"/>
      <c r="G166" s="418"/>
      <c r="H166" s="419"/>
      <c r="I166" s="483"/>
      <c r="J166" s="421"/>
      <c r="K166" s="473"/>
      <c r="N166" s="406">
        <f>N167/4</f>
        <v>10</v>
      </c>
      <c r="O166" s="398"/>
    </row>
    <row r="167" spans="1:16" ht="16.2" thickBot="1" x14ac:dyDescent="0.35">
      <c r="A167" s="473"/>
      <c r="B167" s="484"/>
      <c r="C167" s="484"/>
      <c r="D167" s="484"/>
      <c r="E167" s="473"/>
      <c r="F167" s="485"/>
      <c r="G167" s="486"/>
      <c r="H167" s="487"/>
      <c r="I167" s="487"/>
      <c r="J167" s="488"/>
      <c r="K167" s="473"/>
      <c r="N167" s="406">
        <f>IF(G165="",40,G165)</f>
        <v>40</v>
      </c>
      <c r="O167" s="398"/>
    </row>
    <row r="168" spans="1:16" ht="15" customHeight="1" thickBot="1" x14ac:dyDescent="0.35">
      <c r="A168" s="473"/>
      <c r="B168" s="399">
        <f t="shared" ref="B168" si="26">B163+1</f>
        <v>34</v>
      </c>
      <c r="C168" s="400" t="str">
        <f>IF(VLOOKUP(B168,Paramètres!$A$2:$C$38,2,0)=0,"",VLOOKUP(B168,Paramètres!$A$2:$C$38,2,0))</f>
        <v/>
      </c>
      <c r="D168" s="401" t="str">
        <f>IF(C168="","",VLOOKUP(B168,Paramètres!$A$2:$C$38,3,0))</f>
        <v/>
      </c>
      <c r="E168" s="473"/>
      <c r="F168" s="402" t="s">
        <v>394</v>
      </c>
      <c r="G168" s="403" t="s">
        <v>184</v>
      </c>
      <c r="H168" s="404"/>
      <c r="I168" s="477"/>
      <c r="J168" s="403" t="s">
        <v>185</v>
      </c>
      <c r="K168" s="473"/>
      <c r="M168" s="406" t="str">
        <f>IF(G170="","",IF(Paramètres!$I$3="x",
IF(OR(J170=0,J170=""),0,IF(J170&gt;=G170,Paramètres!$K$10,IF(J170&gt;=G170*75%,Paramètres!$J$8,IF(J170&gt;=G170*50%,Paramètres!$I$8,IF(J170&gt;=G170*25%,Paramètres!$H$8,Paramètres!$G$10))))),
IF(Paramètres!$N$3="x",
IF(OR(J170=0,J170=""),0,IF(J170&gt;=G170,Paramètres!$O$9,IF(J170&gt;=G170*75%,Paramètres!$O$9,IF(J170&gt;=G170*50%,Paramètres!$N$8,IF(J170&gt;=G170*25%,Paramètres!$M$8,IF(J170&lt;G170*25%,Paramètres!$L$9)))))),
IF(Paramètres!$R$3="x",
IF(OR(J170=0,J170=""),"NA",IF(J170&gt;=G170,Paramètres!$S$9,IF(J170&gt;=G170*75%,Paramètres!$S$9,IF(J170&gt;=G170*50%,Paramètres!$R$8,IF(J170&gt;=G170*25%,Paramètres!$Q$8,IF(J170&lt;G170*25%,Paramètres!$P$9)))))),
IF(Paramètres!$V$3="x",
IF(OR(J170=0,J170=""),Paramètres!$T$9,IF(J170&gt;=G170,Paramètres!$W$9,IF(J170&gt;=G170*75%,Paramètres!$W$9,IF(J170&gt;=G170*50%,Paramètres!$V$8,IF(J170&gt;=G170*25%,Paramètres!$U$8,IF(J170&lt;G170*25%,Paramètres!$T$9)))))))))))</f>
        <v/>
      </c>
      <c r="N168" s="406">
        <f>N172/4</f>
        <v>10</v>
      </c>
      <c r="O168" s="407">
        <f>IF(OR(COUNTBLANK(F169:F171)=3,G170=""),0,
IF(SUM(IF(F169&lt;&gt;"",VLOOKUP(F169,Paramètres!$E$2:$F$27,2,0)),IF(F170&lt;&gt;"",VLOOKUP(F170,Paramètres!$E$2:$F$27,2,0)),IF(F171&lt;&gt;"",VLOOKUP(F171,Paramètres!$E$2:$F$27,2,0)))&gt;N172,$N172,
SUM(IF(F169&lt;&gt;"",VLOOKUP(F169,Paramètres!$E$2:$F$27,2,0)),IF(F170&lt;&gt;"",VLOOKUP(F170,Paramètres!$E$2:$F$27,2,0)),IF(F171&lt;&gt;"",VLOOKUP(F171,Paramètres!$E$2:$F$27,2,0)))))</f>
        <v>0</v>
      </c>
      <c r="P168" s="408"/>
    </row>
    <row r="169" spans="1:16" ht="15" customHeight="1" x14ac:dyDescent="0.3">
      <c r="A169" s="473"/>
      <c r="B169" s="478"/>
      <c r="C169" s="479"/>
      <c r="D169" s="478"/>
      <c r="E169" s="473"/>
      <c r="F169" s="280"/>
      <c r="G169" s="411"/>
      <c r="H169" s="412"/>
      <c r="I169" s="480"/>
      <c r="J169" s="414"/>
      <c r="K169" s="473"/>
      <c r="N169" s="406">
        <f>N172/4</f>
        <v>10</v>
      </c>
      <c r="O169" s="407">
        <f>N172*5%</f>
        <v>2</v>
      </c>
    </row>
    <row r="170" spans="1:16" ht="15" customHeight="1" x14ac:dyDescent="0.3">
      <c r="A170" s="473"/>
      <c r="B170" s="481"/>
      <c r="C170" s="482"/>
      <c r="D170" s="481"/>
      <c r="E170" s="473"/>
      <c r="F170" s="281"/>
      <c r="G170" s="282"/>
      <c r="H170" s="412"/>
      <c r="I170" s="480"/>
      <c r="J170" s="417" t="str">
        <f>IF(COUNTA(F169:F171)=0,"",IF(F169&lt;&gt;"",VLOOKUP(F169,Paramètres!$E$2:$F$27,2,0))+IF(F170&lt;&gt;"",VLOOKUP(F170,Paramètres!$E$2:$F$27,2,0))+IF(F171&lt;&gt;"",VLOOKUP(F171,Paramètres!$E$2:$F$27,2,0)))</f>
        <v/>
      </c>
      <c r="K170" s="473"/>
      <c r="N170" s="406">
        <f>N172/4</f>
        <v>10</v>
      </c>
      <c r="O170" s="407">
        <f>SUM(N168:N172)-(O168+O169)</f>
        <v>78</v>
      </c>
      <c r="P170" s="408"/>
    </row>
    <row r="171" spans="1:16" ht="15" customHeight="1" thickBot="1" x14ac:dyDescent="0.35">
      <c r="A171" s="473"/>
      <c r="B171" s="481"/>
      <c r="C171" s="482"/>
      <c r="D171" s="481"/>
      <c r="E171" s="473"/>
      <c r="F171" s="283"/>
      <c r="G171" s="418"/>
      <c r="H171" s="419"/>
      <c r="I171" s="483"/>
      <c r="J171" s="421"/>
      <c r="K171" s="473"/>
      <c r="N171" s="406">
        <f>N172/4</f>
        <v>10</v>
      </c>
      <c r="O171" s="398"/>
    </row>
    <row r="172" spans="1:16" ht="16.2" thickBot="1" x14ac:dyDescent="0.35">
      <c r="A172" s="473"/>
      <c r="B172" s="484"/>
      <c r="C172" s="484"/>
      <c r="D172" s="484"/>
      <c r="E172" s="473"/>
      <c r="F172" s="485"/>
      <c r="G172" s="486"/>
      <c r="H172" s="487"/>
      <c r="I172" s="487"/>
      <c r="J172" s="488"/>
      <c r="K172" s="473"/>
      <c r="N172" s="406">
        <f>IF(G170="",40,G170)</f>
        <v>40</v>
      </c>
      <c r="O172" s="398"/>
    </row>
    <row r="173" spans="1:16" ht="15" customHeight="1" thickBot="1" x14ac:dyDescent="0.35">
      <c r="A173" s="473"/>
      <c r="B173" s="399">
        <f t="shared" ref="B173" si="27">B168+1</f>
        <v>35</v>
      </c>
      <c r="C173" s="400" t="str">
        <f>IF(VLOOKUP(B173,Paramètres!$A$2:$C$38,2,0)=0,"",VLOOKUP(B173,Paramètres!$A$2:$C$38,2,0))</f>
        <v/>
      </c>
      <c r="D173" s="401" t="str">
        <f>IF(C173="","",VLOOKUP(B173,Paramètres!$A$2:$C$38,3,0))</f>
        <v/>
      </c>
      <c r="E173" s="473"/>
      <c r="F173" s="402" t="s">
        <v>394</v>
      </c>
      <c r="G173" s="403" t="s">
        <v>184</v>
      </c>
      <c r="H173" s="404"/>
      <c r="I173" s="477"/>
      <c r="J173" s="403" t="s">
        <v>185</v>
      </c>
      <c r="K173" s="473"/>
      <c r="M173" s="406" t="str">
        <f>IF(G175="","",IF(Paramètres!$I$3="x",
IF(OR(J175=0,J175=""),0,IF(J175&gt;=G175,Paramètres!$K$10,IF(J175&gt;=G175*75%,Paramètres!$J$8,IF(J175&gt;=G175*50%,Paramètres!$I$8,IF(J175&gt;=G175*25%,Paramètres!$H$8,Paramètres!$G$10))))),
IF(Paramètres!$N$3="x",
IF(OR(J175=0,J175=""),0,IF(J175&gt;=G175,Paramètres!$O$9,IF(J175&gt;=G175*75%,Paramètres!$O$9,IF(J175&gt;=G175*50%,Paramètres!$N$8,IF(J175&gt;=G175*25%,Paramètres!$M$8,IF(J175&lt;G175*25%,Paramètres!$L$9)))))),
IF(Paramètres!$R$3="x",
IF(OR(J175=0,J175=""),"NA",IF(J175&gt;=G175,Paramètres!$S$9,IF(J175&gt;=G175*75%,Paramètres!$S$9,IF(J175&gt;=G175*50%,Paramètres!$R$8,IF(J175&gt;=G175*25%,Paramètres!$Q$8,IF(J175&lt;G175*25%,Paramètres!$P$9)))))),
IF(Paramètres!$V$3="x",
IF(OR(J175=0,J175=""),Paramètres!$T$9,IF(J175&gt;=G175,Paramètres!$W$9,IF(J175&gt;=G175*75%,Paramètres!$W$9,IF(J175&gt;=G175*50%,Paramètres!$V$8,IF(J175&gt;=G175*25%,Paramètres!$U$8,IF(J175&lt;G175*25%,Paramètres!$T$9)))))))))))</f>
        <v/>
      </c>
      <c r="N173" s="406">
        <f>N177/4</f>
        <v>10</v>
      </c>
      <c r="O173" s="407">
        <f>IF(OR(COUNTBLANK(F174:F176)=3,G175=""),0,
IF(SUM(IF(F174&lt;&gt;"",VLOOKUP(F174,Paramètres!$E$2:$F$27,2,0)),IF(F175&lt;&gt;"",VLOOKUP(F175,Paramètres!$E$2:$F$27,2,0)),IF(F176&lt;&gt;"",VLOOKUP(F176,Paramètres!$E$2:$F$27,2,0)))&gt;N177,$N177,
SUM(IF(F174&lt;&gt;"",VLOOKUP(F174,Paramètres!$E$2:$F$27,2,0)),IF(F175&lt;&gt;"",VLOOKUP(F175,Paramètres!$E$2:$F$27,2,0)),IF(F176&lt;&gt;"",VLOOKUP(F176,Paramètres!$E$2:$F$27,2,0)))))</f>
        <v>0</v>
      </c>
      <c r="P173" s="408"/>
    </row>
    <row r="174" spans="1:16" ht="15" customHeight="1" x14ac:dyDescent="0.3">
      <c r="A174" s="473"/>
      <c r="B174" s="478"/>
      <c r="C174" s="479"/>
      <c r="D174" s="478"/>
      <c r="E174" s="473"/>
      <c r="F174" s="280"/>
      <c r="G174" s="411"/>
      <c r="H174" s="412"/>
      <c r="I174" s="480"/>
      <c r="J174" s="414"/>
      <c r="K174" s="473"/>
      <c r="N174" s="406">
        <f>N177/4</f>
        <v>10</v>
      </c>
      <c r="O174" s="407">
        <f>N177*5%</f>
        <v>2</v>
      </c>
    </row>
    <row r="175" spans="1:16" ht="15" customHeight="1" x14ac:dyDescent="0.3">
      <c r="A175" s="473"/>
      <c r="B175" s="481"/>
      <c r="C175" s="482"/>
      <c r="D175" s="481"/>
      <c r="E175" s="473"/>
      <c r="F175" s="281"/>
      <c r="G175" s="282"/>
      <c r="H175" s="412"/>
      <c r="I175" s="480"/>
      <c r="J175" s="417" t="str">
        <f>IF(COUNTA(F174:F176)=0,"",IF(F174&lt;&gt;"",VLOOKUP(F174,Paramètres!$E$2:$F$27,2,0))+IF(F175&lt;&gt;"",VLOOKUP(F175,Paramètres!$E$2:$F$27,2,0))+IF(F176&lt;&gt;"",VLOOKUP(F176,Paramètres!$E$2:$F$27,2,0)))</f>
        <v/>
      </c>
      <c r="K175" s="473"/>
      <c r="N175" s="406">
        <f>N177/4</f>
        <v>10</v>
      </c>
      <c r="O175" s="407">
        <f>SUM(N173:N177)-(O173+O174)</f>
        <v>78</v>
      </c>
      <c r="P175" s="408"/>
    </row>
    <row r="176" spans="1:16" ht="15" customHeight="1" thickBot="1" x14ac:dyDescent="0.35">
      <c r="A176" s="473"/>
      <c r="B176" s="481"/>
      <c r="C176" s="482"/>
      <c r="D176" s="481"/>
      <c r="E176" s="473"/>
      <c r="F176" s="283"/>
      <c r="G176" s="418"/>
      <c r="H176" s="419"/>
      <c r="I176" s="483"/>
      <c r="J176" s="421"/>
      <c r="K176" s="473"/>
      <c r="N176" s="406">
        <f>N177/4</f>
        <v>10</v>
      </c>
      <c r="O176" s="398"/>
    </row>
    <row r="177" spans="1:16" ht="16.2" thickBot="1" x14ac:dyDescent="0.35">
      <c r="A177" s="473"/>
      <c r="B177" s="484"/>
      <c r="C177" s="484"/>
      <c r="D177" s="484"/>
      <c r="E177" s="473"/>
      <c r="F177" s="485"/>
      <c r="G177" s="486"/>
      <c r="H177" s="487"/>
      <c r="I177" s="487"/>
      <c r="J177" s="488"/>
      <c r="K177" s="473"/>
      <c r="N177" s="406">
        <f>IF(G175="",40,G175)</f>
        <v>40</v>
      </c>
      <c r="O177" s="398"/>
    </row>
    <row r="178" spans="1:16" ht="15" customHeight="1" thickBot="1" x14ac:dyDescent="0.35">
      <c r="A178" s="473"/>
      <c r="B178" s="399">
        <f t="shared" ref="B178" si="28">B173+1</f>
        <v>36</v>
      </c>
      <c r="C178" s="400" t="str">
        <f>IF(VLOOKUP(B178,Paramètres!$A$2:$C$38,2,0)=0,"",VLOOKUP(B178,Paramètres!$A$2:$C$38,2,0))</f>
        <v/>
      </c>
      <c r="D178" s="401" t="str">
        <f>IF(C178="","",VLOOKUP(B178,Paramètres!$A$2:$C$38,3,0))</f>
        <v/>
      </c>
      <c r="E178" s="473"/>
      <c r="F178" s="402" t="s">
        <v>394</v>
      </c>
      <c r="G178" s="403" t="s">
        <v>184</v>
      </c>
      <c r="H178" s="404"/>
      <c r="I178" s="477"/>
      <c r="J178" s="403" t="s">
        <v>185</v>
      </c>
      <c r="K178" s="473"/>
      <c r="M178" s="406" t="str">
        <f>IF(G180="","",IF(Paramètres!$I$3="x",
IF(OR(J180=0,J180=""),0,IF(J180&gt;=G180,Paramètres!$K$10,IF(J180&gt;=G180*75%,Paramètres!$J$8,IF(J180&gt;=G180*50%,Paramètres!$I$8,IF(J180&gt;=G180*25%,Paramètres!$H$8,Paramètres!$G$10))))),
IF(Paramètres!$N$3="x",
IF(OR(J180=0,J180=""),0,IF(J180&gt;=G180,Paramètres!$O$9,IF(J180&gt;=G180*75%,Paramètres!$O$9,IF(J180&gt;=G180*50%,Paramètres!$N$8,IF(J180&gt;=G180*25%,Paramètres!$M$8,IF(J180&lt;G180*25%,Paramètres!$L$9)))))),
IF(Paramètres!$R$3="x",
IF(OR(J180=0,J180=""),"NA",IF(J180&gt;=G180,Paramètres!$S$9,IF(J180&gt;=G180*75%,Paramètres!$S$9,IF(J180&gt;=G180*50%,Paramètres!$R$8,IF(J180&gt;=G180*25%,Paramètres!$Q$8,IF(J180&lt;G180*25%,Paramètres!$P$9)))))),
IF(Paramètres!$V$3="x",
IF(OR(J180=0,J180=""),Paramètres!$T$9,IF(J180&gt;=G180,Paramètres!$W$9,IF(J180&gt;=G180*75%,Paramètres!$W$9,IF(J180&gt;=G180*50%,Paramètres!$V$8,IF(J180&gt;=G180*25%,Paramètres!$U$8,IF(J180&lt;G180*25%,Paramètres!$T$9)))))))))))</f>
        <v/>
      </c>
      <c r="N178" s="406">
        <f>N182/4</f>
        <v>10</v>
      </c>
      <c r="O178" s="407">
        <f>IF(OR(COUNTBLANK(F179:F181)=3,G180=""),0,
IF(SUM(IF(F179&lt;&gt;"",VLOOKUP(F179,Paramètres!$E$2:$F$27,2,0)),IF(F180&lt;&gt;"",VLOOKUP(F180,Paramètres!$E$2:$F$27,2,0)),IF(F181&lt;&gt;"",VLOOKUP(F181,Paramètres!$E$2:$F$27,2,0)))&gt;N182,$N182,
SUM(IF(F179&lt;&gt;"",VLOOKUP(F179,Paramètres!$E$2:$F$27,2,0)),IF(F180&lt;&gt;"",VLOOKUP(F180,Paramètres!$E$2:$F$27,2,0)),IF(F181&lt;&gt;"",VLOOKUP(F181,Paramètres!$E$2:$F$27,2,0)))))</f>
        <v>0</v>
      </c>
      <c r="P178" s="408"/>
    </row>
    <row r="179" spans="1:16" ht="15" customHeight="1" x14ac:dyDescent="0.3">
      <c r="A179" s="473"/>
      <c r="B179" s="478"/>
      <c r="C179" s="479"/>
      <c r="D179" s="478"/>
      <c r="E179" s="473"/>
      <c r="F179" s="280"/>
      <c r="G179" s="411"/>
      <c r="H179" s="412"/>
      <c r="I179" s="480"/>
      <c r="J179" s="414"/>
      <c r="K179" s="473"/>
      <c r="N179" s="406">
        <f>N182/4</f>
        <v>10</v>
      </c>
      <c r="O179" s="407">
        <f>N182*5%</f>
        <v>2</v>
      </c>
    </row>
    <row r="180" spans="1:16" ht="15" customHeight="1" x14ac:dyDescent="0.3">
      <c r="A180" s="473"/>
      <c r="B180" s="481"/>
      <c r="C180" s="482"/>
      <c r="D180" s="481"/>
      <c r="E180" s="473"/>
      <c r="F180" s="281"/>
      <c r="G180" s="282"/>
      <c r="H180" s="412"/>
      <c r="I180" s="480"/>
      <c r="J180" s="417" t="str">
        <f>IF(COUNTA(F179:F181)=0,"",IF(F179&lt;&gt;"",VLOOKUP(F179,Paramètres!$E$2:$F$27,2,0))+IF(F180&lt;&gt;"",VLOOKUP(F180,Paramètres!$E$2:$F$27,2,0))+IF(F181&lt;&gt;"",VLOOKUP(F181,Paramètres!$E$2:$F$27,2,0)))</f>
        <v/>
      </c>
      <c r="K180" s="473"/>
      <c r="N180" s="406">
        <f>N182/4</f>
        <v>10</v>
      </c>
      <c r="O180" s="407">
        <f>SUM(N178:N182)-(O178+O179)</f>
        <v>78</v>
      </c>
      <c r="P180" s="408"/>
    </row>
    <row r="181" spans="1:16" ht="15" customHeight="1" thickBot="1" x14ac:dyDescent="0.35">
      <c r="A181" s="473"/>
      <c r="B181" s="481"/>
      <c r="C181" s="482"/>
      <c r="D181" s="481"/>
      <c r="E181" s="473"/>
      <c r="F181" s="283"/>
      <c r="G181" s="418"/>
      <c r="H181" s="419"/>
      <c r="I181" s="483"/>
      <c r="J181" s="421"/>
      <c r="K181" s="473"/>
      <c r="N181" s="406">
        <f>N182/4</f>
        <v>10</v>
      </c>
      <c r="O181" s="398"/>
    </row>
    <row r="182" spans="1:16" ht="16.2" thickBot="1" x14ac:dyDescent="0.35">
      <c r="A182" s="473"/>
      <c r="B182" s="484"/>
      <c r="C182" s="484"/>
      <c r="D182" s="484"/>
      <c r="E182" s="473"/>
      <c r="F182" s="485"/>
      <c r="G182" s="486"/>
      <c r="H182" s="487"/>
      <c r="I182" s="487"/>
      <c r="J182" s="488"/>
      <c r="K182" s="473"/>
      <c r="N182" s="406">
        <f>IF(G180="",40,G180)</f>
        <v>40</v>
      </c>
      <c r="O182" s="398"/>
    </row>
    <row r="183" spans="1:16" ht="15" customHeight="1" thickBot="1" x14ac:dyDescent="0.35">
      <c r="A183" s="473"/>
      <c r="B183" s="399">
        <f t="shared" ref="B183" si="29">B178+1</f>
        <v>37</v>
      </c>
      <c r="C183" s="400" t="str">
        <f>IF(VLOOKUP(B183,Paramètres!$A$2:$C$38,2,0)=0,"",VLOOKUP(B183,Paramètres!$A$2:$C$38,2,0))</f>
        <v/>
      </c>
      <c r="D183" s="401" t="str">
        <f>IF(C183="","",VLOOKUP(B183,Paramètres!$A$2:$C$38,3,0))</f>
        <v/>
      </c>
      <c r="E183" s="473"/>
      <c r="F183" s="402" t="s">
        <v>394</v>
      </c>
      <c r="G183" s="403" t="s">
        <v>184</v>
      </c>
      <c r="H183" s="404"/>
      <c r="I183" s="477"/>
      <c r="J183" s="403" t="s">
        <v>185</v>
      </c>
      <c r="K183" s="473"/>
      <c r="M183" s="406" t="str">
        <f>IF(G185="","",IF(Paramètres!$I$3="x",
IF(OR(J185=0,J185=""),0,IF(J185&gt;=G185,Paramètres!$K$10,IF(J185&gt;=G185*75%,Paramètres!$J$8,IF(J185&gt;=G185*50%,Paramètres!$I$8,IF(J185&gt;=G185*25%,Paramètres!$H$8,Paramètres!$G$10))))),
IF(Paramètres!$N$3="x",
IF(OR(J185=0,J185=""),0,IF(J185&gt;=G185,Paramètres!$O$9,IF(J185&gt;=G185*75%,Paramètres!$O$9,IF(J185&gt;=G185*50%,Paramètres!$N$8,IF(J185&gt;=G185*25%,Paramètres!$M$8,IF(J185&lt;G185*25%,Paramètres!$L$9)))))),
IF(Paramètres!$R$3="x",
IF(OR(J185=0,J185=""),"NA",IF(J185&gt;=G185,Paramètres!$S$9,IF(J185&gt;=G185*75%,Paramètres!$S$9,IF(J185&gt;=G185*50%,Paramètres!$R$8,IF(J185&gt;=G185*25%,Paramètres!$Q$8,IF(J185&lt;G185*25%,Paramètres!$P$9)))))),
IF(Paramètres!$V$3="x",
IF(OR(J185=0,J185=""),Paramètres!$T$9,IF(J185&gt;=G185,Paramètres!$W$9,IF(J185&gt;=G185*75%,Paramètres!$W$9,IF(J185&gt;=G185*50%,Paramètres!$V$8,IF(J185&gt;=G185*25%,Paramètres!$U$8,IF(J185&lt;G185*25%,Paramètres!$T$9)))))))))))</f>
        <v/>
      </c>
      <c r="N183" s="406">
        <f>N187/4</f>
        <v>10</v>
      </c>
      <c r="O183" s="407">
        <f>IF(OR(COUNTBLANK(F184:F186)=3,G185=""),0,
IF(SUM(IF(F184&lt;&gt;"",VLOOKUP(F184,Paramètres!$E$2:$F$27,2,0)),IF(F185&lt;&gt;"",VLOOKUP(F185,Paramètres!$E$2:$F$27,2,0)),IF(F186&lt;&gt;"",VLOOKUP(F186,Paramètres!$E$2:$F$27,2,0)))&gt;N187,$N187,
SUM(IF(F184&lt;&gt;"",VLOOKUP(F184,Paramètres!$E$2:$F$27,2,0)),IF(F185&lt;&gt;"",VLOOKUP(F185,Paramètres!$E$2:$F$27,2,0)),IF(F186&lt;&gt;"",VLOOKUP(F186,Paramètres!$E$2:$F$27,2,0)))))</f>
        <v>0</v>
      </c>
      <c r="P183" s="408"/>
    </row>
    <row r="184" spans="1:16" ht="15" customHeight="1" x14ac:dyDescent="0.3">
      <c r="A184" s="473"/>
      <c r="B184" s="478"/>
      <c r="C184" s="479"/>
      <c r="D184" s="478"/>
      <c r="E184" s="473"/>
      <c r="F184" s="280"/>
      <c r="G184" s="411"/>
      <c r="H184" s="412"/>
      <c r="I184" s="480"/>
      <c r="J184" s="414"/>
      <c r="K184" s="473"/>
      <c r="N184" s="406">
        <f>N187/4</f>
        <v>10</v>
      </c>
      <c r="O184" s="407">
        <f>N187*5%</f>
        <v>2</v>
      </c>
    </row>
    <row r="185" spans="1:16" ht="15" customHeight="1" x14ac:dyDescent="0.3">
      <c r="A185" s="473"/>
      <c r="B185" s="481"/>
      <c r="C185" s="482"/>
      <c r="D185" s="481"/>
      <c r="E185" s="473"/>
      <c r="F185" s="281"/>
      <c r="G185" s="282"/>
      <c r="H185" s="412"/>
      <c r="I185" s="480"/>
      <c r="J185" s="417" t="str">
        <f>IF(COUNTA(F184:F186)=0,"",IF(F184&lt;&gt;"",VLOOKUP(F184,Paramètres!$E$2:$F$27,2,0))+IF(F185&lt;&gt;"",VLOOKUP(F185,Paramètres!$E$2:$F$27,2,0))+IF(F186&lt;&gt;"",VLOOKUP(F186,Paramètres!$E$2:$F$27,2,0)))</f>
        <v/>
      </c>
      <c r="K185" s="473"/>
      <c r="N185" s="406">
        <f>N187/4</f>
        <v>10</v>
      </c>
      <c r="O185" s="407">
        <f>SUM(N183:N187)-(O183+O184)</f>
        <v>78</v>
      </c>
      <c r="P185" s="408"/>
    </row>
    <row r="186" spans="1:16" ht="15" customHeight="1" thickBot="1" x14ac:dyDescent="0.35">
      <c r="A186" s="473"/>
      <c r="B186" s="481"/>
      <c r="C186" s="482"/>
      <c r="D186" s="481"/>
      <c r="E186" s="473"/>
      <c r="F186" s="283"/>
      <c r="G186" s="418"/>
      <c r="H186" s="419"/>
      <c r="I186" s="483"/>
      <c r="J186" s="421"/>
      <c r="K186" s="473"/>
      <c r="N186" s="406">
        <f>N187/4</f>
        <v>10</v>
      </c>
      <c r="O186" s="398"/>
    </row>
    <row r="187" spans="1:16" x14ac:dyDescent="0.3">
      <c r="A187" s="473"/>
      <c r="B187" s="484"/>
      <c r="C187" s="484"/>
      <c r="D187" s="484"/>
      <c r="E187" s="473"/>
      <c r="F187" s="485"/>
      <c r="G187" s="486"/>
      <c r="H187" s="487"/>
      <c r="I187" s="487"/>
      <c r="J187" s="488"/>
      <c r="K187" s="473"/>
      <c r="N187" s="406">
        <f>IF(G185="",40,G185)</f>
        <v>40</v>
      </c>
      <c r="O187" s="398"/>
    </row>
    <row r="188" spans="1:16" hidden="1" x14ac:dyDescent="0.3"/>
  </sheetData>
  <sheetProtection sheet="1" formatCells="0" formatColumns="0" formatRows="0" insertColumns="0" insertRows="0" deleteColumns="0" deleteRows="0" sort="0"/>
  <mergeCells count="40">
    <mergeCell ref="H168:I171"/>
    <mergeCell ref="H173:I176"/>
    <mergeCell ref="H178:I181"/>
    <mergeCell ref="H183:I186"/>
    <mergeCell ref="H138:I141"/>
    <mergeCell ref="H143:I146"/>
    <mergeCell ref="H148:I151"/>
    <mergeCell ref="H153:I156"/>
    <mergeCell ref="H158:I161"/>
    <mergeCell ref="H163:I166"/>
    <mergeCell ref="H133:I136"/>
    <mergeCell ref="H78:I81"/>
    <mergeCell ref="H83:I86"/>
    <mergeCell ref="H88:I91"/>
    <mergeCell ref="H93:I96"/>
    <mergeCell ref="H98:I101"/>
    <mergeCell ref="H103:I106"/>
    <mergeCell ref="H108:I111"/>
    <mergeCell ref="H113:I116"/>
    <mergeCell ref="H118:I121"/>
    <mergeCell ref="H123:I126"/>
    <mergeCell ref="H128:I131"/>
    <mergeCell ref="H73:I76"/>
    <mergeCell ref="H18:I21"/>
    <mergeCell ref="H23:I26"/>
    <mergeCell ref="H28:I31"/>
    <mergeCell ref="H33:I36"/>
    <mergeCell ref="H38:I41"/>
    <mergeCell ref="H43:I46"/>
    <mergeCell ref="H48:I51"/>
    <mergeCell ref="H53:I56"/>
    <mergeCell ref="H58:I61"/>
    <mergeCell ref="H63:I66"/>
    <mergeCell ref="H68:I71"/>
    <mergeCell ref="H13:I16"/>
    <mergeCell ref="B1:J1"/>
    <mergeCell ref="B2:C2"/>
    <mergeCell ref="G2:J2"/>
    <mergeCell ref="H3:I6"/>
    <mergeCell ref="H8:I11"/>
  </mergeCells>
  <conditionalFormatting sqref="G4">
    <cfRule type="cellIs" dxfId="113" priority="9" operator="equal">
      <formula>""""""</formula>
    </cfRule>
  </conditionalFormatting>
  <conditionalFormatting sqref="G4">
    <cfRule type="cellIs" dxfId="112" priority="10" operator="greaterThanOrEqual">
      <formula>#REF!</formula>
    </cfRule>
    <cfRule type="cellIs" dxfId="111" priority="11" operator="between">
      <formula>#REF!</formula>
      <formula>#REF!-1</formula>
    </cfRule>
    <cfRule type="cellIs" dxfId="110" priority="12" operator="between">
      <formula>#REF!/2</formula>
      <formula>#REF!</formula>
    </cfRule>
  </conditionalFormatting>
  <conditionalFormatting sqref="C3 C8 C13 C18 C23 C28 C33 C38 C43 C48 C53 C58 C63 C68 C73 C78 C83 C88 C93 C98 C103 C108 C113 C118 C123 C128 C133 C138 C143 C148 C153 C158 C163 C168 C173 C178 C183">
    <cfRule type="expression" dxfId="109" priority="13">
      <formula>IF(MID(#REF!,2,1)="4",TRUE)</formula>
    </cfRule>
    <cfRule type="expression" dxfId="108" priority="14">
      <formula>IF(MID(#REF!,2,1)="3",TRUE)</formula>
    </cfRule>
    <cfRule type="expression" dxfId="107" priority="15">
      <formula>IF(MID(#REF!,2,1)="2",TRUE)</formula>
    </cfRule>
    <cfRule type="expression" dxfId="106" priority="16">
      <formula>IF(MID(#REF!,2,1)="1",TRUE)</formula>
    </cfRule>
  </conditionalFormatting>
  <conditionalFormatting sqref="G9 G14 G19 G24 G29 G34 G39 G44 G49 G54 G59 G64 G69 G74 G79 G84 G89 G94 G99 G104 G109 G114 G119 G124 G129 G134 G139 G144 G149 G154 G159 G164 G169 G174 G179 G184">
    <cfRule type="cellIs" dxfId="105" priority="1" operator="equal">
      <formula>""""""</formula>
    </cfRule>
  </conditionalFormatting>
  <conditionalFormatting sqref="G9 G14 G19 G24 G29 G34 G39 G44 G49 G54 G59 G64 G69 G74 G79 G84 G89 G94 G99 G104 G109 G114 G119 G124 G129 G134 G139 G144 G149 G154 G159 G164 G169 G174 G179 G184">
    <cfRule type="cellIs" dxfId="104" priority="2" operator="greaterThanOrEqual">
      <formula>#REF!</formula>
    </cfRule>
    <cfRule type="cellIs" dxfId="103" priority="3" operator="between">
      <formula>#REF!</formula>
      <formula>#REF!-1</formula>
    </cfRule>
    <cfRule type="cellIs" dxfId="102" priority="4" operator="between">
      <formula>#REF!/2</formula>
      <formula>#REF!</formula>
    </cfRule>
  </conditionalFormatting>
  <dataValidations count="1">
    <dataValidation type="list" allowBlank="1" showInputMessage="1" showErrorMessage="1" sqref="C3 C33 C8 C13 C18 C23 C28 C38 C43 C48 C53 C58 C63 C68 C73 C78 C83 C88 C93 C98 C103 C108 C113 C118 C123 C128 C133 C138 C143 C148 C153 C158 C163 C168 C173 C178 C183" xr:uid="{E62D4DC7-CD48-42AB-A1FA-58D790A13FE6}">
      <formula1>Liste_élèves</formula1>
    </dataValidation>
  </dataValidations>
  <pageMargins left="0.19685039370078741" right="0.19685039370078741" top="0.19685039370078741" bottom="0.19685039370078741" header="0.31496062992125984" footer="0.31496062992125984"/>
  <pageSetup paperSize="9" orientation="landscape" horizontalDpi="4294967293"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986B589A-0127-4396-B2EC-A325546781EA}">
          <x14:formula1>
            <xm:f>Paramètres!$E$2:$E$27</xm:f>
          </x14:formula1>
          <xm:sqref>F4:F6 F9:F11 F14:F16 F19:F21 F24:F26 F29:F31 F34:F36 F39:F41 F44:F46 F49:F51 F54:F56 F59:F61 F64:F66 F69:F71 F74:F76 F79:F81 F84:F86 F89:F91 F94:F96 F99:F101 F104:F106 F109:F111 F114:F116 F119:F121 F124:F126 F129:F131 F134:F136 F139:F141 F144:F146 F149:F151 F154:F156 F159:F161 F164:F166 F169:F171 F174:F176 F179:F181 F184:F186</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5A1E98-C4B3-4AF1-BC10-4DA8F3B19F29}">
  <dimension ref="A1:P188"/>
  <sheetViews>
    <sheetView showGridLines="0" zoomScaleNormal="100" zoomScaleSheetLayoutView="55" workbookViewId="0">
      <pane xSplit="4" ySplit="2" topLeftCell="E3" activePane="bottomRight" state="frozen"/>
      <selection sqref="A1:XFD40"/>
      <selection pane="topRight" sqref="A1:XFD40"/>
      <selection pane="bottomLeft" sqref="A1:XFD40"/>
      <selection pane="bottomRight"/>
    </sheetView>
  </sheetViews>
  <sheetFormatPr baseColWidth="10" defaultColWidth="0" defaultRowHeight="15.6" customHeight="1" zeroHeight="1" x14ac:dyDescent="0.3"/>
  <cols>
    <col min="1" max="1" width="11.44140625" style="384" customWidth="1"/>
    <col min="2" max="2" width="3.88671875" style="384" customWidth="1"/>
    <col min="3" max="3" width="22.33203125" style="384" customWidth="1"/>
    <col min="4" max="4" width="6" style="384" customWidth="1"/>
    <col min="5" max="5" width="2.5546875" style="384" customWidth="1"/>
    <col min="6" max="6" width="44.88671875" style="384" customWidth="1"/>
    <col min="7" max="7" width="19.5546875" style="384" customWidth="1"/>
    <col min="8" max="8" width="10.33203125" style="384" customWidth="1"/>
    <col min="9" max="9" width="8.109375" style="384" customWidth="1"/>
    <col min="10" max="10" width="16" style="427" customWidth="1"/>
    <col min="11" max="11" width="16" style="384" customWidth="1"/>
    <col min="12" max="16" width="11.44140625" style="384" hidden="1" customWidth="1"/>
    <col min="17" max="16384" width="0" style="384" hidden="1"/>
  </cols>
  <sheetData>
    <row r="1" spans="1:16" ht="29.25" customHeight="1" thickBot="1" x14ac:dyDescent="0.35">
      <c r="A1" s="460"/>
      <c r="B1" s="461" t="s">
        <v>405</v>
      </c>
      <c r="C1" s="461"/>
      <c r="D1" s="461"/>
      <c r="E1" s="461"/>
      <c r="F1" s="461"/>
      <c r="G1" s="461"/>
      <c r="H1" s="461"/>
      <c r="I1" s="461"/>
      <c r="J1" s="461"/>
      <c r="K1" s="460"/>
    </row>
    <row r="2" spans="1:16" ht="44.25" customHeight="1" thickBot="1" x14ac:dyDescent="0.35">
      <c r="A2" s="460"/>
      <c r="B2" s="385" t="s">
        <v>2</v>
      </c>
      <c r="C2" s="386"/>
      <c r="D2" s="387" t="s">
        <v>0</v>
      </c>
      <c r="E2" s="462"/>
      <c r="F2" s="389" t="s">
        <v>394</v>
      </c>
      <c r="G2" s="390" t="s">
        <v>428</v>
      </c>
      <c r="H2" s="391"/>
      <c r="I2" s="391"/>
      <c r="J2" s="392"/>
      <c r="K2" s="463"/>
      <c r="L2" s="394"/>
      <c r="M2" s="395" t="s">
        <v>390</v>
      </c>
      <c r="N2" s="396" t="s">
        <v>8</v>
      </c>
      <c r="O2" s="397" t="s">
        <v>395</v>
      </c>
      <c r="P2" s="398"/>
    </row>
    <row r="3" spans="1:16" ht="15" customHeight="1" thickBot="1" x14ac:dyDescent="0.35">
      <c r="A3" s="460"/>
      <c r="B3" s="399">
        <v>1</v>
      </c>
      <c r="C3" s="400" t="str">
        <f>IF(VLOOKUP(B3,Paramètres!$A$2:$C$38,2,0)=0,"",VLOOKUP(B3,Paramètres!$A$2:$C$38,2,0))</f>
        <v>Elève 1</v>
      </c>
      <c r="D3" s="401" t="str">
        <f>IF(C3="","",VLOOKUP(B3,Paramètres!$A$2:$C$38,3,0))</f>
        <v>F</v>
      </c>
      <c r="E3" s="460"/>
      <c r="F3" s="402" t="s">
        <v>394</v>
      </c>
      <c r="G3" s="403" t="s">
        <v>184</v>
      </c>
      <c r="H3" s="432"/>
      <c r="I3" s="433"/>
      <c r="J3" s="403" t="s">
        <v>185</v>
      </c>
      <c r="K3" s="460"/>
      <c r="M3" s="406" t="str">
        <f>IF(G5="","",IF(Paramètres!$I$3="x",
IF(OR(J5=0,J5=""),0,IF(J5&gt;=G5,Paramètres!$K$10,IF(J5&gt;=G5*75%,Paramètres!$J$8,IF(J5&gt;=G5*50%,Paramètres!$I$8,IF(J5&gt;=G5*25%,Paramètres!$H$8,Paramètres!$G$10))))),
IF(Paramètres!$N$3="x",
IF(OR(J5=0,J5=""),0,IF(J5&gt;=G5,Paramètres!$O$9,IF(J5&gt;=G5*75%,Paramètres!$O$9,IF(J5&gt;=G5*50%,Paramètres!$N$8,IF(J5&gt;=G5*25%,Paramètres!$M$8,IF(J5&lt;G5*25%,Paramètres!$L$9)))))),
IF(Paramètres!$R$3="x",
IF(OR(J5=0,J5=""),"NA",IF(J5&gt;=G5,Paramètres!$S$9,IF(J5&gt;=G5*75%,Paramètres!$S$9,IF(J5&gt;=G5*50%,Paramètres!$R$8,IF(J5&gt;=G5*25%,Paramètres!$Q$8,IF(J5&lt;G5*25%,Paramètres!$P$9)))))),
IF(Paramètres!$V$3="x",
IF(OR(J5=0,J5=""),Paramètres!$T$9,IF(J5&gt;=G5,Paramètres!$W$9,IF(J5&gt;=G5*75%,Paramètres!$W$9,IF(J5&gt;=G5*50%,Paramètres!$V$8,IF(J5&gt;=G5*25%,Paramètres!$U$8,IF(J5&lt;G5*25%,Paramètres!$T$9)))))))))))</f>
        <v/>
      </c>
      <c r="N3" s="406">
        <f>N7/4</f>
        <v>10</v>
      </c>
      <c r="O3" s="407">
        <f>IF(OR(COUNTBLANK(F4:F6)=3,G5=""),0,
IF(SUM(IF(F4&lt;&gt;"",VLOOKUP(F4,Paramètres!$E$2:$F$27,2,0)),IF(F5&lt;&gt;"",VLOOKUP(F5,Paramètres!$E$2:$F$27,2,0)),IF(F6&lt;&gt;"",VLOOKUP(F6,Paramètres!$E$2:$F$27,2,0)))&gt;N7,$N7,
SUM(IF(F4&lt;&gt;"",VLOOKUP(F4,Paramètres!$E$2:$F$27,2,0)),IF(F5&lt;&gt;"",VLOOKUP(F5,Paramètres!$E$2:$F$27,2,0)),IF(F6&lt;&gt;"",VLOOKUP(F6,Paramètres!$E$2:$F$27,2,0)))))</f>
        <v>0</v>
      </c>
      <c r="P3" s="408"/>
    </row>
    <row r="4" spans="1:16" ht="15" customHeight="1" x14ac:dyDescent="0.3">
      <c r="A4" s="460"/>
      <c r="B4" s="464"/>
      <c r="C4" s="465"/>
      <c r="D4" s="464"/>
      <c r="E4" s="460"/>
      <c r="F4" s="280"/>
      <c r="G4" s="411"/>
      <c r="H4" s="436"/>
      <c r="I4" s="437"/>
      <c r="J4" s="414"/>
      <c r="K4" s="460"/>
      <c r="N4" s="406">
        <f>N7/4</f>
        <v>10</v>
      </c>
      <c r="O4" s="407">
        <f>N7*5%</f>
        <v>2</v>
      </c>
    </row>
    <row r="5" spans="1:16" ht="15" customHeight="1" x14ac:dyDescent="0.3">
      <c r="A5" s="460"/>
      <c r="B5" s="466"/>
      <c r="C5" s="467"/>
      <c r="D5" s="466"/>
      <c r="E5" s="460"/>
      <c r="F5" s="281"/>
      <c r="G5" s="282"/>
      <c r="H5" s="436"/>
      <c r="I5" s="437"/>
      <c r="J5" s="417" t="str">
        <f>IF(COUNTA(F4:F6)=0,"",IF(F4&lt;&gt;"",VLOOKUP(F4,Paramètres!$E$2:$F$27,2,0))+IF(F5&lt;&gt;"",VLOOKUP(F5,Paramètres!$E$2:$F$27,2,0))+IF(F6&lt;&gt;"",VLOOKUP(F6,Paramètres!$E$2:$F$27,2,0)))</f>
        <v/>
      </c>
      <c r="K5" s="460"/>
      <c r="N5" s="406">
        <f>N7/4</f>
        <v>10</v>
      </c>
      <c r="O5" s="407">
        <f>SUM(N3:N7)-(O3+O4)</f>
        <v>78</v>
      </c>
      <c r="P5" s="408"/>
    </row>
    <row r="6" spans="1:16" ht="15" customHeight="1" thickBot="1" x14ac:dyDescent="0.35">
      <c r="A6" s="460"/>
      <c r="B6" s="466"/>
      <c r="C6" s="467"/>
      <c r="D6" s="466"/>
      <c r="E6" s="460"/>
      <c r="F6" s="283"/>
      <c r="G6" s="418"/>
      <c r="H6" s="440"/>
      <c r="I6" s="441"/>
      <c r="J6" s="421"/>
      <c r="K6" s="460"/>
      <c r="N6" s="406">
        <f>N7/4</f>
        <v>10</v>
      </c>
      <c r="O6" s="398"/>
    </row>
    <row r="7" spans="1:16" ht="20.25" customHeight="1" thickBot="1" x14ac:dyDescent="0.35">
      <c r="A7" s="460"/>
      <c r="B7" s="468"/>
      <c r="C7" s="468"/>
      <c r="D7" s="468"/>
      <c r="E7" s="460"/>
      <c r="F7" s="469"/>
      <c r="G7" s="470"/>
      <c r="H7" s="471"/>
      <c r="I7" s="471"/>
      <c r="J7" s="472"/>
      <c r="K7" s="460"/>
      <c r="N7" s="406">
        <f>IF(G5="",40,G5)</f>
        <v>40</v>
      </c>
      <c r="O7" s="398"/>
    </row>
    <row r="8" spans="1:16" ht="15" customHeight="1" thickBot="1" x14ac:dyDescent="0.35">
      <c r="A8" s="460"/>
      <c r="B8" s="399">
        <f>B3+1</f>
        <v>2</v>
      </c>
      <c r="C8" s="400" t="str">
        <f>IF(VLOOKUP(B8,Paramètres!$A$2:$C$38,2,0)=0,"",VLOOKUP(B8,Paramètres!$A$2:$C$38,2,0))</f>
        <v>Elève 2</v>
      </c>
      <c r="D8" s="401" t="str">
        <f>IF(C8="","",VLOOKUP(B8,Paramètres!$A$2:$C$38,3,0))</f>
        <v>F</v>
      </c>
      <c r="E8" s="460"/>
      <c r="F8" s="402" t="s">
        <v>394</v>
      </c>
      <c r="G8" s="403" t="s">
        <v>184</v>
      </c>
      <c r="H8" s="432"/>
      <c r="I8" s="433"/>
      <c r="J8" s="403" t="s">
        <v>185</v>
      </c>
      <c r="K8" s="460"/>
      <c r="M8" s="406" t="str">
        <f>IF(G10="","",IF(Paramètres!$I$3="x",
IF(OR(J10=0,J10=""),0,IF(J10&gt;=G10,Paramètres!$K$10,IF(J10&gt;=G10*75%,Paramètres!$J$8,IF(J10&gt;=G10*50%,Paramètres!$I$8,IF(J10&gt;=G10*25%,Paramètres!$H$8,Paramètres!$G$10))))),
IF(Paramètres!$N$3="x",
IF(OR(J10=0,J10=""),0,IF(J10&gt;=G10,Paramètres!$O$9,IF(J10&gt;=G10*75%,Paramètres!$O$9,IF(J10&gt;=G10*50%,Paramètres!$N$8,IF(J10&gt;=G10*25%,Paramètres!$M$8,IF(J10&lt;G10*25%,Paramètres!$L$9)))))),
IF(Paramètres!$R$3="x",
IF(OR(J10=0,J10=""),"NA",IF(J10&gt;=G10,Paramètres!$S$9,IF(J10&gt;=G10*75%,Paramètres!$S$9,IF(J10&gt;=G10*50%,Paramètres!$R$8,IF(J10&gt;=G10*25%,Paramètres!$Q$8,IF(J10&lt;G10*25%,Paramètres!$P$9)))))),
IF(Paramètres!$V$3="x",
IF(OR(J10=0,J10=""),Paramètres!$T$9,IF(J10&gt;=G10,Paramètres!$W$9,IF(J10&gt;=G10*75%,Paramètres!$W$9,IF(J10&gt;=G10*50%,Paramètres!$V$8,IF(J10&gt;=G10*25%,Paramètres!$U$8,IF(J10&lt;G10*25%,Paramètres!$T$9)))))))))))</f>
        <v/>
      </c>
      <c r="N8" s="406">
        <f>N12/4</f>
        <v>10</v>
      </c>
      <c r="O8" s="407">
        <f>IF(OR(COUNTBLANK(F9:F11)=3,G10=""),0,
IF(SUM(IF(F9&lt;&gt;"",VLOOKUP(F9,Paramètres!$E$2:$F$27,2,0)),IF(F10&lt;&gt;"",VLOOKUP(F10,Paramètres!$E$2:$F$27,2,0)),IF(F11&lt;&gt;"",VLOOKUP(F11,Paramètres!$E$2:$F$27,2,0)))&gt;N12,$N12,
SUM(IF(F9&lt;&gt;"",VLOOKUP(F9,Paramètres!$E$2:$F$27,2,0)),IF(F10&lt;&gt;"",VLOOKUP(F10,Paramètres!$E$2:$F$27,2,0)),IF(F11&lt;&gt;"",VLOOKUP(F11,Paramètres!$E$2:$F$27,2,0)))))</f>
        <v>0</v>
      </c>
      <c r="P8" s="408"/>
    </row>
    <row r="9" spans="1:16" ht="15" customHeight="1" x14ac:dyDescent="0.3">
      <c r="A9" s="460"/>
      <c r="B9" s="464"/>
      <c r="C9" s="465"/>
      <c r="D9" s="464"/>
      <c r="E9" s="460"/>
      <c r="F9" s="280"/>
      <c r="G9" s="411"/>
      <c r="H9" s="436"/>
      <c r="I9" s="437"/>
      <c r="J9" s="414"/>
      <c r="K9" s="460"/>
      <c r="N9" s="406">
        <f>N12/4</f>
        <v>10</v>
      </c>
      <c r="O9" s="407">
        <f>N12*5%</f>
        <v>2</v>
      </c>
    </row>
    <row r="10" spans="1:16" ht="15" customHeight="1" x14ac:dyDescent="0.3">
      <c r="A10" s="460"/>
      <c r="B10" s="466"/>
      <c r="C10" s="467"/>
      <c r="D10" s="466"/>
      <c r="E10" s="460"/>
      <c r="F10" s="281"/>
      <c r="G10" s="282"/>
      <c r="H10" s="436"/>
      <c r="I10" s="437"/>
      <c r="J10" s="417" t="str">
        <f>IF(COUNTA(F9:F11)=0,"",IF(F9&lt;&gt;"",VLOOKUP(F9,Paramètres!$E$2:$F$27,2,0))+IF(F10&lt;&gt;"",VLOOKUP(F10,Paramètres!$E$2:$F$27,2,0))+IF(F11&lt;&gt;"",VLOOKUP(F11,Paramètres!$E$2:$F$27,2,0)))</f>
        <v/>
      </c>
      <c r="K10" s="460"/>
      <c r="N10" s="406">
        <f>N12/4</f>
        <v>10</v>
      </c>
      <c r="O10" s="407">
        <f>SUM(N8:N12)-(O8+O9)</f>
        <v>78</v>
      </c>
      <c r="P10" s="408"/>
    </row>
    <row r="11" spans="1:16" ht="15" customHeight="1" thickBot="1" x14ac:dyDescent="0.35">
      <c r="A11" s="460"/>
      <c r="B11" s="466"/>
      <c r="C11" s="467"/>
      <c r="D11" s="466"/>
      <c r="E11" s="460"/>
      <c r="F11" s="283"/>
      <c r="G11" s="418"/>
      <c r="H11" s="440"/>
      <c r="I11" s="441"/>
      <c r="J11" s="421"/>
      <c r="K11" s="460"/>
      <c r="N11" s="406">
        <f>N12/4</f>
        <v>10</v>
      </c>
      <c r="O11" s="398"/>
    </row>
    <row r="12" spans="1:16" ht="16.2" thickBot="1" x14ac:dyDescent="0.35">
      <c r="A12" s="460"/>
      <c r="B12" s="468"/>
      <c r="C12" s="468"/>
      <c r="D12" s="468"/>
      <c r="E12" s="460"/>
      <c r="F12" s="469"/>
      <c r="G12" s="470"/>
      <c r="H12" s="471"/>
      <c r="I12" s="471"/>
      <c r="J12" s="472"/>
      <c r="K12" s="460"/>
      <c r="N12" s="406">
        <f>IF(G10="",40,G10)</f>
        <v>40</v>
      </c>
      <c r="O12" s="398"/>
    </row>
    <row r="13" spans="1:16" ht="15" customHeight="1" thickBot="1" x14ac:dyDescent="0.35">
      <c r="A13" s="460"/>
      <c r="B13" s="399">
        <f>B8+1</f>
        <v>3</v>
      </c>
      <c r="C13" s="400" t="str">
        <f>IF(VLOOKUP(B13,Paramètres!$A$2:$C$38,2,0)=0,"",VLOOKUP(B13,Paramètres!$A$2:$C$38,2,0))</f>
        <v>Elève 3</v>
      </c>
      <c r="D13" s="401" t="str">
        <f>IF(C13="","",VLOOKUP(B13,Paramètres!$A$2:$C$38,3,0))</f>
        <v>F</v>
      </c>
      <c r="E13" s="460"/>
      <c r="F13" s="402" t="s">
        <v>394</v>
      </c>
      <c r="G13" s="403" t="s">
        <v>184</v>
      </c>
      <c r="H13" s="432"/>
      <c r="I13" s="433"/>
      <c r="J13" s="403" t="s">
        <v>185</v>
      </c>
      <c r="K13" s="460"/>
      <c r="M13" s="406" t="str">
        <f>IF(G15="","",IF(Paramètres!$I$3="x",
IF(OR(J15=0,J15=""),0,IF(J15&gt;=G15,Paramètres!$K$10,IF(J15&gt;=G15*75%,Paramètres!$J$8,IF(J15&gt;=G15*50%,Paramètres!$I$8,IF(J15&gt;=G15*25%,Paramètres!$H$8,Paramètres!$G$10))))),
IF(Paramètres!$N$3="x",
IF(OR(J15=0,J15=""),0,IF(J15&gt;=G15,Paramètres!$O$9,IF(J15&gt;=G15*75%,Paramètres!$O$9,IF(J15&gt;=G15*50%,Paramètres!$N$8,IF(J15&gt;=G15*25%,Paramètres!$M$8,IF(J15&lt;G15*25%,Paramètres!$L$9)))))),
IF(Paramètres!$R$3="x",
IF(OR(J15=0,J15=""),"NA",IF(J15&gt;=G15,Paramètres!$S$9,IF(J15&gt;=G15*75%,Paramètres!$S$9,IF(J15&gt;=G15*50%,Paramètres!$R$8,IF(J15&gt;=G15*25%,Paramètres!$Q$8,IF(J15&lt;G15*25%,Paramètres!$P$9)))))),
IF(Paramètres!$V$3="x",
IF(OR(J15=0,J15=""),Paramètres!$T$9,IF(J15&gt;=G15,Paramètres!$W$9,IF(J15&gt;=G15*75%,Paramètres!$W$9,IF(J15&gt;=G15*50%,Paramètres!$V$8,IF(J15&gt;=G15*25%,Paramètres!$U$8,IF(J15&lt;G15*25%,Paramètres!$T$9)))))))))))</f>
        <v/>
      </c>
      <c r="N13" s="406">
        <f>N17/4</f>
        <v>10</v>
      </c>
      <c r="O13" s="407">
        <f>IF(OR(COUNTBLANK(F14:F16)=3,G15=""),0,
IF(SUM(IF(F14&lt;&gt;"",VLOOKUP(F14,Paramètres!$E$2:$F$27,2,0)),IF(F15&lt;&gt;"",VLOOKUP(F15,Paramètres!$E$2:$F$27,2,0)),IF(F16&lt;&gt;"",VLOOKUP(F16,Paramètres!$E$2:$F$27,2,0)))&gt;N17,$N17,
SUM(IF(F14&lt;&gt;"",VLOOKUP(F14,Paramètres!$E$2:$F$27,2,0)),IF(F15&lt;&gt;"",VLOOKUP(F15,Paramètres!$E$2:$F$27,2,0)),IF(F16&lt;&gt;"",VLOOKUP(F16,Paramètres!$E$2:$F$27,2,0)))))</f>
        <v>0</v>
      </c>
      <c r="P13" s="408"/>
    </row>
    <row r="14" spans="1:16" ht="15" customHeight="1" x14ac:dyDescent="0.3">
      <c r="A14" s="460"/>
      <c r="B14" s="464"/>
      <c r="C14" s="465"/>
      <c r="D14" s="464"/>
      <c r="E14" s="460"/>
      <c r="F14" s="280"/>
      <c r="G14" s="411"/>
      <c r="H14" s="436"/>
      <c r="I14" s="437"/>
      <c r="J14" s="414"/>
      <c r="K14" s="460"/>
      <c r="N14" s="406">
        <f>N17/4</f>
        <v>10</v>
      </c>
      <c r="O14" s="407">
        <f>N17*5%</f>
        <v>2</v>
      </c>
    </row>
    <row r="15" spans="1:16" ht="15" customHeight="1" x14ac:dyDescent="0.3">
      <c r="A15" s="460"/>
      <c r="B15" s="466"/>
      <c r="C15" s="467"/>
      <c r="D15" s="466"/>
      <c r="E15" s="460"/>
      <c r="F15" s="281"/>
      <c r="G15" s="282"/>
      <c r="H15" s="436"/>
      <c r="I15" s="437"/>
      <c r="J15" s="417" t="str">
        <f>IF(COUNTA(F14:F16)=0,"",IF(F14&lt;&gt;"",VLOOKUP(F14,Paramètres!$E$2:$F$27,2,0))+IF(F15&lt;&gt;"",VLOOKUP(F15,Paramètres!$E$2:$F$27,2,0))+IF(F16&lt;&gt;"",VLOOKUP(F16,Paramètres!$E$2:$F$27,2,0)))</f>
        <v/>
      </c>
      <c r="K15" s="460"/>
      <c r="N15" s="406">
        <f>N17/4</f>
        <v>10</v>
      </c>
      <c r="O15" s="407">
        <f>SUM(N13:N17)-(O13+O14)</f>
        <v>78</v>
      </c>
      <c r="P15" s="408"/>
    </row>
    <row r="16" spans="1:16" ht="15" customHeight="1" thickBot="1" x14ac:dyDescent="0.35">
      <c r="A16" s="460"/>
      <c r="B16" s="466"/>
      <c r="C16" s="467"/>
      <c r="D16" s="466"/>
      <c r="E16" s="460"/>
      <c r="F16" s="283"/>
      <c r="G16" s="418"/>
      <c r="H16" s="440"/>
      <c r="I16" s="441"/>
      <c r="J16" s="421"/>
      <c r="K16" s="460"/>
      <c r="N16" s="406">
        <f>N17/4</f>
        <v>10</v>
      </c>
      <c r="O16" s="398"/>
    </row>
    <row r="17" spans="1:16" ht="16.2" thickBot="1" x14ac:dyDescent="0.35">
      <c r="A17" s="460"/>
      <c r="B17" s="468"/>
      <c r="C17" s="468"/>
      <c r="D17" s="468"/>
      <c r="E17" s="460"/>
      <c r="F17" s="469"/>
      <c r="G17" s="470"/>
      <c r="H17" s="471"/>
      <c r="I17" s="471"/>
      <c r="J17" s="472"/>
      <c r="K17" s="460"/>
      <c r="N17" s="406">
        <f>IF(G15="",40,G15)</f>
        <v>40</v>
      </c>
      <c r="O17" s="398"/>
    </row>
    <row r="18" spans="1:16" ht="15" customHeight="1" thickBot="1" x14ac:dyDescent="0.35">
      <c r="A18" s="460"/>
      <c r="B18" s="399">
        <f>B13+1</f>
        <v>4</v>
      </c>
      <c r="C18" s="400" t="str">
        <f>IF(VLOOKUP(B18,Paramètres!$A$2:$C$38,2,0)=0,"",VLOOKUP(B18,Paramètres!$A$2:$C$38,2,0))</f>
        <v>Elève 4</v>
      </c>
      <c r="D18" s="401" t="str">
        <f>IF(C18="","",VLOOKUP(B18,Paramètres!$A$2:$C$38,3,0))</f>
        <v>F</v>
      </c>
      <c r="E18" s="460"/>
      <c r="F18" s="402" t="s">
        <v>394</v>
      </c>
      <c r="G18" s="403" t="s">
        <v>184</v>
      </c>
      <c r="H18" s="432"/>
      <c r="I18" s="433"/>
      <c r="J18" s="403" t="s">
        <v>185</v>
      </c>
      <c r="K18" s="460"/>
      <c r="M18" s="406" t="str">
        <f>IF(G20="","",IF(Paramètres!$I$3="x",
IF(OR(J20=0,J20=""),0,IF(J20&gt;=G20,Paramètres!$K$10,IF(J20&gt;=G20*75%,Paramètres!$J$8,IF(J20&gt;=G20*50%,Paramètres!$I$8,IF(J20&gt;=G20*25%,Paramètres!$H$8,Paramètres!$G$10))))),
IF(Paramètres!$N$3="x",
IF(OR(J20=0,J20=""),0,IF(J20&gt;=G20,Paramètres!$O$9,IF(J20&gt;=G20*75%,Paramètres!$O$9,IF(J20&gt;=G20*50%,Paramètres!$N$8,IF(J20&gt;=G20*25%,Paramètres!$M$8,IF(J20&lt;G20*25%,Paramètres!$L$9)))))),
IF(Paramètres!$R$3="x",
IF(OR(J20=0,J20=""),"NA",IF(J20&gt;=G20,Paramètres!$S$9,IF(J20&gt;=G20*75%,Paramètres!$S$9,IF(J20&gt;=G20*50%,Paramètres!$R$8,IF(J20&gt;=G20*25%,Paramètres!$Q$8,IF(J20&lt;G20*25%,Paramètres!$P$9)))))),
IF(Paramètres!$V$3="x",
IF(OR(J20=0,J20=""),Paramètres!$T$9,IF(J20&gt;=G20,Paramètres!$W$9,IF(J20&gt;=G20*75%,Paramètres!$W$9,IF(J20&gt;=G20*50%,Paramètres!$V$8,IF(J20&gt;=G20*25%,Paramètres!$U$8,IF(J20&lt;G20*25%,Paramètres!$T$9)))))))))))</f>
        <v/>
      </c>
      <c r="N18" s="406">
        <f>N22/4</f>
        <v>10</v>
      </c>
      <c r="O18" s="407">
        <f>IF(OR(COUNTBLANK(F19:F21)=3,G20=""),0,
IF(SUM(IF(F19&lt;&gt;"",VLOOKUP(F19,Paramètres!$E$2:$F$27,2,0)),IF(F20&lt;&gt;"",VLOOKUP(F20,Paramètres!$E$2:$F$27,2,0)),IF(F21&lt;&gt;"",VLOOKUP(F21,Paramètres!$E$2:$F$27,2,0)))&gt;N22,$N22,
SUM(IF(F19&lt;&gt;"",VLOOKUP(F19,Paramètres!$E$2:$F$27,2,0)),IF(F20&lt;&gt;"",VLOOKUP(F20,Paramètres!$E$2:$F$27,2,0)),IF(F21&lt;&gt;"",VLOOKUP(F21,Paramètres!$E$2:$F$27,2,0)))))</f>
        <v>0</v>
      </c>
      <c r="P18" s="408"/>
    </row>
    <row r="19" spans="1:16" ht="15" customHeight="1" x14ac:dyDescent="0.3">
      <c r="A19" s="460"/>
      <c r="B19" s="464"/>
      <c r="C19" s="465"/>
      <c r="D19" s="464"/>
      <c r="E19" s="460"/>
      <c r="F19" s="280"/>
      <c r="G19" s="411"/>
      <c r="H19" s="436"/>
      <c r="I19" s="437"/>
      <c r="J19" s="414"/>
      <c r="K19" s="460"/>
      <c r="N19" s="406">
        <f>N22/4</f>
        <v>10</v>
      </c>
      <c r="O19" s="407">
        <f>N22*5%</f>
        <v>2</v>
      </c>
    </row>
    <row r="20" spans="1:16" ht="15" customHeight="1" x14ac:dyDescent="0.3">
      <c r="A20" s="460"/>
      <c r="B20" s="466"/>
      <c r="C20" s="467"/>
      <c r="D20" s="466"/>
      <c r="E20" s="460"/>
      <c r="F20" s="281"/>
      <c r="G20" s="282"/>
      <c r="H20" s="436"/>
      <c r="I20" s="437"/>
      <c r="J20" s="417" t="str">
        <f>IF(COUNTA(F19:F21)=0,"",IF(F19&lt;&gt;"",VLOOKUP(F19,Paramètres!$E$2:$F$27,2,0))+IF(F20&lt;&gt;"",VLOOKUP(F20,Paramètres!$E$2:$F$27,2,0))+IF(F21&lt;&gt;"",VLOOKUP(F21,Paramètres!$E$2:$F$27,2,0)))</f>
        <v/>
      </c>
      <c r="K20" s="460"/>
      <c r="N20" s="406">
        <f>N22/4</f>
        <v>10</v>
      </c>
      <c r="O20" s="407">
        <f>SUM(N18:N22)-(O18+O19)</f>
        <v>78</v>
      </c>
      <c r="P20" s="408"/>
    </row>
    <row r="21" spans="1:16" ht="15" customHeight="1" thickBot="1" x14ac:dyDescent="0.35">
      <c r="A21" s="460"/>
      <c r="B21" s="466"/>
      <c r="C21" s="467"/>
      <c r="D21" s="466"/>
      <c r="E21" s="460"/>
      <c r="F21" s="283"/>
      <c r="G21" s="418"/>
      <c r="H21" s="440"/>
      <c r="I21" s="441"/>
      <c r="J21" s="421"/>
      <c r="K21" s="460"/>
      <c r="N21" s="406">
        <f>N22/4</f>
        <v>10</v>
      </c>
      <c r="O21" s="398"/>
    </row>
    <row r="22" spans="1:16" ht="16.2" thickBot="1" x14ac:dyDescent="0.35">
      <c r="A22" s="460"/>
      <c r="B22" s="468"/>
      <c r="C22" s="468"/>
      <c r="D22" s="468"/>
      <c r="E22" s="460"/>
      <c r="F22" s="469"/>
      <c r="G22" s="470"/>
      <c r="H22" s="471"/>
      <c r="I22" s="471"/>
      <c r="J22" s="472"/>
      <c r="K22" s="460"/>
      <c r="N22" s="406">
        <f>IF(G20="",40,G20)</f>
        <v>40</v>
      </c>
      <c r="O22" s="398"/>
    </row>
    <row r="23" spans="1:16" ht="15" customHeight="1" thickBot="1" x14ac:dyDescent="0.35">
      <c r="A23" s="460"/>
      <c r="B23" s="399">
        <f>B18+1</f>
        <v>5</v>
      </c>
      <c r="C23" s="400" t="str">
        <f>IF(VLOOKUP(B23,Paramètres!$A$2:$C$38,2,0)=0,"",VLOOKUP(B23,Paramètres!$A$2:$C$38,2,0))</f>
        <v>Elève 5</v>
      </c>
      <c r="D23" s="401" t="str">
        <f>IF(C23="","",VLOOKUP(B23,Paramètres!$A$2:$C$38,3,0))</f>
        <v>F</v>
      </c>
      <c r="E23" s="460"/>
      <c r="F23" s="402" t="s">
        <v>394</v>
      </c>
      <c r="G23" s="403" t="s">
        <v>184</v>
      </c>
      <c r="H23" s="432"/>
      <c r="I23" s="433"/>
      <c r="J23" s="403" t="s">
        <v>185</v>
      </c>
      <c r="K23" s="460"/>
      <c r="M23" s="406" t="str">
        <f>IF(G25="","",IF(Paramètres!$I$3="x",
IF(OR(J25=0,J25=""),0,IF(J25&gt;=G25,Paramètres!$K$10,IF(J25&gt;=G25*75%,Paramètres!$J$8,IF(J25&gt;=G25*50%,Paramètres!$I$8,IF(J25&gt;=G25*25%,Paramètres!$H$8,Paramètres!$G$10))))),
IF(Paramètres!$N$3="x",
IF(OR(J25=0,J25=""),0,IF(J25&gt;=G25,Paramètres!$O$9,IF(J25&gt;=G25*75%,Paramètres!$O$9,IF(J25&gt;=G25*50%,Paramètres!$N$8,IF(J25&gt;=G25*25%,Paramètres!$M$8,IF(J25&lt;G25*25%,Paramètres!$L$9)))))),
IF(Paramètres!$R$3="x",
IF(OR(J25=0,J25=""),"NA",IF(J25&gt;=G25,Paramètres!$S$9,IF(J25&gt;=G25*75%,Paramètres!$S$9,IF(J25&gt;=G25*50%,Paramètres!$R$8,IF(J25&gt;=G25*25%,Paramètres!$Q$8,IF(J25&lt;G25*25%,Paramètres!$P$9)))))),
IF(Paramètres!$V$3="x",
IF(OR(J25=0,J25=""),Paramètres!$T$9,IF(J25&gt;=G25,Paramètres!$W$9,IF(J25&gt;=G25*75%,Paramètres!$W$9,IF(J25&gt;=G25*50%,Paramètres!$V$8,IF(J25&gt;=G25*25%,Paramètres!$U$8,IF(J25&lt;G25*25%,Paramètres!$T$9)))))))))))</f>
        <v/>
      </c>
      <c r="N23" s="406">
        <f>N27/4</f>
        <v>10</v>
      </c>
      <c r="O23" s="407">
        <f>IF(OR(COUNTBLANK(F24:F26)=3,G25=""),0,
IF(SUM(IF(F24&lt;&gt;"",VLOOKUP(F24,Paramètres!$E$2:$F$27,2,0)),IF(F25&lt;&gt;"",VLOOKUP(F25,Paramètres!$E$2:$F$27,2,0)),IF(F26&lt;&gt;"",VLOOKUP(F26,Paramètres!$E$2:$F$27,2,0)))&gt;N27,$N27,
SUM(IF(F24&lt;&gt;"",VLOOKUP(F24,Paramètres!$E$2:$F$27,2,0)),IF(F25&lt;&gt;"",VLOOKUP(F25,Paramètres!$E$2:$F$27,2,0)),IF(F26&lt;&gt;"",VLOOKUP(F26,Paramètres!$E$2:$F$27,2,0)))))</f>
        <v>0</v>
      </c>
      <c r="P23" s="408"/>
    </row>
    <row r="24" spans="1:16" ht="15" customHeight="1" x14ac:dyDescent="0.3">
      <c r="A24" s="460"/>
      <c r="B24" s="464"/>
      <c r="C24" s="465"/>
      <c r="D24" s="464"/>
      <c r="E24" s="460"/>
      <c r="F24" s="280"/>
      <c r="G24" s="411"/>
      <c r="H24" s="436"/>
      <c r="I24" s="437"/>
      <c r="J24" s="414"/>
      <c r="K24" s="460"/>
      <c r="N24" s="406">
        <f>N27/4</f>
        <v>10</v>
      </c>
      <c r="O24" s="407">
        <f>N27*5%</f>
        <v>2</v>
      </c>
    </row>
    <row r="25" spans="1:16" ht="15" customHeight="1" x14ac:dyDescent="0.3">
      <c r="A25" s="460"/>
      <c r="B25" s="466"/>
      <c r="C25" s="467"/>
      <c r="D25" s="466"/>
      <c r="E25" s="460"/>
      <c r="F25" s="281"/>
      <c r="G25" s="282"/>
      <c r="H25" s="436"/>
      <c r="I25" s="437"/>
      <c r="J25" s="417" t="str">
        <f>IF(COUNTA(F24:F26)=0,"",IF(F24&lt;&gt;"",VLOOKUP(F24,Paramètres!$E$2:$F$27,2,0))+IF(F25&lt;&gt;"",VLOOKUP(F25,Paramètres!$E$2:$F$27,2,0))+IF(F26&lt;&gt;"",VLOOKUP(F26,Paramètres!$E$2:$F$27,2,0)))</f>
        <v/>
      </c>
      <c r="K25" s="460"/>
      <c r="N25" s="406">
        <f>N27/4</f>
        <v>10</v>
      </c>
      <c r="O25" s="407">
        <f>SUM(N23:N27)-(O23+O24)</f>
        <v>78</v>
      </c>
      <c r="P25" s="408"/>
    </row>
    <row r="26" spans="1:16" ht="15" customHeight="1" thickBot="1" x14ac:dyDescent="0.35">
      <c r="A26" s="460"/>
      <c r="B26" s="466"/>
      <c r="C26" s="467"/>
      <c r="D26" s="466"/>
      <c r="E26" s="460"/>
      <c r="F26" s="283"/>
      <c r="G26" s="418"/>
      <c r="H26" s="440"/>
      <c r="I26" s="441"/>
      <c r="J26" s="421"/>
      <c r="K26" s="460"/>
      <c r="N26" s="406">
        <f>N27/4</f>
        <v>10</v>
      </c>
      <c r="O26" s="398"/>
    </row>
    <row r="27" spans="1:16" ht="16.2" thickBot="1" x14ac:dyDescent="0.35">
      <c r="A27" s="460"/>
      <c r="B27" s="468"/>
      <c r="C27" s="468"/>
      <c r="D27" s="468"/>
      <c r="E27" s="460"/>
      <c r="F27" s="469"/>
      <c r="G27" s="470"/>
      <c r="H27" s="471"/>
      <c r="I27" s="471"/>
      <c r="J27" s="472"/>
      <c r="K27" s="460"/>
      <c r="N27" s="406">
        <f>IF(G25="",40,G25)</f>
        <v>40</v>
      </c>
      <c r="O27" s="398"/>
    </row>
    <row r="28" spans="1:16" ht="15" customHeight="1" thickBot="1" x14ac:dyDescent="0.35">
      <c r="A28" s="460"/>
      <c r="B28" s="399">
        <f>B23+1</f>
        <v>6</v>
      </c>
      <c r="C28" s="400" t="str">
        <f>IF(VLOOKUP(B28,Paramètres!$A$2:$C$38,2,0)=0,"",VLOOKUP(B28,Paramètres!$A$2:$C$38,2,0))</f>
        <v>Elève 6</v>
      </c>
      <c r="D28" s="401" t="str">
        <f>IF(C28="","",VLOOKUP(B28,Paramètres!$A$2:$C$38,3,0))</f>
        <v>G</v>
      </c>
      <c r="E28" s="460"/>
      <c r="F28" s="402" t="s">
        <v>394</v>
      </c>
      <c r="G28" s="403" t="s">
        <v>184</v>
      </c>
      <c r="H28" s="432"/>
      <c r="I28" s="433"/>
      <c r="J28" s="403" t="s">
        <v>185</v>
      </c>
      <c r="K28" s="460"/>
      <c r="M28" s="406" t="str">
        <f>IF(G30="","",IF(Paramètres!$I$3="x",
IF(OR(J30=0,J30=""),0,IF(J30&gt;=G30,Paramètres!$K$10,IF(J30&gt;=G30*75%,Paramètres!$J$8,IF(J30&gt;=G30*50%,Paramètres!$I$8,IF(J30&gt;=G30*25%,Paramètres!$H$8,Paramètres!$G$10))))),
IF(Paramètres!$N$3="x",
IF(OR(J30=0,J30=""),0,IF(J30&gt;=G30,Paramètres!$O$9,IF(J30&gt;=G30*75%,Paramètres!$O$9,IF(J30&gt;=G30*50%,Paramètres!$N$8,IF(J30&gt;=G30*25%,Paramètres!$M$8,IF(J30&lt;G30*25%,Paramètres!$L$9)))))),
IF(Paramètres!$R$3="x",
IF(OR(J30=0,J30=""),"NA",IF(J30&gt;=G30,Paramètres!$S$9,IF(J30&gt;=G30*75%,Paramètres!$S$9,IF(J30&gt;=G30*50%,Paramètres!$R$8,IF(J30&gt;=G30*25%,Paramètres!$Q$8,IF(J30&lt;G30*25%,Paramètres!$P$9)))))),
IF(Paramètres!$V$3="x",
IF(OR(J30=0,J30=""),Paramètres!$T$9,IF(J30&gt;=G30,Paramètres!$W$9,IF(J30&gt;=G30*75%,Paramètres!$W$9,IF(J30&gt;=G30*50%,Paramètres!$V$8,IF(J30&gt;=G30*25%,Paramètres!$U$8,IF(J30&lt;G30*25%,Paramètres!$T$9)))))))))))</f>
        <v/>
      </c>
      <c r="N28" s="406">
        <f>N32/4</f>
        <v>10</v>
      </c>
      <c r="O28" s="407">
        <f>IF(OR(COUNTBLANK(F29:F31)=3,G30=""),0,
IF(SUM(IF(F29&lt;&gt;"",VLOOKUP(F29,Paramètres!$E$2:$F$27,2,0)),IF(F30&lt;&gt;"",VLOOKUP(F30,Paramètres!$E$2:$F$27,2,0)),IF(F31&lt;&gt;"",VLOOKUP(F31,Paramètres!$E$2:$F$27,2,0)))&gt;N32,$N32,
SUM(IF(F29&lt;&gt;"",VLOOKUP(F29,Paramètres!$E$2:$F$27,2,0)),IF(F30&lt;&gt;"",VLOOKUP(F30,Paramètres!$E$2:$F$27,2,0)),IF(F31&lt;&gt;"",VLOOKUP(F31,Paramètres!$E$2:$F$27,2,0)))))</f>
        <v>0</v>
      </c>
      <c r="P28" s="408"/>
    </row>
    <row r="29" spans="1:16" ht="15" customHeight="1" x14ac:dyDescent="0.3">
      <c r="A29" s="460"/>
      <c r="B29" s="464"/>
      <c r="C29" s="465"/>
      <c r="D29" s="464"/>
      <c r="E29" s="460"/>
      <c r="F29" s="280"/>
      <c r="G29" s="411"/>
      <c r="H29" s="436"/>
      <c r="I29" s="437"/>
      <c r="J29" s="414"/>
      <c r="K29" s="460"/>
      <c r="N29" s="406">
        <f>N32/4</f>
        <v>10</v>
      </c>
      <c r="O29" s="407">
        <f>N32*5%</f>
        <v>2</v>
      </c>
    </row>
    <row r="30" spans="1:16" ht="15" customHeight="1" x14ac:dyDescent="0.3">
      <c r="A30" s="460"/>
      <c r="B30" s="466"/>
      <c r="C30" s="467"/>
      <c r="D30" s="466"/>
      <c r="E30" s="460"/>
      <c r="F30" s="281"/>
      <c r="G30" s="282"/>
      <c r="H30" s="436"/>
      <c r="I30" s="437"/>
      <c r="J30" s="417" t="str">
        <f>IF(COUNTA(F29:F31)=0,"",IF(F29&lt;&gt;"",VLOOKUP(F29,Paramètres!$E$2:$F$27,2,0))+IF(F30&lt;&gt;"",VLOOKUP(F30,Paramètres!$E$2:$F$27,2,0))+IF(F31&lt;&gt;"",VLOOKUP(F31,Paramètres!$E$2:$F$27,2,0)))</f>
        <v/>
      </c>
      <c r="K30" s="460"/>
      <c r="N30" s="406">
        <f>N32/4</f>
        <v>10</v>
      </c>
      <c r="O30" s="407">
        <f>SUM(N28:N32)-(O28+O29)</f>
        <v>78</v>
      </c>
      <c r="P30" s="408"/>
    </row>
    <row r="31" spans="1:16" ht="15" customHeight="1" thickBot="1" x14ac:dyDescent="0.35">
      <c r="A31" s="460"/>
      <c r="B31" s="466"/>
      <c r="C31" s="467"/>
      <c r="D31" s="466"/>
      <c r="E31" s="460"/>
      <c r="F31" s="283"/>
      <c r="G31" s="418"/>
      <c r="H31" s="440"/>
      <c r="I31" s="441"/>
      <c r="J31" s="421"/>
      <c r="K31" s="460"/>
      <c r="N31" s="406">
        <f>N32/4</f>
        <v>10</v>
      </c>
      <c r="O31" s="398"/>
    </row>
    <row r="32" spans="1:16" ht="16.2" thickBot="1" x14ac:dyDescent="0.35">
      <c r="A32" s="460"/>
      <c r="B32" s="468"/>
      <c r="C32" s="468"/>
      <c r="D32" s="468"/>
      <c r="E32" s="460"/>
      <c r="F32" s="469"/>
      <c r="G32" s="470"/>
      <c r="H32" s="471"/>
      <c r="I32" s="471"/>
      <c r="J32" s="472"/>
      <c r="K32" s="460"/>
      <c r="N32" s="406">
        <f>IF(G30="",40,G30)</f>
        <v>40</v>
      </c>
      <c r="O32" s="398"/>
    </row>
    <row r="33" spans="1:16" ht="15" customHeight="1" thickBot="1" x14ac:dyDescent="0.35">
      <c r="A33" s="460"/>
      <c r="B33" s="399">
        <f>B28+1</f>
        <v>7</v>
      </c>
      <c r="C33" s="400" t="str">
        <f>IF(VLOOKUP(B33,Paramètres!$A$2:$C$38,2,0)=0,"",VLOOKUP(B33,Paramètres!$A$2:$C$38,2,0))</f>
        <v>Elève 7</v>
      </c>
      <c r="D33" s="401" t="str">
        <f>IF(C33="","",VLOOKUP(B33,Paramètres!$A$2:$C$38,3,0))</f>
        <v>F</v>
      </c>
      <c r="E33" s="460"/>
      <c r="F33" s="402" t="s">
        <v>394</v>
      </c>
      <c r="G33" s="403" t="s">
        <v>184</v>
      </c>
      <c r="H33" s="432"/>
      <c r="I33" s="433"/>
      <c r="J33" s="403" t="s">
        <v>185</v>
      </c>
      <c r="K33" s="460"/>
      <c r="M33" s="406" t="str">
        <f>IF(G35="","",IF(Paramètres!$I$3="x",
IF(OR(J35=0,J35=""),0,IF(J35&gt;=G35,Paramètres!$K$10,IF(J35&gt;=G35*75%,Paramètres!$J$8,IF(J35&gt;=G35*50%,Paramètres!$I$8,IF(J35&gt;=G35*25%,Paramètres!$H$8,Paramètres!$G$10))))),
IF(Paramètres!$N$3="x",
IF(OR(J35=0,J35=""),0,IF(J35&gt;=G35,Paramètres!$O$9,IF(J35&gt;=G35*75%,Paramètres!$O$9,IF(J35&gt;=G35*50%,Paramètres!$N$8,IF(J35&gt;=G35*25%,Paramètres!$M$8,IF(J35&lt;G35*25%,Paramètres!$L$9)))))),
IF(Paramètres!$R$3="x",
IF(OR(J35=0,J35=""),"NA",IF(J35&gt;=G35,Paramètres!$S$9,IF(J35&gt;=G35*75%,Paramètres!$S$9,IF(J35&gt;=G35*50%,Paramètres!$R$8,IF(J35&gt;=G35*25%,Paramètres!$Q$8,IF(J35&lt;G35*25%,Paramètres!$P$9)))))),
IF(Paramètres!$V$3="x",
IF(OR(J35=0,J35=""),Paramètres!$T$9,IF(J35&gt;=G35,Paramètres!$W$9,IF(J35&gt;=G35*75%,Paramètres!$W$9,IF(J35&gt;=G35*50%,Paramètres!$V$8,IF(J35&gt;=G35*25%,Paramètres!$U$8,IF(J35&lt;G35*25%,Paramètres!$T$9)))))))))))</f>
        <v/>
      </c>
      <c r="N33" s="406">
        <f>N37/4</f>
        <v>10</v>
      </c>
      <c r="O33" s="407">
        <f>IF(OR(COUNTBLANK(F34:F36)=3,G35=""),0,
IF(SUM(IF(F34&lt;&gt;"",VLOOKUP(F34,Paramètres!$E$2:$F$27,2,0)),IF(F35&lt;&gt;"",VLOOKUP(F35,Paramètres!$E$2:$F$27,2,0)),IF(F36&lt;&gt;"",VLOOKUP(F36,Paramètres!$E$2:$F$27,2,0)))&gt;N37,$N37,
SUM(IF(F34&lt;&gt;"",VLOOKUP(F34,Paramètres!$E$2:$F$27,2,0)),IF(F35&lt;&gt;"",VLOOKUP(F35,Paramètres!$E$2:$F$27,2,0)),IF(F36&lt;&gt;"",VLOOKUP(F36,Paramètres!$E$2:$F$27,2,0)))))</f>
        <v>0</v>
      </c>
      <c r="P33" s="408"/>
    </row>
    <row r="34" spans="1:16" ht="15" customHeight="1" x14ac:dyDescent="0.3">
      <c r="A34" s="460"/>
      <c r="B34" s="464"/>
      <c r="C34" s="465"/>
      <c r="D34" s="464"/>
      <c r="E34" s="460"/>
      <c r="F34" s="280"/>
      <c r="G34" s="411"/>
      <c r="H34" s="436"/>
      <c r="I34" s="437"/>
      <c r="J34" s="414"/>
      <c r="K34" s="460"/>
      <c r="N34" s="406">
        <f>N37/4</f>
        <v>10</v>
      </c>
      <c r="O34" s="407">
        <f>N37*5%</f>
        <v>2</v>
      </c>
    </row>
    <row r="35" spans="1:16" ht="15" customHeight="1" x14ac:dyDescent="0.3">
      <c r="A35" s="460"/>
      <c r="B35" s="466"/>
      <c r="C35" s="467"/>
      <c r="D35" s="466"/>
      <c r="E35" s="460"/>
      <c r="F35" s="281"/>
      <c r="G35" s="282"/>
      <c r="H35" s="436"/>
      <c r="I35" s="437"/>
      <c r="J35" s="417" t="str">
        <f>IF(COUNTA(F34:F36)=0,"",IF(F34&lt;&gt;"",VLOOKUP(F34,Paramètres!$E$2:$F$27,2,0))+IF(F35&lt;&gt;"",VLOOKUP(F35,Paramètres!$E$2:$F$27,2,0))+IF(F36&lt;&gt;"",VLOOKUP(F36,Paramètres!$E$2:$F$27,2,0)))</f>
        <v/>
      </c>
      <c r="K35" s="460"/>
      <c r="N35" s="406">
        <f>N37/4</f>
        <v>10</v>
      </c>
      <c r="O35" s="407">
        <f>SUM(N33:N37)-(O33+O34)</f>
        <v>78</v>
      </c>
      <c r="P35" s="408"/>
    </row>
    <row r="36" spans="1:16" ht="15" customHeight="1" thickBot="1" x14ac:dyDescent="0.35">
      <c r="A36" s="460"/>
      <c r="B36" s="466"/>
      <c r="C36" s="467"/>
      <c r="D36" s="466"/>
      <c r="E36" s="460"/>
      <c r="F36" s="283"/>
      <c r="G36" s="418"/>
      <c r="H36" s="440"/>
      <c r="I36" s="441"/>
      <c r="J36" s="421"/>
      <c r="K36" s="460"/>
      <c r="N36" s="406">
        <f>N37/4</f>
        <v>10</v>
      </c>
      <c r="O36" s="398"/>
    </row>
    <row r="37" spans="1:16" ht="16.2" thickBot="1" x14ac:dyDescent="0.35">
      <c r="A37" s="460"/>
      <c r="B37" s="468"/>
      <c r="C37" s="468"/>
      <c r="D37" s="468"/>
      <c r="E37" s="460"/>
      <c r="F37" s="469"/>
      <c r="G37" s="470"/>
      <c r="H37" s="471"/>
      <c r="I37" s="471"/>
      <c r="J37" s="472"/>
      <c r="K37" s="460"/>
      <c r="N37" s="406">
        <f>IF(G35="",40,G35)</f>
        <v>40</v>
      </c>
      <c r="O37" s="398"/>
    </row>
    <row r="38" spans="1:16" ht="15" customHeight="1" thickBot="1" x14ac:dyDescent="0.35">
      <c r="A38" s="460"/>
      <c r="B38" s="399">
        <f t="shared" ref="B38" si="0">B33+1</f>
        <v>8</v>
      </c>
      <c r="C38" s="400" t="str">
        <f>IF(VLOOKUP(B38,Paramètres!$A$2:$C$38,2,0)=0,"",VLOOKUP(B38,Paramètres!$A$2:$C$38,2,0))</f>
        <v>Elève 8</v>
      </c>
      <c r="D38" s="401" t="str">
        <f>IF(C38="","",VLOOKUP(B38,Paramètres!$A$2:$C$38,3,0))</f>
        <v>F</v>
      </c>
      <c r="E38" s="460"/>
      <c r="F38" s="402" t="s">
        <v>394</v>
      </c>
      <c r="G38" s="403" t="s">
        <v>184</v>
      </c>
      <c r="H38" s="432"/>
      <c r="I38" s="433"/>
      <c r="J38" s="403" t="s">
        <v>185</v>
      </c>
      <c r="K38" s="460"/>
      <c r="M38" s="406" t="str">
        <f>IF(G40="","",IF(Paramètres!$I$3="x",
IF(OR(J40=0,J40=""),0,IF(J40&gt;=G40,Paramètres!$K$10,IF(J40&gt;=G40*75%,Paramètres!$J$8,IF(J40&gt;=G40*50%,Paramètres!$I$8,IF(J40&gt;=G40*25%,Paramètres!$H$8,Paramètres!$G$10))))),
IF(Paramètres!$N$3="x",
IF(OR(J40=0,J40=""),0,IF(J40&gt;=G40,Paramètres!$O$9,IF(J40&gt;=G40*75%,Paramètres!$O$9,IF(J40&gt;=G40*50%,Paramètres!$N$8,IF(J40&gt;=G40*25%,Paramètres!$M$8,IF(J40&lt;G40*25%,Paramètres!$L$9)))))),
IF(Paramètres!$R$3="x",
IF(OR(J40=0,J40=""),"NA",IF(J40&gt;=G40,Paramètres!$S$9,IF(J40&gt;=G40*75%,Paramètres!$S$9,IF(J40&gt;=G40*50%,Paramètres!$R$8,IF(J40&gt;=G40*25%,Paramètres!$Q$8,IF(J40&lt;G40*25%,Paramètres!$P$9)))))),
IF(Paramètres!$V$3="x",
IF(OR(J40=0,J40=""),Paramètres!$T$9,IF(J40&gt;=G40,Paramètres!$W$9,IF(J40&gt;=G40*75%,Paramètres!$W$9,IF(J40&gt;=G40*50%,Paramètres!$V$8,IF(J40&gt;=G40*25%,Paramètres!$U$8,IF(J40&lt;G40*25%,Paramètres!$T$9)))))))))))</f>
        <v/>
      </c>
      <c r="N38" s="406">
        <f>N42/4</f>
        <v>10</v>
      </c>
      <c r="O38" s="407">
        <f>IF(OR(COUNTBLANK(F39:F41)=3,G40=""),0,
IF(SUM(IF(F39&lt;&gt;"",VLOOKUP(F39,Paramètres!$E$2:$F$27,2,0)),IF(F40&lt;&gt;"",VLOOKUP(F40,Paramètres!$E$2:$F$27,2,0)),IF(F41&lt;&gt;"",VLOOKUP(F41,Paramètres!$E$2:$F$27,2,0)))&gt;N42,$N42,
SUM(IF(F39&lt;&gt;"",VLOOKUP(F39,Paramètres!$E$2:$F$27,2,0)),IF(F40&lt;&gt;"",VLOOKUP(F40,Paramètres!$E$2:$F$27,2,0)),IF(F41&lt;&gt;"",VLOOKUP(F41,Paramètres!$E$2:$F$27,2,0)))))</f>
        <v>0</v>
      </c>
      <c r="P38" s="408"/>
    </row>
    <row r="39" spans="1:16" ht="15" customHeight="1" x14ac:dyDescent="0.3">
      <c r="A39" s="460"/>
      <c r="B39" s="464"/>
      <c r="C39" s="465"/>
      <c r="D39" s="464"/>
      <c r="E39" s="460"/>
      <c r="F39" s="280"/>
      <c r="G39" s="411"/>
      <c r="H39" s="436"/>
      <c r="I39" s="437"/>
      <c r="J39" s="414"/>
      <c r="K39" s="460"/>
      <c r="N39" s="406">
        <f>N42/4</f>
        <v>10</v>
      </c>
      <c r="O39" s="407">
        <f>N42*5%</f>
        <v>2</v>
      </c>
    </row>
    <row r="40" spans="1:16" ht="15" customHeight="1" x14ac:dyDescent="0.3">
      <c r="A40" s="460"/>
      <c r="B40" s="466"/>
      <c r="C40" s="467"/>
      <c r="D40" s="466"/>
      <c r="E40" s="460"/>
      <c r="F40" s="281"/>
      <c r="G40" s="282"/>
      <c r="H40" s="436"/>
      <c r="I40" s="437"/>
      <c r="J40" s="417" t="str">
        <f>IF(COUNTA(F39:F41)=0,"",IF(F39&lt;&gt;"",VLOOKUP(F39,Paramètres!$E$2:$F$27,2,0))+IF(F40&lt;&gt;"",VLOOKUP(F40,Paramètres!$E$2:$F$27,2,0))+IF(F41&lt;&gt;"",VLOOKUP(F41,Paramètres!$E$2:$F$27,2,0)))</f>
        <v/>
      </c>
      <c r="K40" s="460"/>
      <c r="N40" s="406">
        <f>N42/4</f>
        <v>10</v>
      </c>
      <c r="O40" s="407">
        <f>SUM(N38:N42)-(O38+O39)</f>
        <v>78</v>
      </c>
      <c r="P40" s="408"/>
    </row>
    <row r="41" spans="1:16" ht="15" customHeight="1" thickBot="1" x14ac:dyDescent="0.35">
      <c r="A41" s="460"/>
      <c r="B41" s="466"/>
      <c r="C41" s="467"/>
      <c r="D41" s="466"/>
      <c r="E41" s="460"/>
      <c r="F41" s="283"/>
      <c r="G41" s="418"/>
      <c r="H41" s="440"/>
      <c r="I41" s="441"/>
      <c r="J41" s="421"/>
      <c r="K41" s="460"/>
      <c r="N41" s="406">
        <f>N42/4</f>
        <v>10</v>
      </c>
      <c r="O41" s="398"/>
    </row>
    <row r="42" spans="1:16" ht="16.2" thickBot="1" x14ac:dyDescent="0.35">
      <c r="A42" s="460"/>
      <c r="B42" s="468"/>
      <c r="C42" s="468"/>
      <c r="D42" s="468"/>
      <c r="E42" s="460"/>
      <c r="F42" s="469"/>
      <c r="G42" s="470"/>
      <c r="H42" s="471"/>
      <c r="I42" s="471"/>
      <c r="J42" s="472"/>
      <c r="K42" s="460"/>
      <c r="N42" s="406">
        <f>IF(G40="",40,G40)</f>
        <v>40</v>
      </c>
      <c r="O42" s="398"/>
    </row>
    <row r="43" spans="1:16" ht="15" customHeight="1" thickBot="1" x14ac:dyDescent="0.35">
      <c r="A43" s="460"/>
      <c r="B43" s="399">
        <f t="shared" ref="B43" si="1">B38+1</f>
        <v>9</v>
      </c>
      <c r="C43" s="400" t="str">
        <f>IF(VLOOKUP(B43,Paramètres!$A$2:$C$38,2,0)=0,"",VLOOKUP(B43,Paramètres!$A$2:$C$38,2,0))</f>
        <v>Elève 9</v>
      </c>
      <c r="D43" s="401" t="str">
        <f>IF(C43="","",VLOOKUP(B43,Paramètres!$A$2:$C$38,3,0))</f>
        <v>F</v>
      </c>
      <c r="E43" s="460"/>
      <c r="F43" s="402" t="s">
        <v>394</v>
      </c>
      <c r="G43" s="403" t="s">
        <v>184</v>
      </c>
      <c r="H43" s="432"/>
      <c r="I43" s="433"/>
      <c r="J43" s="403" t="s">
        <v>185</v>
      </c>
      <c r="K43" s="460"/>
      <c r="M43" s="406" t="str">
        <f>IF(G45="","",IF(Paramètres!$I$3="x",
IF(OR(J45=0,J45=""),0,IF(J45&gt;=G45,Paramètres!$K$10,IF(J45&gt;=G45*75%,Paramètres!$J$8,IF(J45&gt;=G45*50%,Paramètres!$I$8,IF(J45&gt;=G45*25%,Paramètres!$H$8,Paramètres!$G$10))))),
IF(Paramètres!$N$3="x",
IF(OR(J45=0,J45=""),0,IF(J45&gt;=G45,Paramètres!$O$9,IF(J45&gt;=G45*75%,Paramètres!$O$9,IF(J45&gt;=G45*50%,Paramètres!$N$8,IF(J45&gt;=G45*25%,Paramètres!$M$8,IF(J45&lt;G45*25%,Paramètres!$L$9)))))),
IF(Paramètres!$R$3="x",
IF(OR(J45=0,J45=""),"NA",IF(J45&gt;=G45,Paramètres!$S$9,IF(J45&gt;=G45*75%,Paramètres!$S$9,IF(J45&gt;=G45*50%,Paramètres!$R$8,IF(J45&gt;=G45*25%,Paramètres!$Q$8,IF(J45&lt;G45*25%,Paramètres!$P$9)))))),
IF(Paramètres!$V$3="x",
IF(OR(J45=0,J45=""),Paramètres!$T$9,IF(J45&gt;=G45,Paramètres!$W$9,IF(J45&gt;=G45*75%,Paramètres!$W$9,IF(J45&gt;=G45*50%,Paramètres!$V$8,IF(J45&gt;=G45*25%,Paramètres!$U$8,IF(J45&lt;G45*25%,Paramètres!$T$9)))))))))))</f>
        <v/>
      </c>
      <c r="N43" s="406">
        <f>N47/4</f>
        <v>10</v>
      </c>
      <c r="O43" s="407">
        <f>IF(OR(COUNTBLANK(F44:F46)=3,G45=""),0,
IF(SUM(IF(F44&lt;&gt;"",VLOOKUP(F44,Paramètres!$E$2:$F$27,2,0)),IF(F45&lt;&gt;"",VLOOKUP(F45,Paramètres!$E$2:$F$27,2,0)),IF(F46&lt;&gt;"",VLOOKUP(F46,Paramètres!$E$2:$F$27,2,0)))&gt;N47,$N47,
SUM(IF(F44&lt;&gt;"",VLOOKUP(F44,Paramètres!$E$2:$F$27,2,0)),IF(F45&lt;&gt;"",VLOOKUP(F45,Paramètres!$E$2:$F$27,2,0)),IF(F46&lt;&gt;"",VLOOKUP(F46,Paramètres!$E$2:$F$27,2,0)))))</f>
        <v>0</v>
      </c>
      <c r="P43" s="408"/>
    </row>
    <row r="44" spans="1:16" ht="15" customHeight="1" x14ac:dyDescent="0.3">
      <c r="A44" s="460"/>
      <c r="B44" s="464"/>
      <c r="C44" s="465"/>
      <c r="D44" s="464"/>
      <c r="E44" s="460"/>
      <c r="F44" s="280"/>
      <c r="G44" s="411"/>
      <c r="H44" s="436"/>
      <c r="I44" s="437"/>
      <c r="J44" s="414"/>
      <c r="K44" s="460"/>
      <c r="N44" s="406">
        <f>N47/4</f>
        <v>10</v>
      </c>
      <c r="O44" s="407">
        <f>N47*5%</f>
        <v>2</v>
      </c>
    </row>
    <row r="45" spans="1:16" ht="15" customHeight="1" x14ac:dyDescent="0.3">
      <c r="A45" s="460"/>
      <c r="B45" s="466"/>
      <c r="C45" s="467"/>
      <c r="D45" s="466"/>
      <c r="E45" s="460"/>
      <c r="F45" s="281"/>
      <c r="G45" s="282"/>
      <c r="H45" s="436"/>
      <c r="I45" s="437"/>
      <c r="J45" s="417" t="str">
        <f>IF(COUNTA(F44:F46)=0,"",IF(F44&lt;&gt;"",VLOOKUP(F44,Paramètres!$E$2:$F$27,2,0))+IF(F45&lt;&gt;"",VLOOKUP(F45,Paramètres!$E$2:$F$27,2,0))+IF(F46&lt;&gt;"",VLOOKUP(F46,Paramètres!$E$2:$F$27,2,0)))</f>
        <v/>
      </c>
      <c r="K45" s="460"/>
      <c r="N45" s="406">
        <f>N47/4</f>
        <v>10</v>
      </c>
      <c r="O45" s="407">
        <f>SUM(N43:N47)-(O43+O44)</f>
        <v>78</v>
      </c>
      <c r="P45" s="408"/>
    </row>
    <row r="46" spans="1:16" ht="15" customHeight="1" thickBot="1" x14ac:dyDescent="0.35">
      <c r="A46" s="460"/>
      <c r="B46" s="466"/>
      <c r="C46" s="467"/>
      <c r="D46" s="466"/>
      <c r="E46" s="460"/>
      <c r="F46" s="283"/>
      <c r="G46" s="418"/>
      <c r="H46" s="440"/>
      <c r="I46" s="441"/>
      <c r="J46" s="421"/>
      <c r="K46" s="460"/>
      <c r="N46" s="406">
        <f>N47/4</f>
        <v>10</v>
      </c>
      <c r="O46" s="398"/>
    </row>
    <row r="47" spans="1:16" ht="16.2" thickBot="1" x14ac:dyDescent="0.35">
      <c r="A47" s="460"/>
      <c r="B47" s="468"/>
      <c r="C47" s="468"/>
      <c r="D47" s="468"/>
      <c r="E47" s="460"/>
      <c r="F47" s="469"/>
      <c r="G47" s="470"/>
      <c r="H47" s="471"/>
      <c r="I47" s="471"/>
      <c r="J47" s="472"/>
      <c r="K47" s="460"/>
      <c r="N47" s="406">
        <f>IF(G45="",40,G45)</f>
        <v>40</v>
      </c>
      <c r="O47" s="398"/>
    </row>
    <row r="48" spans="1:16" ht="15" customHeight="1" thickBot="1" x14ac:dyDescent="0.35">
      <c r="A48" s="460"/>
      <c r="B48" s="399">
        <f t="shared" ref="B48" si="2">B43+1</f>
        <v>10</v>
      </c>
      <c r="C48" s="400" t="str">
        <f>IF(VLOOKUP(B48,Paramètres!$A$2:$C$38,2,0)=0,"",VLOOKUP(B48,Paramètres!$A$2:$C$38,2,0))</f>
        <v>Elève 10</v>
      </c>
      <c r="D48" s="401" t="str">
        <f>IF(C48="","",VLOOKUP(B48,Paramètres!$A$2:$C$38,3,0))</f>
        <v>G</v>
      </c>
      <c r="E48" s="460"/>
      <c r="F48" s="402" t="s">
        <v>394</v>
      </c>
      <c r="G48" s="403" t="s">
        <v>184</v>
      </c>
      <c r="H48" s="432"/>
      <c r="I48" s="433"/>
      <c r="J48" s="403" t="s">
        <v>185</v>
      </c>
      <c r="K48" s="460"/>
      <c r="M48" s="406" t="str">
        <f>IF(G50="","",IF(Paramètres!$I$3="x",
IF(OR(J50=0,J50=""),0,IF(J50&gt;=G50,Paramètres!$K$10,IF(J50&gt;=G50*75%,Paramètres!$J$8,IF(J50&gt;=G50*50%,Paramètres!$I$8,IF(J50&gt;=G50*25%,Paramètres!$H$8,Paramètres!$G$10))))),
IF(Paramètres!$N$3="x",
IF(OR(J50=0,J50=""),0,IF(J50&gt;=G50,Paramètres!$O$9,IF(J50&gt;=G50*75%,Paramètres!$O$9,IF(J50&gt;=G50*50%,Paramètres!$N$8,IF(J50&gt;=G50*25%,Paramètres!$M$8,IF(J50&lt;G50*25%,Paramètres!$L$9)))))),
IF(Paramètres!$R$3="x",
IF(OR(J50=0,J50=""),"NA",IF(J50&gt;=G50,Paramètres!$S$9,IF(J50&gt;=G50*75%,Paramètres!$S$9,IF(J50&gt;=G50*50%,Paramètres!$R$8,IF(J50&gt;=G50*25%,Paramètres!$Q$8,IF(J50&lt;G50*25%,Paramètres!$P$9)))))),
IF(Paramètres!$V$3="x",
IF(OR(J50=0,J50=""),Paramètres!$T$9,IF(J50&gt;=G50,Paramètres!$W$9,IF(J50&gt;=G50*75%,Paramètres!$W$9,IF(J50&gt;=G50*50%,Paramètres!$V$8,IF(J50&gt;=G50*25%,Paramètres!$U$8,IF(J50&lt;G50*25%,Paramètres!$T$9)))))))))))</f>
        <v/>
      </c>
      <c r="N48" s="406">
        <f>N52/4</f>
        <v>10</v>
      </c>
      <c r="O48" s="407">
        <f>IF(OR(COUNTBLANK(F49:F51)=3,G50=""),0,
IF(SUM(IF(F49&lt;&gt;"",VLOOKUP(F49,Paramètres!$E$2:$F$27,2,0)),IF(F50&lt;&gt;"",VLOOKUP(F50,Paramètres!$E$2:$F$27,2,0)),IF(F51&lt;&gt;"",VLOOKUP(F51,Paramètres!$E$2:$F$27,2,0)))&gt;N52,$N52,
SUM(IF(F49&lt;&gt;"",VLOOKUP(F49,Paramètres!$E$2:$F$27,2,0)),IF(F50&lt;&gt;"",VLOOKUP(F50,Paramètres!$E$2:$F$27,2,0)),IF(F51&lt;&gt;"",VLOOKUP(F51,Paramètres!$E$2:$F$27,2,0)))))</f>
        <v>0</v>
      </c>
      <c r="P48" s="408"/>
    </row>
    <row r="49" spans="1:16" ht="15" customHeight="1" x14ac:dyDescent="0.3">
      <c r="A49" s="460"/>
      <c r="B49" s="464"/>
      <c r="C49" s="465"/>
      <c r="D49" s="464"/>
      <c r="E49" s="460"/>
      <c r="F49" s="280"/>
      <c r="G49" s="411"/>
      <c r="H49" s="436"/>
      <c r="I49" s="437"/>
      <c r="J49" s="414"/>
      <c r="K49" s="460"/>
      <c r="N49" s="406">
        <f>N52/4</f>
        <v>10</v>
      </c>
      <c r="O49" s="407">
        <f>N52*5%</f>
        <v>2</v>
      </c>
    </row>
    <row r="50" spans="1:16" ht="15" customHeight="1" x14ac:dyDescent="0.3">
      <c r="A50" s="460"/>
      <c r="B50" s="466"/>
      <c r="C50" s="467"/>
      <c r="D50" s="466"/>
      <c r="E50" s="460"/>
      <c r="F50" s="281"/>
      <c r="G50" s="282"/>
      <c r="H50" s="436"/>
      <c r="I50" s="437"/>
      <c r="J50" s="417" t="str">
        <f>IF(COUNTA(F49:F51)=0,"",IF(F49&lt;&gt;"",VLOOKUP(F49,Paramètres!$E$2:$F$27,2,0))+IF(F50&lt;&gt;"",VLOOKUP(F50,Paramètres!$E$2:$F$27,2,0))+IF(F51&lt;&gt;"",VLOOKUP(F51,Paramètres!$E$2:$F$27,2,0)))</f>
        <v/>
      </c>
      <c r="K50" s="460"/>
      <c r="N50" s="406">
        <f>N52/4</f>
        <v>10</v>
      </c>
      <c r="O50" s="407">
        <f>SUM(N48:N52)-(O48+O49)</f>
        <v>78</v>
      </c>
      <c r="P50" s="408"/>
    </row>
    <row r="51" spans="1:16" ht="15" customHeight="1" thickBot="1" x14ac:dyDescent="0.35">
      <c r="A51" s="460"/>
      <c r="B51" s="466"/>
      <c r="C51" s="467"/>
      <c r="D51" s="466"/>
      <c r="E51" s="460"/>
      <c r="F51" s="283"/>
      <c r="G51" s="418"/>
      <c r="H51" s="440"/>
      <c r="I51" s="441"/>
      <c r="J51" s="421"/>
      <c r="K51" s="460"/>
      <c r="N51" s="406">
        <f>N52/4</f>
        <v>10</v>
      </c>
      <c r="O51" s="398"/>
    </row>
    <row r="52" spans="1:16" ht="16.2" thickBot="1" x14ac:dyDescent="0.35">
      <c r="A52" s="460"/>
      <c r="B52" s="468"/>
      <c r="C52" s="468"/>
      <c r="D52" s="468"/>
      <c r="E52" s="460"/>
      <c r="F52" s="469"/>
      <c r="G52" s="470"/>
      <c r="H52" s="471"/>
      <c r="I52" s="471"/>
      <c r="J52" s="472"/>
      <c r="K52" s="460"/>
      <c r="N52" s="406">
        <f>IF(G50="",40,G50)</f>
        <v>40</v>
      </c>
      <c r="O52" s="398"/>
    </row>
    <row r="53" spans="1:16" ht="15" customHeight="1" thickBot="1" x14ac:dyDescent="0.35">
      <c r="A53" s="460"/>
      <c r="B53" s="399">
        <f t="shared" ref="B53" si="3">B48+1</f>
        <v>11</v>
      </c>
      <c r="C53" s="400" t="str">
        <f>IF(VLOOKUP(B53,Paramètres!$A$2:$C$38,2,0)=0,"",VLOOKUP(B53,Paramètres!$A$2:$C$38,2,0))</f>
        <v>Elève 11</v>
      </c>
      <c r="D53" s="401" t="str">
        <f>IF(C53="","",VLOOKUP(B53,Paramètres!$A$2:$C$38,3,0))</f>
        <v>F</v>
      </c>
      <c r="E53" s="460"/>
      <c r="F53" s="402" t="s">
        <v>394</v>
      </c>
      <c r="G53" s="403" t="s">
        <v>184</v>
      </c>
      <c r="H53" s="432"/>
      <c r="I53" s="433"/>
      <c r="J53" s="403" t="s">
        <v>185</v>
      </c>
      <c r="K53" s="460"/>
      <c r="M53" s="406" t="str">
        <f>IF(G55="","",IF(Paramètres!$I$3="x",
IF(OR(J55=0,J55=""),0,IF(J55&gt;=G55,Paramètres!$K$10,IF(J55&gt;=G55*75%,Paramètres!$J$8,IF(J55&gt;=G55*50%,Paramètres!$I$8,IF(J55&gt;=G55*25%,Paramètres!$H$8,Paramètres!$G$10))))),
IF(Paramètres!$N$3="x",
IF(OR(J55=0,J55=""),0,IF(J55&gt;=G55,Paramètres!$O$9,IF(J55&gt;=G55*75%,Paramètres!$O$9,IF(J55&gt;=G55*50%,Paramètres!$N$8,IF(J55&gt;=G55*25%,Paramètres!$M$8,IF(J55&lt;G55*25%,Paramètres!$L$9)))))),
IF(Paramètres!$R$3="x",
IF(OR(J55=0,J55=""),"NA",IF(J55&gt;=G55,Paramètres!$S$9,IF(J55&gt;=G55*75%,Paramètres!$S$9,IF(J55&gt;=G55*50%,Paramètres!$R$8,IF(J55&gt;=G55*25%,Paramètres!$Q$8,IF(J55&lt;G55*25%,Paramètres!$P$9)))))),
IF(Paramètres!$V$3="x",
IF(OR(J55=0,J55=""),Paramètres!$T$9,IF(J55&gt;=G55,Paramètres!$W$9,IF(J55&gt;=G55*75%,Paramètres!$W$9,IF(J55&gt;=G55*50%,Paramètres!$V$8,IF(J55&gt;=G55*25%,Paramètres!$U$8,IF(J55&lt;G55*25%,Paramètres!$T$9)))))))))))</f>
        <v/>
      </c>
      <c r="N53" s="406">
        <f>N57/4</f>
        <v>10</v>
      </c>
      <c r="O53" s="407">
        <f>IF(OR(COUNTBLANK(F54:F56)=3,G55=""),0,
IF(SUM(IF(F54&lt;&gt;"",VLOOKUP(F54,Paramètres!$E$2:$F$27,2,0)),IF(F55&lt;&gt;"",VLOOKUP(F55,Paramètres!$E$2:$F$27,2,0)),IF(F56&lt;&gt;"",VLOOKUP(F56,Paramètres!$E$2:$F$27,2,0)))&gt;N57,$N57,
SUM(IF(F54&lt;&gt;"",VLOOKUP(F54,Paramètres!$E$2:$F$27,2,0)),IF(F55&lt;&gt;"",VLOOKUP(F55,Paramètres!$E$2:$F$27,2,0)),IF(F56&lt;&gt;"",VLOOKUP(F56,Paramètres!$E$2:$F$27,2,0)))))</f>
        <v>0</v>
      </c>
      <c r="P53" s="408"/>
    </row>
    <row r="54" spans="1:16" ht="15" customHeight="1" x14ac:dyDescent="0.3">
      <c r="A54" s="460"/>
      <c r="B54" s="464"/>
      <c r="C54" s="465"/>
      <c r="D54" s="464"/>
      <c r="E54" s="460"/>
      <c r="F54" s="280"/>
      <c r="G54" s="411"/>
      <c r="H54" s="436"/>
      <c r="I54" s="437"/>
      <c r="J54" s="414"/>
      <c r="K54" s="460"/>
      <c r="N54" s="406">
        <f>N57/4</f>
        <v>10</v>
      </c>
      <c r="O54" s="407">
        <f>N57*5%</f>
        <v>2</v>
      </c>
    </row>
    <row r="55" spans="1:16" ht="15" customHeight="1" x14ac:dyDescent="0.3">
      <c r="A55" s="460"/>
      <c r="B55" s="466"/>
      <c r="C55" s="467"/>
      <c r="D55" s="466"/>
      <c r="E55" s="460"/>
      <c r="F55" s="281"/>
      <c r="G55" s="282"/>
      <c r="H55" s="436"/>
      <c r="I55" s="437"/>
      <c r="J55" s="417" t="str">
        <f>IF(COUNTA(F54:F56)=0,"",IF(F54&lt;&gt;"",VLOOKUP(F54,Paramètres!$E$2:$F$27,2,0))+IF(F55&lt;&gt;"",VLOOKUP(F55,Paramètres!$E$2:$F$27,2,0))+IF(F56&lt;&gt;"",VLOOKUP(F56,Paramètres!$E$2:$F$27,2,0)))</f>
        <v/>
      </c>
      <c r="K55" s="460"/>
      <c r="N55" s="406">
        <f>N57/4</f>
        <v>10</v>
      </c>
      <c r="O55" s="407">
        <f>SUM(N53:N57)-(O53+O54)</f>
        <v>78</v>
      </c>
      <c r="P55" s="408"/>
    </row>
    <row r="56" spans="1:16" ht="15" customHeight="1" thickBot="1" x14ac:dyDescent="0.35">
      <c r="A56" s="460"/>
      <c r="B56" s="466"/>
      <c r="C56" s="467"/>
      <c r="D56" s="466"/>
      <c r="E56" s="460"/>
      <c r="F56" s="283"/>
      <c r="G56" s="418"/>
      <c r="H56" s="440"/>
      <c r="I56" s="441"/>
      <c r="J56" s="421"/>
      <c r="K56" s="460"/>
      <c r="N56" s="406">
        <f>N57/4</f>
        <v>10</v>
      </c>
      <c r="O56" s="398"/>
    </row>
    <row r="57" spans="1:16" ht="16.2" thickBot="1" x14ac:dyDescent="0.35">
      <c r="A57" s="460"/>
      <c r="B57" s="468"/>
      <c r="C57" s="468"/>
      <c r="D57" s="468"/>
      <c r="E57" s="460"/>
      <c r="F57" s="469"/>
      <c r="G57" s="470"/>
      <c r="H57" s="471"/>
      <c r="I57" s="471"/>
      <c r="J57" s="472"/>
      <c r="K57" s="460"/>
      <c r="N57" s="406">
        <f>IF(G55="",40,G55)</f>
        <v>40</v>
      </c>
      <c r="O57" s="398"/>
    </row>
    <row r="58" spans="1:16" ht="15" customHeight="1" thickBot="1" x14ac:dyDescent="0.35">
      <c r="A58" s="460"/>
      <c r="B58" s="399">
        <f t="shared" ref="B58" si="4">B53+1</f>
        <v>12</v>
      </c>
      <c r="C58" s="400" t="str">
        <f>IF(VLOOKUP(B58,Paramètres!$A$2:$C$38,2,0)=0,"",VLOOKUP(B58,Paramètres!$A$2:$C$38,2,0))</f>
        <v>Elève 12</v>
      </c>
      <c r="D58" s="401" t="str">
        <f>IF(C58="","",VLOOKUP(B58,Paramètres!$A$2:$C$38,3,0))</f>
        <v>G</v>
      </c>
      <c r="E58" s="460"/>
      <c r="F58" s="402" t="s">
        <v>394</v>
      </c>
      <c r="G58" s="403" t="s">
        <v>184</v>
      </c>
      <c r="H58" s="432"/>
      <c r="I58" s="433"/>
      <c r="J58" s="403" t="s">
        <v>185</v>
      </c>
      <c r="K58" s="460"/>
      <c r="M58" s="406" t="str">
        <f>IF(G60="","",IF(Paramètres!$I$3="x",
IF(OR(J60=0,J60=""),0,IF(J60&gt;=G60,Paramètres!$K$10,IF(J60&gt;=G60*75%,Paramètres!$J$8,IF(J60&gt;=G60*50%,Paramètres!$I$8,IF(J60&gt;=G60*25%,Paramètres!$H$8,Paramètres!$G$10))))),
IF(Paramètres!$N$3="x",
IF(OR(J60=0,J60=""),0,IF(J60&gt;=G60,Paramètres!$O$9,IF(J60&gt;=G60*75%,Paramètres!$O$9,IF(J60&gt;=G60*50%,Paramètres!$N$8,IF(J60&gt;=G60*25%,Paramètres!$M$8,IF(J60&lt;G60*25%,Paramètres!$L$9)))))),
IF(Paramètres!$R$3="x",
IF(OR(J60=0,J60=""),"NA",IF(J60&gt;=G60,Paramètres!$S$9,IF(J60&gt;=G60*75%,Paramètres!$S$9,IF(J60&gt;=G60*50%,Paramètres!$R$8,IF(J60&gt;=G60*25%,Paramètres!$Q$8,IF(J60&lt;G60*25%,Paramètres!$P$9)))))),
IF(Paramètres!$V$3="x",
IF(OR(J60=0,J60=""),Paramètres!$T$9,IF(J60&gt;=G60,Paramètres!$W$9,IF(J60&gt;=G60*75%,Paramètres!$W$9,IF(J60&gt;=G60*50%,Paramètres!$V$8,IF(J60&gt;=G60*25%,Paramètres!$U$8,IF(J60&lt;G60*25%,Paramètres!$T$9)))))))))))</f>
        <v/>
      </c>
      <c r="N58" s="406">
        <f>N62/4</f>
        <v>10</v>
      </c>
      <c r="O58" s="407">
        <f>IF(OR(COUNTBLANK(F59:F61)=3,G60=""),0,
IF(SUM(IF(F59&lt;&gt;"",VLOOKUP(F59,Paramètres!$E$2:$F$27,2,0)),IF(F60&lt;&gt;"",VLOOKUP(F60,Paramètres!$E$2:$F$27,2,0)),IF(F61&lt;&gt;"",VLOOKUP(F61,Paramètres!$E$2:$F$27,2,0)))&gt;N62,$N62,
SUM(IF(F59&lt;&gt;"",VLOOKUP(F59,Paramètres!$E$2:$F$27,2,0)),IF(F60&lt;&gt;"",VLOOKUP(F60,Paramètres!$E$2:$F$27,2,0)),IF(F61&lt;&gt;"",VLOOKUP(F61,Paramètres!$E$2:$F$27,2,0)))))</f>
        <v>0</v>
      </c>
      <c r="P58" s="408"/>
    </row>
    <row r="59" spans="1:16" ht="15" customHeight="1" x14ac:dyDescent="0.3">
      <c r="A59" s="460"/>
      <c r="B59" s="464"/>
      <c r="C59" s="465"/>
      <c r="D59" s="464"/>
      <c r="E59" s="460"/>
      <c r="F59" s="280"/>
      <c r="G59" s="411"/>
      <c r="H59" s="436"/>
      <c r="I59" s="437"/>
      <c r="J59" s="414"/>
      <c r="K59" s="460"/>
      <c r="N59" s="406">
        <f>N62/4</f>
        <v>10</v>
      </c>
      <c r="O59" s="407">
        <f>N62*5%</f>
        <v>2</v>
      </c>
    </row>
    <row r="60" spans="1:16" ht="15" customHeight="1" x14ac:dyDescent="0.3">
      <c r="A60" s="460"/>
      <c r="B60" s="466"/>
      <c r="C60" s="467"/>
      <c r="D60" s="466"/>
      <c r="E60" s="460"/>
      <c r="F60" s="281"/>
      <c r="G60" s="282"/>
      <c r="H60" s="436"/>
      <c r="I60" s="437"/>
      <c r="J60" s="417" t="str">
        <f>IF(COUNTA(F59:F61)=0,"",IF(F59&lt;&gt;"",VLOOKUP(F59,Paramètres!$E$2:$F$27,2,0))+IF(F60&lt;&gt;"",VLOOKUP(F60,Paramètres!$E$2:$F$27,2,0))+IF(F61&lt;&gt;"",VLOOKUP(F61,Paramètres!$E$2:$F$27,2,0)))</f>
        <v/>
      </c>
      <c r="K60" s="460"/>
      <c r="N60" s="406">
        <f>N62/4</f>
        <v>10</v>
      </c>
      <c r="O60" s="407">
        <f>SUM(N58:N62)-(O58+O59)</f>
        <v>78</v>
      </c>
      <c r="P60" s="408"/>
    </row>
    <row r="61" spans="1:16" ht="15" customHeight="1" thickBot="1" x14ac:dyDescent="0.35">
      <c r="A61" s="460"/>
      <c r="B61" s="466"/>
      <c r="C61" s="467"/>
      <c r="D61" s="466"/>
      <c r="E61" s="460"/>
      <c r="F61" s="283"/>
      <c r="G61" s="418"/>
      <c r="H61" s="440"/>
      <c r="I61" s="441"/>
      <c r="J61" s="421"/>
      <c r="K61" s="460"/>
      <c r="N61" s="406">
        <f>N62/4</f>
        <v>10</v>
      </c>
      <c r="O61" s="398"/>
    </row>
    <row r="62" spans="1:16" ht="16.2" thickBot="1" x14ac:dyDescent="0.35">
      <c r="A62" s="460"/>
      <c r="B62" s="468"/>
      <c r="C62" s="468"/>
      <c r="D62" s="468"/>
      <c r="E62" s="460"/>
      <c r="F62" s="469"/>
      <c r="G62" s="470"/>
      <c r="H62" s="471"/>
      <c r="I62" s="471"/>
      <c r="J62" s="472"/>
      <c r="K62" s="460"/>
      <c r="N62" s="406">
        <f>IF(G60="",40,G60)</f>
        <v>40</v>
      </c>
      <c r="O62" s="398"/>
    </row>
    <row r="63" spans="1:16" ht="15" customHeight="1" thickBot="1" x14ac:dyDescent="0.35">
      <c r="A63" s="460"/>
      <c r="B63" s="399">
        <f t="shared" ref="B63" si="5">B58+1</f>
        <v>13</v>
      </c>
      <c r="C63" s="400" t="str">
        <f>IF(VLOOKUP(B63,Paramètres!$A$2:$C$38,2,0)=0,"",VLOOKUP(B63,Paramètres!$A$2:$C$38,2,0))</f>
        <v>Elève 13</v>
      </c>
      <c r="D63" s="401" t="str">
        <f>IF(C63="","",VLOOKUP(B63,Paramètres!$A$2:$C$38,3,0))</f>
        <v>F</v>
      </c>
      <c r="E63" s="460"/>
      <c r="F63" s="402" t="s">
        <v>394</v>
      </c>
      <c r="G63" s="403" t="s">
        <v>184</v>
      </c>
      <c r="H63" s="432"/>
      <c r="I63" s="433"/>
      <c r="J63" s="403" t="s">
        <v>185</v>
      </c>
      <c r="K63" s="460"/>
      <c r="M63" s="406" t="str">
        <f>IF(G65="","",IF(Paramètres!$I$3="x",
IF(OR(J65=0,J65=""),0,IF(J65&gt;=G65,Paramètres!$K$10,IF(J65&gt;=G65*75%,Paramètres!$J$8,IF(J65&gt;=G65*50%,Paramètres!$I$8,IF(J65&gt;=G65*25%,Paramètres!$H$8,Paramètres!$G$10))))),
IF(Paramètres!$N$3="x",
IF(OR(J65=0,J65=""),0,IF(J65&gt;=G65,Paramètres!$O$9,IF(J65&gt;=G65*75%,Paramètres!$O$9,IF(J65&gt;=G65*50%,Paramètres!$N$8,IF(J65&gt;=G65*25%,Paramètres!$M$8,IF(J65&lt;G65*25%,Paramètres!$L$9)))))),
IF(Paramètres!$R$3="x",
IF(OR(J65=0,J65=""),"NA",IF(J65&gt;=G65,Paramètres!$S$9,IF(J65&gt;=G65*75%,Paramètres!$S$9,IF(J65&gt;=G65*50%,Paramètres!$R$8,IF(J65&gt;=G65*25%,Paramètres!$Q$8,IF(J65&lt;G65*25%,Paramètres!$P$9)))))),
IF(Paramètres!$V$3="x",
IF(OR(J65=0,J65=""),Paramètres!$T$9,IF(J65&gt;=G65,Paramètres!$W$9,IF(J65&gt;=G65*75%,Paramètres!$W$9,IF(J65&gt;=G65*50%,Paramètres!$V$8,IF(J65&gt;=G65*25%,Paramètres!$U$8,IF(J65&lt;G65*25%,Paramètres!$T$9)))))))))))</f>
        <v/>
      </c>
      <c r="N63" s="406">
        <f>N67/4</f>
        <v>10</v>
      </c>
      <c r="O63" s="407">
        <f>IF(OR(COUNTBLANK(F64:F66)=3,G65=""),0,
IF(SUM(IF(F64&lt;&gt;"",VLOOKUP(F64,Paramètres!$E$2:$F$27,2,0)),IF(F65&lt;&gt;"",VLOOKUP(F65,Paramètres!$E$2:$F$27,2,0)),IF(F66&lt;&gt;"",VLOOKUP(F66,Paramètres!$E$2:$F$27,2,0)))&gt;N67,$N67,
SUM(IF(F64&lt;&gt;"",VLOOKUP(F64,Paramètres!$E$2:$F$27,2,0)),IF(F65&lt;&gt;"",VLOOKUP(F65,Paramètres!$E$2:$F$27,2,0)),IF(F66&lt;&gt;"",VLOOKUP(F66,Paramètres!$E$2:$F$27,2,0)))))</f>
        <v>0</v>
      </c>
      <c r="P63" s="408"/>
    </row>
    <row r="64" spans="1:16" ht="15" customHeight="1" x14ac:dyDescent="0.3">
      <c r="A64" s="460"/>
      <c r="B64" s="464"/>
      <c r="C64" s="465"/>
      <c r="D64" s="464"/>
      <c r="E64" s="460"/>
      <c r="F64" s="280"/>
      <c r="G64" s="411"/>
      <c r="H64" s="436"/>
      <c r="I64" s="437"/>
      <c r="J64" s="414"/>
      <c r="K64" s="460"/>
      <c r="N64" s="406">
        <f>N67/4</f>
        <v>10</v>
      </c>
      <c r="O64" s="407">
        <f>N67*5%</f>
        <v>2</v>
      </c>
    </row>
    <row r="65" spans="1:16" ht="15" customHeight="1" x14ac:dyDescent="0.3">
      <c r="A65" s="460"/>
      <c r="B65" s="466"/>
      <c r="C65" s="467"/>
      <c r="D65" s="466"/>
      <c r="E65" s="460"/>
      <c r="F65" s="281"/>
      <c r="G65" s="282"/>
      <c r="H65" s="436"/>
      <c r="I65" s="437"/>
      <c r="J65" s="417" t="str">
        <f>IF(COUNTA(F64:F66)=0,"",IF(F64&lt;&gt;"",VLOOKUP(F64,Paramètres!$E$2:$F$27,2,0))+IF(F65&lt;&gt;"",VLOOKUP(F65,Paramètres!$E$2:$F$27,2,0))+IF(F66&lt;&gt;"",VLOOKUP(F66,Paramètres!$E$2:$F$27,2,0)))</f>
        <v/>
      </c>
      <c r="K65" s="460"/>
      <c r="N65" s="406">
        <f>N67/4</f>
        <v>10</v>
      </c>
      <c r="O65" s="407">
        <f>SUM(N63:N67)-(O63+O64)</f>
        <v>78</v>
      </c>
      <c r="P65" s="408"/>
    </row>
    <row r="66" spans="1:16" ht="15" customHeight="1" thickBot="1" x14ac:dyDescent="0.35">
      <c r="A66" s="460"/>
      <c r="B66" s="466"/>
      <c r="C66" s="467"/>
      <c r="D66" s="466"/>
      <c r="E66" s="460"/>
      <c r="F66" s="283"/>
      <c r="G66" s="418"/>
      <c r="H66" s="440"/>
      <c r="I66" s="441"/>
      <c r="J66" s="421"/>
      <c r="K66" s="460"/>
      <c r="N66" s="406">
        <f>N67/4</f>
        <v>10</v>
      </c>
      <c r="O66" s="398"/>
    </row>
    <row r="67" spans="1:16" ht="16.2" thickBot="1" x14ac:dyDescent="0.35">
      <c r="A67" s="460"/>
      <c r="B67" s="468"/>
      <c r="C67" s="468"/>
      <c r="D67" s="468"/>
      <c r="E67" s="460"/>
      <c r="F67" s="469"/>
      <c r="G67" s="470"/>
      <c r="H67" s="471"/>
      <c r="I67" s="471"/>
      <c r="J67" s="472"/>
      <c r="K67" s="460"/>
      <c r="N67" s="406">
        <f>IF(G65="",40,G65)</f>
        <v>40</v>
      </c>
      <c r="O67" s="398"/>
    </row>
    <row r="68" spans="1:16" ht="15" customHeight="1" thickBot="1" x14ac:dyDescent="0.35">
      <c r="A68" s="460"/>
      <c r="B68" s="399">
        <f t="shared" ref="B68" si="6">B63+1</f>
        <v>14</v>
      </c>
      <c r="C68" s="400" t="str">
        <f>IF(VLOOKUP(B68,Paramètres!$A$2:$C$38,2,0)=0,"",VLOOKUP(B68,Paramètres!$A$2:$C$38,2,0))</f>
        <v>Elève 14</v>
      </c>
      <c r="D68" s="401" t="str">
        <f>IF(C68="","",VLOOKUP(B68,Paramètres!$A$2:$C$38,3,0))</f>
        <v>F</v>
      </c>
      <c r="E68" s="460"/>
      <c r="F68" s="402" t="s">
        <v>394</v>
      </c>
      <c r="G68" s="403" t="s">
        <v>184</v>
      </c>
      <c r="H68" s="432"/>
      <c r="I68" s="433"/>
      <c r="J68" s="403" t="s">
        <v>185</v>
      </c>
      <c r="K68" s="460"/>
      <c r="M68" s="406" t="str">
        <f>IF(G70="","",IF(Paramètres!$I$3="x",
IF(OR(J70=0,J70=""),0,IF(J70&gt;=G70,Paramètres!$K$10,IF(J70&gt;=G70*75%,Paramètres!$J$8,IF(J70&gt;=G70*50%,Paramètres!$I$8,IF(J70&gt;=G70*25%,Paramètres!$H$8,Paramètres!$G$10))))),
IF(Paramètres!$N$3="x",
IF(OR(J70=0,J70=""),0,IF(J70&gt;=G70,Paramètres!$O$9,IF(J70&gt;=G70*75%,Paramètres!$O$9,IF(J70&gt;=G70*50%,Paramètres!$N$8,IF(J70&gt;=G70*25%,Paramètres!$M$8,IF(J70&lt;G70*25%,Paramètres!$L$9)))))),
IF(Paramètres!$R$3="x",
IF(OR(J70=0,J70=""),"NA",IF(J70&gt;=G70,Paramètres!$S$9,IF(J70&gt;=G70*75%,Paramètres!$S$9,IF(J70&gt;=G70*50%,Paramètres!$R$8,IF(J70&gt;=G70*25%,Paramètres!$Q$8,IF(J70&lt;G70*25%,Paramètres!$P$9)))))),
IF(Paramètres!$V$3="x",
IF(OR(J70=0,J70=""),Paramètres!$T$9,IF(J70&gt;=G70,Paramètres!$W$9,IF(J70&gt;=G70*75%,Paramètres!$W$9,IF(J70&gt;=G70*50%,Paramètres!$V$8,IF(J70&gt;=G70*25%,Paramètres!$U$8,IF(J70&lt;G70*25%,Paramètres!$T$9)))))))))))</f>
        <v/>
      </c>
      <c r="N68" s="406">
        <f>N72/4</f>
        <v>10</v>
      </c>
      <c r="O68" s="407">
        <f>IF(OR(COUNTBLANK(F69:F71)=3,G70=""),0,
IF(SUM(IF(F69&lt;&gt;"",VLOOKUP(F69,Paramètres!$E$2:$F$27,2,0)),IF(F70&lt;&gt;"",VLOOKUP(F70,Paramètres!$E$2:$F$27,2,0)),IF(F71&lt;&gt;"",VLOOKUP(F71,Paramètres!$E$2:$F$27,2,0)))&gt;N72,$N72,
SUM(IF(F69&lt;&gt;"",VLOOKUP(F69,Paramètres!$E$2:$F$27,2,0)),IF(F70&lt;&gt;"",VLOOKUP(F70,Paramètres!$E$2:$F$27,2,0)),IF(F71&lt;&gt;"",VLOOKUP(F71,Paramètres!$E$2:$F$27,2,0)))))</f>
        <v>0</v>
      </c>
      <c r="P68" s="408"/>
    </row>
    <row r="69" spans="1:16" ht="15" customHeight="1" x14ac:dyDescent="0.3">
      <c r="A69" s="460"/>
      <c r="B69" s="464"/>
      <c r="C69" s="465"/>
      <c r="D69" s="464"/>
      <c r="E69" s="460"/>
      <c r="F69" s="280"/>
      <c r="G69" s="411"/>
      <c r="H69" s="436"/>
      <c r="I69" s="437"/>
      <c r="J69" s="414"/>
      <c r="K69" s="460"/>
      <c r="N69" s="406">
        <f>N72/4</f>
        <v>10</v>
      </c>
      <c r="O69" s="407">
        <f>N72*5%</f>
        <v>2</v>
      </c>
    </row>
    <row r="70" spans="1:16" ht="15" customHeight="1" x14ac:dyDescent="0.3">
      <c r="A70" s="460"/>
      <c r="B70" s="466"/>
      <c r="C70" s="467"/>
      <c r="D70" s="466"/>
      <c r="E70" s="460"/>
      <c r="F70" s="281"/>
      <c r="G70" s="282"/>
      <c r="H70" s="436"/>
      <c r="I70" s="437"/>
      <c r="J70" s="417" t="str">
        <f>IF(COUNTA(F69:F71)=0,"",IF(F69&lt;&gt;"",VLOOKUP(F69,Paramètres!$E$2:$F$27,2,0))+IF(F70&lt;&gt;"",VLOOKUP(F70,Paramètres!$E$2:$F$27,2,0))+IF(F71&lt;&gt;"",VLOOKUP(F71,Paramètres!$E$2:$F$27,2,0)))</f>
        <v/>
      </c>
      <c r="K70" s="460"/>
      <c r="N70" s="406">
        <f>N72/4</f>
        <v>10</v>
      </c>
      <c r="O70" s="407">
        <f>SUM(N68:N72)-(O68+O69)</f>
        <v>78</v>
      </c>
      <c r="P70" s="408"/>
    </row>
    <row r="71" spans="1:16" ht="15" customHeight="1" thickBot="1" x14ac:dyDescent="0.35">
      <c r="A71" s="460"/>
      <c r="B71" s="466"/>
      <c r="C71" s="467"/>
      <c r="D71" s="466"/>
      <c r="E71" s="460"/>
      <c r="F71" s="283"/>
      <c r="G71" s="418"/>
      <c r="H71" s="440"/>
      <c r="I71" s="441"/>
      <c r="J71" s="421"/>
      <c r="K71" s="460"/>
      <c r="N71" s="406">
        <f>N72/4</f>
        <v>10</v>
      </c>
      <c r="O71" s="398"/>
    </row>
    <row r="72" spans="1:16" ht="16.2" thickBot="1" x14ac:dyDescent="0.35">
      <c r="A72" s="460"/>
      <c r="B72" s="468"/>
      <c r="C72" s="468"/>
      <c r="D72" s="468"/>
      <c r="E72" s="460"/>
      <c r="F72" s="469"/>
      <c r="G72" s="470"/>
      <c r="H72" s="471"/>
      <c r="I72" s="471"/>
      <c r="J72" s="472"/>
      <c r="K72" s="460"/>
      <c r="N72" s="406">
        <f>IF(G70="",40,G70)</f>
        <v>40</v>
      </c>
      <c r="O72" s="398"/>
    </row>
    <row r="73" spans="1:16" ht="15" customHeight="1" thickBot="1" x14ac:dyDescent="0.35">
      <c r="A73" s="460"/>
      <c r="B73" s="399">
        <f t="shared" ref="B73" si="7">B68+1</f>
        <v>15</v>
      </c>
      <c r="C73" s="400" t="str">
        <f>IF(VLOOKUP(B73,Paramètres!$A$2:$C$38,2,0)=0,"",VLOOKUP(B73,Paramètres!$A$2:$C$38,2,0))</f>
        <v>Elève 15</v>
      </c>
      <c r="D73" s="401" t="str">
        <f>IF(C73="","",VLOOKUP(B73,Paramètres!$A$2:$C$38,3,0))</f>
        <v>G</v>
      </c>
      <c r="E73" s="460"/>
      <c r="F73" s="402" t="s">
        <v>394</v>
      </c>
      <c r="G73" s="403" t="s">
        <v>184</v>
      </c>
      <c r="H73" s="432"/>
      <c r="I73" s="433"/>
      <c r="J73" s="403" t="s">
        <v>185</v>
      </c>
      <c r="K73" s="460"/>
      <c r="M73" s="406" t="str">
        <f>IF(G75="","",IF(Paramètres!$I$3="x",
IF(OR(J75=0,J75=""),0,IF(J75&gt;=G75,Paramètres!$K$10,IF(J75&gt;=G75*75%,Paramètres!$J$8,IF(J75&gt;=G75*50%,Paramètres!$I$8,IF(J75&gt;=G75*25%,Paramètres!$H$8,Paramètres!$G$10))))),
IF(Paramètres!$N$3="x",
IF(OR(J75=0,J75=""),0,IF(J75&gt;=G75,Paramètres!$O$9,IF(J75&gt;=G75*75%,Paramètres!$O$9,IF(J75&gt;=G75*50%,Paramètres!$N$8,IF(J75&gt;=G75*25%,Paramètres!$M$8,IF(J75&lt;G75*25%,Paramètres!$L$9)))))),
IF(Paramètres!$R$3="x",
IF(OR(J75=0,J75=""),"NA",IF(J75&gt;=G75,Paramètres!$S$9,IF(J75&gt;=G75*75%,Paramètres!$S$9,IF(J75&gt;=G75*50%,Paramètres!$R$8,IF(J75&gt;=G75*25%,Paramètres!$Q$8,IF(J75&lt;G75*25%,Paramètres!$P$9)))))),
IF(Paramètres!$V$3="x",
IF(OR(J75=0,J75=""),Paramètres!$T$9,IF(J75&gt;=G75,Paramètres!$W$9,IF(J75&gt;=G75*75%,Paramètres!$W$9,IF(J75&gt;=G75*50%,Paramètres!$V$8,IF(J75&gt;=G75*25%,Paramètres!$U$8,IF(J75&lt;G75*25%,Paramètres!$T$9)))))))))))</f>
        <v/>
      </c>
      <c r="N73" s="406">
        <f>N77/4</f>
        <v>10</v>
      </c>
      <c r="O73" s="407">
        <f>IF(OR(COUNTBLANK(F74:F76)=3,G75=""),0,
IF(SUM(IF(F74&lt;&gt;"",VLOOKUP(F74,Paramètres!$E$2:$F$27,2,0)),IF(F75&lt;&gt;"",VLOOKUP(F75,Paramètres!$E$2:$F$27,2,0)),IF(F76&lt;&gt;"",VLOOKUP(F76,Paramètres!$E$2:$F$27,2,0)))&gt;N77,$N77,
SUM(IF(F74&lt;&gt;"",VLOOKUP(F74,Paramètres!$E$2:$F$27,2,0)),IF(F75&lt;&gt;"",VLOOKUP(F75,Paramètres!$E$2:$F$27,2,0)),IF(F76&lt;&gt;"",VLOOKUP(F76,Paramètres!$E$2:$F$27,2,0)))))</f>
        <v>0</v>
      </c>
      <c r="P73" s="408"/>
    </row>
    <row r="74" spans="1:16" ht="15" customHeight="1" x14ac:dyDescent="0.3">
      <c r="A74" s="460"/>
      <c r="B74" s="464"/>
      <c r="C74" s="465"/>
      <c r="D74" s="464"/>
      <c r="E74" s="460"/>
      <c r="F74" s="280"/>
      <c r="G74" s="411"/>
      <c r="H74" s="436"/>
      <c r="I74" s="437"/>
      <c r="J74" s="414"/>
      <c r="K74" s="460"/>
      <c r="N74" s="406">
        <f>N77/4</f>
        <v>10</v>
      </c>
      <c r="O74" s="407">
        <f>N77*5%</f>
        <v>2</v>
      </c>
    </row>
    <row r="75" spans="1:16" ht="15" customHeight="1" x14ac:dyDescent="0.3">
      <c r="A75" s="460"/>
      <c r="B75" s="466"/>
      <c r="C75" s="467"/>
      <c r="D75" s="466"/>
      <c r="E75" s="460"/>
      <c r="F75" s="281"/>
      <c r="G75" s="282"/>
      <c r="H75" s="436"/>
      <c r="I75" s="437"/>
      <c r="J75" s="417" t="str">
        <f>IF(COUNTA(F74:F76)=0,"",IF(F74&lt;&gt;"",VLOOKUP(F74,Paramètres!$E$2:$F$27,2,0))+IF(F75&lt;&gt;"",VLOOKUP(F75,Paramètres!$E$2:$F$27,2,0))+IF(F76&lt;&gt;"",VLOOKUP(F76,Paramètres!$E$2:$F$27,2,0)))</f>
        <v/>
      </c>
      <c r="K75" s="460"/>
      <c r="N75" s="406">
        <f>N77/4</f>
        <v>10</v>
      </c>
      <c r="O75" s="407">
        <f>SUM(N73:N77)-(O73+O74)</f>
        <v>78</v>
      </c>
      <c r="P75" s="408"/>
    </row>
    <row r="76" spans="1:16" ht="15" customHeight="1" thickBot="1" x14ac:dyDescent="0.35">
      <c r="A76" s="460"/>
      <c r="B76" s="466"/>
      <c r="C76" s="467"/>
      <c r="D76" s="466"/>
      <c r="E76" s="460"/>
      <c r="F76" s="283"/>
      <c r="G76" s="418"/>
      <c r="H76" s="440"/>
      <c r="I76" s="441"/>
      <c r="J76" s="421"/>
      <c r="K76" s="460"/>
      <c r="N76" s="406">
        <f>N77/4</f>
        <v>10</v>
      </c>
      <c r="O76" s="398"/>
    </row>
    <row r="77" spans="1:16" ht="16.2" thickBot="1" x14ac:dyDescent="0.35">
      <c r="A77" s="460"/>
      <c r="B77" s="468"/>
      <c r="C77" s="468"/>
      <c r="D77" s="468"/>
      <c r="E77" s="460"/>
      <c r="F77" s="469"/>
      <c r="G77" s="470"/>
      <c r="H77" s="471"/>
      <c r="I77" s="471"/>
      <c r="J77" s="472"/>
      <c r="K77" s="460"/>
      <c r="N77" s="406">
        <f>IF(G75="",40,G75)</f>
        <v>40</v>
      </c>
      <c r="O77" s="398"/>
    </row>
    <row r="78" spans="1:16" ht="15" customHeight="1" thickBot="1" x14ac:dyDescent="0.35">
      <c r="A78" s="460"/>
      <c r="B78" s="399">
        <f t="shared" ref="B78" si="8">B73+1</f>
        <v>16</v>
      </c>
      <c r="C78" s="400" t="str">
        <f>IF(VLOOKUP(B78,Paramètres!$A$2:$C$38,2,0)=0,"",VLOOKUP(B78,Paramètres!$A$2:$C$38,2,0))</f>
        <v>Elève 16</v>
      </c>
      <c r="D78" s="401" t="str">
        <f>IF(C78="","",VLOOKUP(B78,Paramètres!$A$2:$C$38,3,0))</f>
        <v>G</v>
      </c>
      <c r="E78" s="460"/>
      <c r="F78" s="402" t="s">
        <v>394</v>
      </c>
      <c r="G78" s="403" t="s">
        <v>184</v>
      </c>
      <c r="H78" s="432"/>
      <c r="I78" s="433"/>
      <c r="J78" s="403" t="s">
        <v>185</v>
      </c>
      <c r="K78" s="460"/>
      <c r="M78" s="406" t="str">
        <f>IF(G80="","",IF(Paramètres!$I$3="x",
IF(OR(J80=0,J80=""),0,IF(J80&gt;=G80,Paramètres!$K$10,IF(J80&gt;=G80*75%,Paramètres!$J$8,IF(J80&gt;=G80*50%,Paramètres!$I$8,IF(J80&gt;=G80*25%,Paramètres!$H$8,Paramètres!$G$10))))),
IF(Paramètres!$N$3="x",
IF(OR(J80=0,J80=""),0,IF(J80&gt;=G80,Paramètres!$O$9,IF(J80&gt;=G80*75%,Paramètres!$O$9,IF(J80&gt;=G80*50%,Paramètres!$N$8,IF(J80&gt;=G80*25%,Paramètres!$M$8,IF(J80&lt;G80*25%,Paramètres!$L$9)))))),
IF(Paramètres!$R$3="x",
IF(OR(J80=0,J80=""),"NA",IF(J80&gt;=G80,Paramètres!$S$9,IF(J80&gt;=G80*75%,Paramètres!$S$9,IF(J80&gt;=G80*50%,Paramètres!$R$8,IF(J80&gt;=G80*25%,Paramètres!$Q$8,IF(J80&lt;G80*25%,Paramètres!$P$9)))))),
IF(Paramètres!$V$3="x",
IF(OR(J80=0,J80=""),Paramètres!$T$9,IF(J80&gt;=G80,Paramètres!$W$9,IF(J80&gt;=G80*75%,Paramètres!$W$9,IF(J80&gt;=G80*50%,Paramètres!$V$8,IF(J80&gt;=G80*25%,Paramètres!$U$8,IF(J80&lt;G80*25%,Paramètres!$T$9)))))))))))</f>
        <v/>
      </c>
      <c r="N78" s="406">
        <f>N82/4</f>
        <v>10</v>
      </c>
      <c r="O78" s="407">
        <f>IF(OR(COUNTBLANK(F79:F81)=3,G80=""),0,
IF(SUM(IF(F79&lt;&gt;"",VLOOKUP(F79,Paramètres!$E$2:$F$27,2,0)),IF(F80&lt;&gt;"",VLOOKUP(F80,Paramètres!$E$2:$F$27,2,0)),IF(F81&lt;&gt;"",VLOOKUP(F81,Paramètres!$E$2:$F$27,2,0)))&gt;N82,$N82,
SUM(IF(F79&lt;&gt;"",VLOOKUP(F79,Paramètres!$E$2:$F$27,2,0)),IF(F80&lt;&gt;"",VLOOKUP(F80,Paramètres!$E$2:$F$27,2,0)),IF(F81&lt;&gt;"",VLOOKUP(F81,Paramètres!$E$2:$F$27,2,0)))))</f>
        <v>0</v>
      </c>
      <c r="P78" s="408"/>
    </row>
    <row r="79" spans="1:16" ht="15" customHeight="1" x14ac:dyDescent="0.3">
      <c r="A79" s="460"/>
      <c r="B79" s="464"/>
      <c r="C79" s="465"/>
      <c r="D79" s="464"/>
      <c r="E79" s="460"/>
      <c r="F79" s="280"/>
      <c r="G79" s="411"/>
      <c r="H79" s="436"/>
      <c r="I79" s="437"/>
      <c r="J79" s="414"/>
      <c r="K79" s="460"/>
      <c r="N79" s="406">
        <f>N82/4</f>
        <v>10</v>
      </c>
      <c r="O79" s="407">
        <f>N82*5%</f>
        <v>2</v>
      </c>
    </row>
    <row r="80" spans="1:16" ht="15" customHeight="1" x14ac:dyDescent="0.3">
      <c r="A80" s="460"/>
      <c r="B80" s="466"/>
      <c r="C80" s="467"/>
      <c r="D80" s="466"/>
      <c r="E80" s="460"/>
      <c r="F80" s="281"/>
      <c r="G80" s="282"/>
      <c r="H80" s="436"/>
      <c r="I80" s="437"/>
      <c r="J80" s="417" t="str">
        <f>IF(COUNTA(F79:F81)=0,"",IF(F79&lt;&gt;"",VLOOKUP(F79,Paramètres!$E$2:$F$27,2,0))+IF(F80&lt;&gt;"",VLOOKUP(F80,Paramètres!$E$2:$F$27,2,0))+IF(F81&lt;&gt;"",VLOOKUP(F81,Paramètres!$E$2:$F$27,2,0)))</f>
        <v/>
      </c>
      <c r="K80" s="460"/>
      <c r="N80" s="406">
        <f>N82/4</f>
        <v>10</v>
      </c>
      <c r="O80" s="407">
        <f>SUM(N78:N82)-(O78+O79)</f>
        <v>78</v>
      </c>
      <c r="P80" s="408"/>
    </row>
    <row r="81" spans="1:16" ht="15" customHeight="1" thickBot="1" x14ac:dyDescent="0.35">
      <c r="A81" s="460"/>
      <c r="B81" s="466"/>
      <c r="C81" s="467"/>
      <c r="D81" s="466"/>
      <c r="E81" s="460"/>
      <c r="F81" s="283"/>
      <c r="G81" s="418"/>
      <c r="H81" s="440"/>
      <c r="I81" s="441"/>
      <c r="J81" s="421"/>
      <c r="K81" s="460"/>
      <c r="N81" s="406">
        <f>N82/4</f>
        <v>10</v>
      </c>
      <c r="O81" s="398"/>
    </row>
    <row r="82" spans="1:16" ht="16.2" thickBot="1" x14ac:dyDescent="0.35">
      <c r="A82" s="460"/>
      <c r="B82" s="468"/>
      <c r="C82" s="468"/>
      <c r="D82" s="468"/>
      <c r="E82" s="460"/>
      <c r="F82" s="469"/>
      <c r="G82" s="470"/>
      <c r="H82" s="471"/>
      <c r="I82" s="471"/>
      <c r="J82" s="472"/>
      <c r="K82" s="460"/>
      <c r="N82" s="406">
        <f>IF(G80="",40,G80)</f>
        <v>40</v>
      </c>
      <c r="O82" s="398"/>
    </row>
    <row r="83" spans="1:16" ht="15" customHeight="1" thickBot="1" x14ac:dyDescent="0.35">
      <c r="A83" s="460"/>
      <c r="B83" s="399">
        <f t="shared" ref="B83" si="9">B78+1</f>
        <v>17</v>
      </c>
      <c r="C83" s="400" t="str">
        <f>IF(VLOOKUP(B83,Paramètres!$A$2:$C$38,2,0)=0,"",VLOOKUP(B83,Paramètres!$A$2:$C$38,2,0))</f>
        <v>Elève 17</v>
      </c>
      <c r="D83" s="401" t="str">
        <f>IF(C83="","",VLOOKUP(B83,Paramètres!$A$2:$C$38,3,0))</f>
        <v>G</v>
      </c>
      <c r="E83" s="460"/>
      <c r="F83" s="402" t="s">
        <v>394</v>
      </c>
      <c r="G83" s="403" t="s">
        <v>184</v>
      </c>
      <c r="H83" s="432"/>
      <c r="I83" s="433"/>
      <c r="J83" s="403" t="s">
        <v>185</v>
      </c>
      <c r="K83" s="460"/>
      <c r="M83" s="406" t="str">
        <f>IF(G85="","",IF(Paramètres!$I$3="x",
IF(OR(J85=0,J85=""),0,IF(J85&gt;=G85,Paramètres!$K$10,IF(J85&gt;=G85*75%,Paramètres!$J$8,IF(J85&gt;=G85*50%,Paramètres!$I$8,IF(J85&gt;=G85*25%,Paramètres!$H$8,Paramètres!$G$10))))),
IF(Paramètres!$N$3="x",
IF(OR(J85=0,J85=""),0,IF(J85&gt;=G85,Paramètres!$O$9,IF(J85&gt;=G85*75%,Paramètres!$O$9,IF(J85&gt;=G85*50%,Paramètres!$N$8,IF(J85&gt;=G85*25%,Paramètres!$M$8,IF(J85&lt;G85*25%,Paramètres!$L$9)))))),
IF(Paramètres!$R$3="x",
IF(OR(J85=0,J85=""),"NA",IF(J85&gt;=G85,Paramètres!$S$9,IF(J85&gt;=G85*75%,Paramètres!$S$9,IF(J85&gt;=G85*50%,Paramètres!$R$8,IF(J85&gt;=G85*25%,Paramètres!$Q$8,IF(J85&lt;G85*25%,Paramètres!$P$9)))))),
IF(Paramètres!$V$3="x",
IF(OR(J85=0,J85=""),Paramètres!$T$9,IF(J85&gt;=G85,Paramètres!$W$9,IF(J85&gt;=G85*75%,Paramètres!$W$9,IF(J85&gt;=G85*50%,Paramètres!$V$8,IF(J85&gt;=G85*25%,Paramètres!$U$8,IF(J85&lt;G85*25%,Paramètres!$T$9)))))))))))</f>
        <v/>
      </c>
      <c r="N83" s="406">
        <f>N87/4</f>
        <v>10</v>
      </c>
      <c r="O83" s="407">
        <f>IF(OR(COUNTBLANK(F84:F86)=3,G85=""),0,
IF(SUM(IF(F84&lt;&gt;"",VLOOKUP(F84,Paramètres!$E$2:$F$27,2,0)),IF(F85&lt;&gt;"",VLOOKUP(F85,Paramètres!$E$2:$F$27,2,0)),IF(F86&lt;&gt;"",VLOOKUP(F86,Paramètres!$E$2:$F$27,2,0)))&gt;N87,$N87,
SUM(IF(F84&lt;&gt;"",VLOOKUP(F84,Paramètres!$E$2:$F$27,2,0)),IF(F85&lt;&gt;"",VLOOKUP(F85,Paramètres!$E$2:$F$27,2,0)),IF(F86&lt;&gt;"",VLOOKUP(F86,Paramètres!$E$2:$F$27,2,0)))))</f>
        <v>0</v>
      </c>
      <c r="P83" s="408"/>
    </row>
    <row r="84" spans="1:16" ht="15" customHeight="1" x14ac:dyDescent="0.3">
      <c r="A84" s="460"/>
      <c r="B84" s="464"/>
      <c r="C84" s="465"/>
      <c r="D84" s="464"/>
      <c r="E84" s="460"/>
      <c r="F84" s="280"/>
      <c r="G84" s="411"/>
      <c r="H84" s="436"/>
      <c r="I84" s="437"/>
      <c r="J84" s="414"/>
      <c r="K84" s="460"/>
      <c r="N84" s="406">
        <f>N87/4</f>
        <v>10</v>
      </c>
      <c r="O84" s="407">
        <f>N87*5%</f>
        <v>2</v>
      </c>
    </row>
    <row r="85" spans="1:16" ht="15" customHeight="1" x14ac:dyDescent="0.3">
      <c r="A85" s="460"/>
      <c r="B85" s="466"/>
      <c r="C85" s="467"/>
      <c r="D85" s="466"/>
      <c r="E85" s="460"/>
      <c r="F85" s="281"/>
      <c r="G85" s="282"/>
      <c r="H85" s="436"/>
      <c r="I85" s="437"/>
      <c r="J85" s="417" t="str">
        <f>IF(COUNTA(F84:F86)=0,"",IF(F84&lt;&gt;"",VLOOKUP(F84,Paramètres!$E$2:$F$27,2,0))+IF(F85&lt;&gt;"",VLOOKUP(F85,Paramètres!$E$2:$F$27,2,0))+IF(F86&lt;&gt;"",VLOOKUP(F86,Paramètres!$E$2:$F$27,2,0)))</f>
        <v/>
      </c>
      <c r="K85" s="460"/>
      <c r="N85" s="406">
        <f>N87/4</f>
        <v>10</v>
      </c>
      <c r="O85" s="407">
        <f>SUM(N83:N87)-(O83+O84)</f>
        <v>78</v>
      </c>
      <c r="P85" s="408"/>
    </row>
    <row r="86" spans="1:16" ht="15" customHeight="1" thickBot="1" x14ac:dyDescent="0.35">
      <c r="A86" s="460"/>
      <c r="B86" s="466"/>
      <c r="C86" s="467"/>
      <c r="D86" s="466"/>
      <c r="E86" s="460"/>
      <c r="F86" s="283"/>
      <c r="G86" s="418"/>
      <c r="H86" s="440"/>
      <c r="I86" s="441"/>
      <c r="J86" s="421"/>
      <c r="K86" s="460"/>
      <c r="N86" s="406">
        <f>N87/4</f>
        <v>10</v>
      </c>
      <c r="O86" s="398"/>
    </row>
    <row r="87" spans="1:16" ht="16.2" thickBot="1" x14ac:dyDescent="0.35">
      <c r="A87" s="460"/>
      <c r="B87" s="468"/>
      <c r="C87" s="468"/>
      <c r="D87" s="468"/>
      <c r="E87" s="460"/>
      <c r="F87" s="469"/>
      <c r="G87" s="470"/>
      <c r="H87" s="471"/>
      <c r="I87" s="471"/>
      <c r="J87" s="472"/>
      <c r="K87" s="460"/>
      <c r="N87" s="406">
        <f>IF(G85="",40,G85)</f>
        <v>40</v>
      </c>
      <c r="O87" s="398"/>
    </row>
    <row r="88" spans="1:16" ht="15" customHeight="1" thickBot="1" x14ac:dyDescent="0.35">
      <c r="A88" s="460"/>
      <c r="B88" s="399">
        <f t="shared" ref="B88" si="10">B83+1</f>
        <v>18</v>
      </c>
      <c r="C88" s="400" t="str">
        <f>IF(VLOOKUP(B88,Paramètres!$A$2:$C$38,2,0)=0,"",VLOOKUP(B88,Paramètres!$A$2:$C$38,2,0))</f>
        <v>Elève 18</v>
      </c>
      <c r="D88" s="401" t="str">
        <f>IF(C88="","",VLOOKUP(B88,Paramètres!$A$2:$C$38,3,0))</f>
        <v>F</v>
      </c>
      <c r="E88" s="460"/>
      <c r="F88" s="402" t="s">
        <v>394</v>
      </c>
      <c r="G88" s="403" t="s">
        <v>184</v>
      </c>
      <c r="H88" s="432"/>
      <c r="I88" s="433"/>
      <c r="J88" s="403" t="s">
        <v>185</v>
      </c>
      <c r="K88" s="460"/>
      <c r="M88" s="406" t="str">
        <f>IF(G90="","",IF(Paramètres!$I$3="x",
IF(OR(J90=0,J90=""),0,IF(J90&gt;=G90,Paramètres!$K$10,IF(J90&gt;=G90*75%,Paramètres!$J$8,IF(J90&gt;=G90*50%,Paramètres!$I$8,IF(J90&gt;=G90*25%,Paramètres!$H$8,Paramètres!$G$10))))),
IF(Paramètres!$N$3="x",
IF(OR(J90=0,J90=""),0,IF(J90&gt;=G90,Paramètres!$O$9,IF(J90&gt;=G90*75%,Paramètres!$O$9,IF(J90&gt;=G90*50%,Paramètres!$N$8,IF(J90&gt;=G90*25%,Paramètres!$M$8,IF(J90&lt;G90*25%,Paramètres!$L$9)))))),
IF(Paramètres!$R$3="x",
IF(OR(J90=0,J90=""),"NA",IF(J90&gt;=G90,Paramètres!$S$9,IF(J90&gt;=G90*75%,Paramètres!$S$9,IF(J90&gt;=G90*50%,Paramètres!$R$8,IF(J90&gt;=G90*25%,Paramètres!$Q$8,IF(J90&lt;G90*25%,Paramètres!$P$9)))))),
IF(Paramètres!$V$3="x",
IF(OR(J90=0,J90=""),Paramètres!$T$9,IF(J90&gt;=G90,Paramètres!$W$9,IF(J90&gt;=G90*75%,Paramètres!$W$9,IF(J90&gt;=G90*50%,Paramètres!$V$8,IF(J90&gt;=G90*25%,Paramètres!$U$8,IF(J90&lt;G90*25%,Paramètres!$T$9)))))))))))</f>
        <v/>
      </c>
      <c r="N88" s="406">
        <f>N92/4</f>
        <v>10</v>
      </c>
      <c r="O88" s="407">
        <f>IF(OR(COUNTBLANK(F89:F91)=3,G90=""),0,
IF(SUM(IF(F89&lt;&gt;"",VLOOKUP(F89,Paramètres!$E$2:$F$27,2,0)),IF(F90&lt;&gt;"",VLOOKUP(F90,Paramètres!$E$2:$F$27,2,0)),IF(F91&lt;&gt;"",VLOOKUP(F91,Paramètres!$E$2:$F$27,2,0)))&gt;N92,$N92,
SUM(IF(F89&lt;&gt;"",VLOOKUP(F89,Paramètres!$E$2:$F$27,2,0)),IF(F90&lt;&gt;"",VLOOKUP(F90,Paramètres!$E$2:$F$27,2,0)),IF(F91&lt;&gt;"",VLOOKUP(F91,Paramètres!$E$2:$F$27,2,0)))))</f>
        <v>0</v>
      </c>
      <c r="P88" s="408"/>
    </row>
    <row r="89" spans="1:16" ht="15" customHeight="1" x14ac:dyDescent="0.3">
      <c r="A89" s="460"/>
      <c r="B89" s="464"/>
      <c r="C89" s="465"/>
      <c r="D89" s="464"/>
      <c r="E89" s="460"/>
      <c r="F89" s="280"/>
      <c r="G89" s="411"/>
      <c r="H89" s="436"/>
      <c r="I89" s="437"/>
      <c r="J89" s="414"/>
      <c r="K89" s="460"/>
      <c r="N89" s="406">
        <f>N92/4</f>
        <v>10</v>
      </c>
      <c r="O89" s="407">
        <f>N92*5%</f>
        <v>2</v>
      </c>
    </row>
    <row r="90" spans="1:16" ht="15" customHeight="1" x14ac:dyDescent="0.3">
      <c r="A90" s="460"/>
      <c r="B90" s="466"/>
      <c r="C90" s="467"/>
      <c r="D90" s="466"/>
      <c r="E90" s="460"/>
      <c r="F90" s="281"/>
      <c r="G90" s="282"/>
      <c r="H90" s="436"/>
      <c r="I90" s="437"/>
      <c r="J90" s="417" t="str">
        <f>IF(COUNTA(F89:F91)=0,"",IF(F89&lt;&gt;"",VLOOKUP(F89,Paramètres!$E$2:$F$27,2,0))+IF(F90&lt;&gt;"",VLOOKUP(F90,Paramètres!$E$2:$F$27,2,0))+IF(F91&lt;&gt;"",VLOOKUP(F91,Paramètres!$E$2:$F$27,2,0)))</f>
        <v/>
      </c>
      <c r="K90" s="460"/>
      <c r="N90" s="406">
        <f>N92/4</f>
        <v>10</v>
      </c>
      <c r="O90" s="407">
        <f>SUM(N88:N92)-(O88+O89)</f>
        <v>78</v>
      </c>
      <c r="P90" s="408"/>
    </row>
    <row r="91" spans="1:16" ht="15" customHeight="1" thickBot="1" x14ac:dyDescent="0.35">
      <c r="A91" s="460"/>
      <c r="B91" s="466"/>
      <c r="C91" s="467"/>
      <c r="D91" s="466"/>
      <c r="E91" s="460"/>
      <c r="F91" s="283"/>
      <c r="G91" s="418"/>
      <c r="H91" s="440"/>
      <c r="I91" s="441"/>
      <c r="J91" s="421"/>
      <c r="K91" s="460"/>
      <c r="N91" s="406">
        <f>N92/4</f>
        <v>10</v>
      </c>
      <c r="O91" s="398"/>
    </row>
    <row r="92" spans="1:16" ht="16.2" thickBot="1" x14ac:dyDescent="0.35">
      <c r="A92" s="460"/>
      <c r="B92" s="468"/>
      <c r="C92" s="468"/>
      <c r="D92" s="468"/>
      <c r="E92" s="460"/>
      <c r="F92" s="469"/>
      <c r="G92" s="470"/>
      <c r="H92" s="471"/>
      <c r="I92" s="471"/>
      <c r="J92" s="472"/>
      <c r="K92" s="460"/>
      <c r="N92" s="406">
        <f>IF(G90="",40,G90)</f>
        <v>40</v>
      </c>
      <c r="O92" s="398"/>
    </row>
    <row r="93" spans="1:16" ht="15" customHeight="1" thickBot="1" x14ac:dyDescent="0.35">
      <c r="A93" s="460"/>
      <c r="B93" s="399">
        <f t="shared" ref="B93" si="11">B88+1</f>
        <v>19</v>
      </c>
      <c r="C93" s="400" t="str">
        <f>IF(VLOOKUP(B93,Paramètres!$A$2:$C$38,2,0)=0,"",VLOOKUP(B93,Paramètres!$A$2:$C$38,2,0))</f>
        <v>Elève 19</v>
      </c>
      <c r="D93" s="401" t="str">
        <f>IF(C93="","",VLOOKUP(B93,Paramètres!$A$2:$C$38,3,0))</f>
        <v>G</v>
      </c>
      <c r="E93" s="460"/>
      <c r="F93" s="402" t="s">
        <v>394</v>
      </c>
      <c r="G93" s="403" t="s">
        <v>184</v>
      </c>
      <c r="H93" s="432"/>
      <c r="I93" s="433"/>
      <c r="J93" s="403" t="s">
        <v>185</v>
      </c>
      <c r="K93" s="460"/>
      <c r="M93" s="406" t="str">
        <f>IF(G95="","",IF(Paramètres!$I$3="x",
IF(OR(J95=0,J95=""),0,IF(J95&gt;=G95,Paramètres!$K$10,IF(J95&gt;=G95*75%,Paramètres!$J$8,IF(J95&gt;=G95*50%,Paramètres!$I$8,IF(J95&gt;=G95*25%,Paramètres!$H$8,Paramètres!$G$10))))),
IF(Paramètres!$N$3="x",
IF(OR(J95=0,J95=""),0,IF(J95&gt;=G95,Paramètres!$O$9,IF(J95&gt;=G95*75%,Paramètres!$O$9,IF(J95&gt;=G95*50%,Paramètres!$N$8,IF(J95&gt;=G95*25%,Paramètres!$M$8,IF(J95&lt;G95*25%,Paramètres!$L$9)))))),
IF(Paramètres!$R$3="x",
IF(OR(J95=0,J95=""),"NA",IF(J95&gt;=G95,Paramètres!$S$9,IF(J95&gt;=G95*75%,Paramètres!$S$9,IF(J95&gt;=G95*50%,Paramètres!$R$8,IF(J95&gt;=G95*25%,Paramètres!$Q$8,IF(J95&lt;G95*25%,Paramètres!$P$9)))))),
IF(Paramètres!$V$3="x",
IF(OR(J95=0,J95=""),Paramètres!$T$9,IF(J95&gt;=G95,Paramètres!$W$9,IF(J95&gt;=G95*75%,Paramètres!$W$9,IF(J95&gt;=G95*50%,Paramètres!$V$8,IF(J95&gt;=G95*25%,Paramètres!$U$8,IF(J95&lt;G95*25%,Paramètres!$T$9)))))))))))</f>
        <v/>
      </c>
      <c r="N93" s="406">
        <f>N97/4</f>
        <v>10</v>
      </c>
      <c r="O93" s="407">
        <f>IF(OR(COUNTBLANK(F94:F96)=3,G95=""),0,
IF(SUM(IF(F94&lt;&gt;"",VLOOKUP(F94,Paramètres!$E$2:$F$27,2,0)),IF(F95&lt;&gt;"",VLOOKUP(F95,Paramètres!$E$2:$F$27,2,0)),IF(F96&lt;&gt;"",VLOOKUP(F96,Paramètres!$E$2:$F$27,2,0)))&gt;N97,$N97,
SUM(IF(F94&lt;&gt;"",VLOOKUP(F94,Paramètres!$E$2:$F$27,2,0)),IF(F95&lt;&gt;"",VLOOKUP(F95,Paramètres!$E$2:$F$27,2,0)),IF(F96&lt;&gt;"",VLOOKUP(F96,Paramètres!$E$2:$F$27,2,0)))))</f>
        <v>0</v>
      </c>
      <c r="P93" s="408"/>
    </row>
    <row r="94" spans="1:16" ht="15" customHeight="1" x14ac:dyDescent="0.3">
      <c r="A94" s="460"/>
      <c r="B94" s="464"/>
      <c r="C94" s="465"/>
      <c r="D94" s="464"/>
      <c r="E94" s="460"/>
      <c r="F94" s="280"/>
      <c r="G94" s="411"/>
      <c r="H94" s="436"/>
      <c r="I94" s="437"/>
      <c r="J94" s="414"/>
      <c r="K94" s="460"/>
      <c r="N94" s="406">
        <f>N97/4</f>
        <v>10</v>
      </c>
      <c r="O94" s="407">
        <f>N97*5%</f>
        <v>2</v>
      </c>
    </row>
    <row r="95" spans="1:16" ht="15" customHeight="1" x14ac:dyDescent="0.3">
      <c r="A95" s="460"/>
      <c r="B95" s="466"/>
      <c r="C95" s="467"/>
      <c r="D95" s="466"/>
      <c r="E95" s="460"/>
      <c r="F95" s="281"/>
      <c r="G95" s="282"/>
      <c r="H95" s="436"/>
      <c r="I95" s="437"/>
      <c r="J95" s="417" t="str">
        <f>IF(COUNTA(F94:F96)=0,"",IF(F94&lt;&gt;"",VLOOKUP(F94,Paramètres!$E$2:$F$27,2,0))+IF(F95&lt;&gt;"",VLOOKUP(F95,Paramètres!$E$2:$F$27,2,0))+IF(F96&lt;&gt;"",VLOOKUP(F96,Paramètres!$E$2:$F$27,2,0)))</f>
        <v/>
      </c>
      <c r="K95" s="460"/>
      <c r="N95" s="406">
        <f>N97/4</f>
        <v>10</v>
      </c>
      <c r="O95" s="407">
        <f>SUM(N93:N97)-(O93+O94)</f>
        <v>78</v>
      </c>
      <c r="P95" s="408"/>
    </row>
    <row r="96" spans="1:16" ht="15" customHeight="1" thickBot="1" x14ac:dyDescent="0.35">
      <c r="A96" s="460"/>
      <c r="B96" s="466"/>
      <c r="C96" s="467"/>
      <c r="D96" s="466"/>
      <c r="E96" s="460"/>
      <c r="F96" s="283"/>
      <c r="G96" s="418"/>
      <c r="H96" s="440"/>
      <c r="I96" s="441"/>
      <c r="J96" s="421"/>
      <c r="K96" s="460"/>
      <c r="N96" s="406">
        <f>N97/4</f>
        <v>10</v>
      </c>
      <c r="O96" s="398"/>
    </row>
    <row r="97" spans="1:16" ht="16.2" thickBot="1" x14ac:dyDescent="0.35">
      <c r="A97" s="460"/>
      <c r="B97" s="468"/>
      <c r="C97" s="468"/>
      <c r="D97" s="468"/>
      <c r="E97" s="460"/>
      <c r="F97" s="469"/>
      <c r="G97" s="470"/>
      <c r="H97" s="471"/>
      <c r="I97" s="471"/>
      <c r="J97" s="472"/>
      <c r="K97" s="460"/>
      <c r="N97" s="406">
        <f>IF(G95="",40,G95)</f>
        <v>40</v>
      </c>
      <c r="O97" s="398"/>
    </row>
    <row r="98" spans="1:16" ht="15" customHeight="1" thickBot="1" x14ac:dyDescent="0.35">
      <c r="A98" s="460"/>
      <c r="B98" s="399">
        <f t="shared" ref="B98" si="12">B93+1</f>
        <v>20</v>
      </c>
      <c r="C98" s="400" t="str">
        <f>IF(VLOOKUP(B98,Paramètres!$A$2:$C$38,2,0)=0,"",VLOOKUP(B98,Paramètres!$A$2:$C$38,2,0))</f>
        <v>Elève 20</v>
      </c>
      <c r="D98" s="401" t="str">
        <f>IF(C98="","",VLOOKUP(B98,Paramètres!$A$2:$C$38,3,0))</f>
        <v>F</v>
      </c>
      <c r="E98" s="460"/>
      <c r="F98" s="402" t="s">
        <v>394</v>
      </c>
      <c r="G98" s="403" t="s">
        <v>184</v>
      </c>
      <c r="H98" s="432"/>
      <c r="I98" s="433"/>
      <c r="J98" s="403" t="s">
        <v>185</v>
      </c>
      <c r="K98" s="460"/>
      <c r="M98" s="406" t="str">
        <f>IF(G100="","",IF(Paramètres!$I$3="x",
IF(OR(J100=0,J100=""),0,IF(J100&gt;=G100,Paramètres!$K$10,IF(J100&gt;=G100*75%,Paramètres!$J$8,IF(J100&gt;=G100*50%,Paramètres!$I$8,IF(J100&gt;=G100*25%,Paramètres!$H$8,Paramètres!$G$10))))),
IF(Paramètres!$N$3="x",
IF(OR(J100=0,J100=""),0,IF(J100&gt;=G100,Paramètres!$O$9,IF(J100&gt;=G100*75%,Paramètres!$O$9,IF(J100&gt;=G100*50%,Paramètres!$N$8,IF(J100&gt;=G100*25%,Paramètres!$M$8,IF(J100&lt;G100*25%,Paramètres!$L$9)))))),
IF(Paramètres!$R$3="x",
IF(OR(J100=0,J100=""),"NA",IF(J100&gt;=G100,Paramètres!$S$9,IF(J100&gt;=G100*75%,Paramètres!$S$9,IF(J100&gt;=G100*50%,Paramètres!$R$8,IF(J100&gt;=G100*25%,Paramètres!$Q$8,IF(J100&lt;G100*25%,Paramètres!$P$9)))))),
IF(Paramètres!$V$3="x",
IF(OR(J100=0,J100=""),Paramètres!$T$9,IF(J100&gt;=G100,Paramètres!$W$9,IF(J100&gt;=G100*75%,Paramètres!$W$9,IF(J100&gt;=G100*50%,Paramètres!$V$8,IF(J100&gt;=G100*25%,Paramètres!$U$8,IF(J100&lt;G100*25%,Paramètres!$T$9)))))))))))</f>
        <v/>
      </c>
      <c r="N98" s="406">
        <f>N102/4</f>
        <v>10</v>
      </c>
      <c r="O98" s="407">
        <f>IF(OR(COUNTBLANK(F99:F101)=3,G100=""),0,
IF(SUM(IF(F99&lt;&gt;"",VLOOKUP(F99,Paramètres!$E$2:$F$27,2,0)),IF(F100&lt;&gt;"",VLOOKUP(F100,Paramètres!$E$2:$F$27,2,0)),IF(F101&lt;&gt;"",VLOOKUP(F101,Paramètres!$E$2:$F$27,2,0)))&gt;N102,$N102,
SUM(IF(F99&lt;&gt;"",VLOOKUP(F99,Paramètres!$E$2:$F$27,2,0)),IF(F100&lt;&gt;"",VLOOKUP(F100,Paramètres!$E$2:$F$27,2,0)),IF(F101&lt;&gt;"",VLOOKUP(F101,Paramètres!$E$2:$F$27,2,0)))))</f>
        <v>0</v>
      </c>
      <c r="P98" s="408"/>
    </row>
    <row r="99" spans="1:16" ht="15" customHeight="1" x14ac:dyDescent="0.3">
      <c r="A99" s="460"/>
      <c r="B99" s="464"/>
      <c r="C99" s="465"/>
      <c r="D99" s="464"/>
      <c r="E99" s="460"/>
      <c r="F99" s="280"/>
      <c r="G99" s="411"/>
      <c r="H99" s="436"/>
      <c r="I99" s="437"/>
      <c r="J99" s="414"/>
      <c r="K99" s="460"/>
      <c r="N99" s="406">
        <f>N102/4</f>
        <v>10</v>
      </c>
      <c r="O99" s="407">
        <f>N102*5%</f>
        <v>2</v>
      </c>
    </row>
    <row r="100" spans="1:16" ht="15" customHeight="1" x14ac:dyDescent="0.3">
      <c r="A100" s="460"/>
      <c r="B100" s="466"/>
      <c r="C100" s="467"/>
      <c r="D100" s="466"/>
      <c r="E100" s="460"/>
      <c r="F100" s="281"/>
      <c r="G100" s="282"/>
      <c r="H100" s="436"/>
      <c r="I100" s="437"/>
      <c r="J100" s="417" t="str">
        <f>IF(COUNTA(F99:F101)=0,"",IF(F99&lt;&gt;"",VLOOKUP(F99,Paramètres!$E$2:$F$27,2,0))+IF(F100&lt;&gt;"",VLOOKUP(F100,Paramètres!$E$2:$F$27,2,0))+IF(F101&lt;&gt;"",VLOOKUP(F101,Paramètres!$E$2:$F$27,2,0)))</f>
        <v/>
      </c>
      <c r="K100" s="460"/>
      <c r="N100" s="406">
        <f>N102/4</f>
        <v>10</v>
      </c>
      <c r="O100" s="407">
        <f>SUM(N98:N102)-(O98+O99)</f>
        <v>78</v>
      </c>
      <c r="P100" s="408"/>
    </row>
    <row r="101" spans="1:16" ht="15" customHeight="1" thickBot="1" x14ac:dyDescent="0.35">
      <c r="A101" s="460"/>
      <c r="B101" s="466"/>
      <c r="C101" s="467"/>
      <c r="D101" s="466"/>
      <c r="E101" s="460"/>
      <c r="F101" s="283"/>
      <c r="G101" s="418"/>
      <c r="H101" s="440"/>
      <c r="I101" s="441"/>
      <c r="J101" s="421"/>
      <c r="K101" s="460"/>
      <c r="N101" s="406">
        <f>N102/4</f>
        <v>10</v>
      </c>
      <c r="O101" s="398"/>
    </row>
    <row r="102" spans="1:16" ht="16.2" thickBot="1" x14ac:dyDescent="0.35">
      <c r="A102" s="460"/>
      <c r="B102" s="468"/>
      <c r="C102" s="468"/>
      <c r="D102" s="468"/>
      <c r="E102" s="460"/>
      <c r="F102" s="469"/>
      <c r="G102" s="470"/>
      <c r="H102" s="471"/>
      <c r="I102" s="471"/>
      <c r="J102" s="472"/>
      <c r="K102" s="460"/>
      <c r="N102" s="406">
        <f>IF(G100="",40,G100)</f>
        <v>40</v>
      </c>
      <c r="O102" s="398"/>
    </row>
    <row r="103" spans="1:16" ht="15" customHeight="1" thickBot="1" x14ac:dyDescent="0.35">
      <c r="A103" s="460"/>
      <c r="B103" s="399">
        <f t="shared" ref="B103" si="13">B98+1</f>
        <v>21</v>
      </c>
      <c r="C103" s="400" t="str">
        <f>IF(VLOOKUP(B103,Paramètres!$A$2:$C$38,2,0)=0,"",VLOOKUP(B103,Paramètres!$A$2:$C$38,2,0))</f>
        <v>Elève 21</v>
      </c>
      <c r="D103" s="401" t="str">
        <f>IF(C103="","",VLOOKUP(B103,Paramètres!$A$2:$C$38,3,0))</f>
        <v>G</v>
      </c>
      <c r="E103" s="460"/>
      <c r="F103" s="402" t="s">
        <v>394</v>
      </c>
      <c r="G103" s="403" t="s">
        <v>184</v>
      </c>
      <c r="H103" s="432"/>
      <c r="I103" s="433"/>
      <c r="J103" s="403" t="s">
        <v>185</v>
      </c>
      <c r="K103" s="460"/>
      <c r="M103" s="406" t="str">
        <f>IF(G105="","",IF(Paramètres!$I$3="x",
IF(OR(J105=0,J105=""),0,IF(J105&gt;=G105,Paramètres!$K$10,IF(J105&gt;=G105*75%,Paramètres!$J$8,IF(J105&gt;=G105*50%,Paramètres!$I$8,IF(J105&gt;=G105*25%,Paramètres!$H$8,Paramètres!$G$10))))),
IF(Paramètres!$N$3="x",
IF(OR(J105=0,J105=""),0,IF(J105&gt;=G105,Paramètres!$O$9,IF(J105&gt;=G105*75%,Paramètres!$O$9,IF(J105&gt;=G105*50%,Paramètres!$N$8,IF(J105&gt;=G105*25%,Paramètres!$M$8,IF(J105&lt;G105*25%,Paramètres!$L$9)))))),
IF(Paramètres!$R$3="x",
IF(OR(J105=0,J105=""),"NA",IF(J105&gt;=G105,Paramètres!$S$9,IF(J105&gt;=G105*75%,Paramètres!$S$9,IF(J105&gt;=G105*50%,Paramètres!$R$8,IF(J105&gt;=G105*25%,Paramètres!$Q$8,IF(J105&lt;G105*25%,Paramètres!$P$9)))))),
IF(Paramètres!$V$3="x",
IF(OR(J105=0,J105=""),Paramètres!$T$9,IF(J105&gt;=G105,Paramètres!$W$9,IF(J105&gt;=G105*75%,Paramètres!$W$9,IF(J105&gt;=G105*50%,Paramètres!$V$8,IF(J105&gt;=G105*25%,Paramètres!$U$8,IF(J105&lt;G105*25%,Paramètres!$T$9)))))))))))</f>
        <v/>
      </c>
      <c r="N103" s="406">
        <f>N107/4</f>
        <v>10</v>
      </c>
      <c r="O103" s="407">
        <f>IF(OR(COUNTBLANK(F104:F106)=3,G105=""),0,
IF(SUM(IF(F104&lt;&gt;"",VLOOKUP(F104,Paramètres!$E$2:$F$27,2,0)),IF(F105&lt;&gt;"",VLOOKUP(F105,Paramètres!$E$2:$F$27,2,0)),IF(F106&lt;&gt;"",VLOOKUP(F106,Paramètres!$E$2:$F$27,2,0)))&gt;N107,$N107,
SUM(IF(F104&lt;&gt;"",VLOOKUP(F104,Paramètres!$E$2:$F$27,2,0)),IF(F105&lt;&gt;"",VLOOKUP(F105,Paramètres!$E$2:$F$27,2,0)),IF(F106&lt;&gt;"",VLOOKUP(F106,Paramètres!$E$2:$F$27,2,0)))))</f>
        <v>0</v>
      </c>
      <c r="P103" s="408"/>
    </row>
    <row r="104" spans="1:16" ht="15" customHeight="1" x14ac:dyDescent="0.3">
      <c r="A104" s="460"/>
      <c r="B104" s="464"/>
      <c r="C104" s="465"/>
      <c r="D104" s="464"/>
      <c r="E104" s="460"/>
      <c r="F104" s="280"/>
      <c r="G104" s="411"/>
      <c r="H104" s="436"/>
      <c r="I104" s="437"/>
      <c r="J104" s="414"/>
      <c r="K104" s="460"/>
      <c r="N104" s="406">
        <f>N107/4</f>
        <v>10</v>
      </c>
      <c r="O104" s="407">
        <f>N107*5%</f>
        <v>2</v>
      </c>
    </row>
    <row r="105" spans="1:16" ht="15" customHeight="1" x14ac:dyDescent="0.3">
      <c r="A105" s="460"/>
      <c r="B105" s="466"/>
      <c r="C105" s="467"/>
      <c r="D105" s="466"/>
      <c r="E105" s="460"/>
      <c r="F105" s="281"/>
      <c r="G105" s="282"/>
      <c r="H105" s="436"/>
      <c r="I105" s="437"/>
      <c r="J105" s="417" t="str">
        <f>IF(COUNTA(F104:F106)=0,"",IF(F104&lt;&gt;"",VLOOKUP(F104,Paramètres!$E$2:$F$27,2,0))+IF(F105&lt;&gt;"",VLOOKUP(F105,Paramètres!$E$2:$F$27,2,0))+IF(F106&lt;&gt;"",VLOOKUP(F106,Paramètres!$E$2:$F$27,2,0)))</f>
        <v/>
      </c>
      <c r="K105" s="460"/>
      <c r="N105" s="406">
        <f>N107/4</f>
        <v>10</v>
      </c>
      <c r="O105" s="407">
        <f>SUM(N103:N107)-(O103+O104)</f>
        <v>78</v>
      </c>
      <c r="P105" s="408"/>
    </row>
    <row r="106" spans="1:16" ht="15" customHeight="1" thickBot="1" x14ac:dyDescent="0.35">
      <c r="A106" s="460"/>
      <c r="B106" s="466"/>
      <c r="C106" s="467"/>
      <c r="D106" s="466"/>
      <c r="E106" s="460"/>
      <c r="F106" s="283"/>
      <c r="G106" s="418"/>
      <c r="H106" s="440"/>
      <c r="I106" s="441"/>
      <c r="J106" s="421"/>
      <c r="K106" s="460"/>
      <c r="N106" s="406">
        <f>N107/4</f>
        <v>10</v>
      </c>
      <c r="O106" s="398"/>
    </row>
    <row r="107" spans="1:16" ht="16.2" thickBot="1" x14ac:dyDescent="0.35">
      <c r="A107" s="460"/>
      <c r="B107" s="468"/>
      <c r="C107" s="468"/>
      <c r="D107" s="468"/>
      <c r="E107" s="460"/>
      <c r="F107" s="469"/>
      <c r="G107" s="470"/>
      <c r="H107" s="471"/>
      <c r="I107" s="471"/>
      <c r="J107" s="472"/>
      <c r="K107" s="460"/>
      <c r="N107" s="406">
        <f>IF(G105="",40,G105)</f>
        <v>40</v>
      </c>
      <c r="O107" s="398"/>
    </row>
    <row r="108" spans="1:16" ht="15" customHeight="1" thickBot="1" x14ac:dyDescent="0.35">
      <c r="A108" s="460"/>
      <c r="B108" s="399">
        <f t="shared" ref="B108" si="14">B103+1</f>
        <v>22</v>
      </c>
      <c r="C108" s="400" t="str">
        <f>IF(VLOOKUP(B108,Paramètres!$A$2:$C$38,2,0)=0,"",VLOOKUP(B108,Paramètres!$A$2:$C$38,2,0))</f>
        <v>Elève 22</v>
      </c>
      <c r="D108" s="401" t="str">
        <f>IF(C108="","",VLOOKUP(B108,Paramètres!$A$2:$C$38,3,0))</f>
        <v>F</v>
      </c>
      <c r="E108" s="460"/>
      <c r="F108" s="402" t="s">
        <v>394</v>
      </c>
      <c r="G108" s="403" t="s">
        <v>184</v>
      </c>
      <c r="H108" s="432"/>
      <c r="I108" s="433"/>
      <c r="J108" s="403" t="s">
        <v>185</v>
      </c>
      <c r="K108" s="460"/>
      <c r="M108" s="406" t="str">
        <f>IF(G110="","",IF(Paramètres!$I$3="x",
IF(OR(J110=0,J110=""),0,IF(J110&gt;=G110,Paramètres!$K$10,IF(J110&gt;=G110*75%,Paramètres!$J$8,IF(J110&gt;=G110*50%,Paramètres!$I$8,IF(J110&gt;=G110*25%,Paramètres!$H$8,Paramètres!$G$10))))),
IF(Paramètres!$N$3="x",
IF(OR(J110=0,J110=""),0,IF(J110&gt;=G110,Paramètres!$O$9,IF(J110&gt;=G110*75%,Paramètres!$O$9,IF(J110&gt;=G110*50%,Paramètres!$N$8,IF(J110&gt;=G110*25%,Paramètres!$M$8,IF(J110&lt;G110*25%,Paramètres!$L$9)))))),
IF(Paramètres!$R$3="x",
IF(OR(J110=0,J110=""),"NA",IF(J110&gt;=G110,Paramètres!$S$9,IF(J110&gt;=G110*75%,Paramètres!$S$9,IF(J110&gt;=G110*50%,Paramètres!$R$8,IF(J110&gt;=G110*25%,Paramètres!$Q$8,IF(J110&lt;G110*25%,Paramètres!$P$9)))))),
IF(Paramètres!$V$3="x",
IF(OR(J110=0,J110=""),Paramètres!$T$9,IF(J110&gt;=G110,Paramètres!$W$9,IF(J110&gt;=G110*75%,Paramètres!$W$9,IF(J110&gt;=G110*50%,Paramètres!$V$8,IF(J110&gt;=G110*25%,Paramètres!$U$8,IF(J110&lt;G110*25%,Paramètres!$T$9)))))))))))</f>
        <v/>
      </c>
      <c r="N108" s="406">
        <f>N112/4</f>
        <v>10</v>
      </c>
      <c r="O108" s="407">
        <f>IF(OR(COUNTBLANK(F109:F111)=3,G110=""),0,
IF(SUM(IF(F109&lt;&gt;"",VLOOKUP(F109,Paramètres!$E$2:$F$27,2,0)),IF(F110&lt;&gt;"",VLOOKUP(F110,Paramètres!$E$2:$F$27,2,0)),IF(F111&lt;&gt;"",VLOOKUP(F111,Paramètres!$E$2:$F$27,2,0)))&gt;N112,$N112,
SUM(IF(F109&lt;&gt;"",VLOOKUP(F109,Paramètres!$E$2:$F$27,2,0)),IF(F110&lt;&gt;"",VLOOKUP(F110,Paramètres!$E$2:$F$27,2,0)),IF(F111&lt;&gt;"",VLOOKUP(F111,Paramètres!$E$2:$F$27,2,0)))))</f>
        <v>0</v>
      </c>
      <c r="P108" s="408"/>
    </row>
    <row r="109" spans="1:16" ht="15" customHeight="1" x14ac:dyDescent="0.3">
      <c r="A109" s="460"/>
      <c r="B109" s="464"/>
      <c r="C109" s="465"/>
      <c r="D109" s="464"/>
      <c r="E109" s="460"/>
      <c r="F109" s="280"/>
      <c r="G109" s="411"/>
      <c r="H109" s="436"/>
      <c r="I109" s="437"/>
      <c r="J109" s="414"/>
      <c r="K109" s="460"/>
      <c r="N109" s="406">
        <f>N112/4</f>
        <v>10</v>
      </c>
      <c r="O109" s="407">
        <f>N112*5%</f>
        <v>2</v>
      </c>
    </row>
    <row r="110" spans="1:16" ht="15" customHeight="1" x14ac:dyDescent="0.3">
      <c r="A110" s="460"/>
      <c r="B110" s="466"/>
      <c r="C110" s="467"/>
      <c r="D110" s="466"/>
      <c r="E110" s="460"/>
      <c r="F110" s="281"/>
      <c r="G110" s="282"/>
      <c r="H110" s="436"/>
      <c r="I110" s="437"/>
      <c r="J110" s="417" t="str">
        <f>IF(COUNTA(F109:F111)=0,"",IF(F109&lt;&gt;"",VLOOKUP(F109,Paramètres!$E$2:$F$27,2,0))+IF(F110&lt;&gt;"",VLOOKUP(F110,Paramètres!$E$2:$F$27,2,0))+IF(F111&lt;&gt;"",VLOOKUP(F111,Paramètres!$E$2:$F$27,2,0)))</f>
        <v/>
      </c>
      <c r="K110" s="460"/>
      <c r="N110" s="406">
        <f>N112/4</f>
        <v>10</v>
      </c>
      <c r="O110" s="407">
        <f>SUM(N108:N112)-(O108+O109)</f>
        <v>78</v>
      </c>
      <c r="P110" s="408"/>
    </row>
    <row r="111" spans="1:16" ht="15" customHeight="1" thickBot="1" x14ac:dyDescent="0.35">
      <c r="A111" s="460"/>
      <c r="B111" s="466"/>
      <c r="C111" s="467"/>
      <c r="D111" s="466"/>
      <c r="E111" s="460"/>
      <c r="F111" s="283"/>
      <c r="G111" s="418"/>
      <c r="H111" s="440"/>
      <c r="I111" s="441"/>
      <c r="J111" s="421"/>
      <c r="K111" s="460"/>
      <c r="N111" s="406">
        <f>N112/4</f>
        <v>10</v>
      </c>
      <c r="O111" s="398"/>
    </row>
    <row r="112" spans="1:16" ht="16.2" thickBot="1" x14ac:dyDescent="0.35">
      <c r="A112" s="460"/>
      <c r="B112" s="468"/>
      <c r="C112" s="468"/>
      <c r="D112" s="468"/>
      <c r="E112" s="460"/>
      <c r="F112" s="469"/>
      <c r="G112" s="470"/>
      <c r="H112" s="471"/>
      <c r="I112" s="471"/>
      <c r="J112" s="472"/>
      <c r="K112" s="460"/>
      <c r="N112" s="406">
        <f>IF(G110="",40,G110)</f>
        <v>40</v>
      </c>
      <c r="O112" s="398"/>
    </row>
    <row r="113" spans="1:16" ht="15" customHeight="1" thickBot="1" x14ac:dyDescent="0.35">
      <c r="A113" s="460"/>
      <c r="B113" s="399">
        <f t="shared" ref="B113" si="15">B108+1</f>
        <v>23</v>
      </c>
      <c r="C113" s="400" t="str">
        <f>IF(VLOOKUP(B113,Paramètres!$A$2:$C$38,2,0)=0,"",VLOOKUP(B113,Paramètres!$A$2:$C$38,2,0))</f>
        <v>Elève 23</v>
      </c>
      <c r="D113" s="401" t="str">
        <f>IF(C113="","",VLOOKUP(B113,Paramètres!$A$2:$C$38,3,0))</f>
        <v>G</v>
      </c>
      <c r="E113" s="460"/>
      <c r="F113" s="402" t="s">
        <v>394</v>
      </c>
      <c r="G113" s="403" t="s">
        <v>184</v>
      </c>
      <c r="H113" s="432"/>
      <c r="I113" s="433"/>
      <c r="J113" s="403" t="s">
        <v>185</v>
      </c>
      <c r="K113" s="460"/>
      <c r="M113" s="406" t="str">
        <f>IF(G115="","",IF(Paramètres!$I$3="x",
IF(OR(J115=0,J115=""),0,IF(J115&gt;=G115,Paramètres!$K$10,IF(J115&gt;=G115*75%,Paramètres!$J$8,IF(J115&gt;=G115*50%,Paramètres!$I$8,IF(J115&gt;=G115*25%,Paramètres!$H$8,Paramètres!$G$10))))),
IF(Paramètres!$N$3="x",
IF(OR(J115=0,J115=""),0,IF(J115&gt;=G115,Paramètres!$O$9,IF(J115&gt;=G115*75%,Paramètres!$O$9,IF(J115&gt;=G115*50%,Paramètres!$N$8,IF(J115&gt;=G115*25%,Paramètres!$M$8,IF(J115&lt;G115*25%,Paramètres!$L$9)))))),
IF(Paramètres!$R$3="x",
IF(OR(J115=0,J115=""),"NA",IF(J115&gt;=G115,Paramètres!$S$9,IF(J115&gt;=G115*75%,Paramètres!$S$9,IF(J115&gt;=G115*50%,Paramètres!$R$8,IF(J115&gt;=G115*25%,Paramètres!$Q$8,IF(J115&lt;G115*25%,Paramètres!$P$9)))))),
IF(Paramètres!$V$3="x",
IF(OR(J115=0,J115=""),Paramètres!$T$9,IF(J115&gt;=G115,Paramètres!$W$9,IF(J115&gt;=G115*75%,Paramètres!$W$9,IF(J115&gt;=G115*50%,Paramètres!$V$8,IF(J115&gt;=G115*25%,Paramètres!$U$8,IF(J115&lt;G115*25%,Paramètres!$T$9)))))))))))</f>
        <v/>
      </c>
      <c r="N113" s="406">
        <f>N117/4</f>
        <v>10</v>
      </c>
      <c r="O113" s="407">
        <f>IF(OR(COUNTBLANK(F114:F116)=3,G115=""),0,
IF(SUM(IF(F114&lt;&gt;"",VLOOKUP(F114,Paramètres!$E$2:$F$27,2,0)),IF(F115&lt;&gt;"",VLOOKUP(F115,Paramètres!$E$2:$F$27,2,0)),IF(F116&lt;&gt;"",VLOOKUP(F116,Paramètres!$E$2:$F$27,2,0)))&gt;N117,$N117,
SUM(IF(F114&lt;&gt;"",VLOOKUP(F114,Paramètres!$E$2:$F$27,2,0)),IF(F115&lt;&gt;"",VLOOKUP(F115,Paramètres!$E$2:$F$27,2,0)),IF(F116&lt;&gt;"",VLOOKUP(F116,Paramètres!$E$2:$F$27,2,0)))))</f>
        <v>0</v>
      </c>
      <c r="P113" s="408"/>
    </row>
    <row r="114" spans="1:16" ht="15" customHeight="1" x14ac:dyDescent="0.3">
      <c r="A114" s="460"/>
      <c r="B114" s="464"/>
      <c r="C114" s="465"/>
      <c r="D114" s="464"/>
      <c r="E114" s="460"/>
      <c r="F114" s="280"/>
      <c r="G114" s="411"/>
      <c r="H114" s="436"/>
      <c r="I114" s="437"/>
      <c r="J114" s="414"/>
      <c r="K114" s="460"/>
      <c r="N114" s="406">
        <f>N117/4</f>
        <v>10</v>
      </c>
      <c r="O114" s="407">
        <f>N117*5%</f>
        <v>2</v>
      </c>
    </row>
    <row r="115" spans="1:16" ht="15" customHeight="1" x14ac:dyDescent="0.3">
      <c r="A115" s="460"/>
      <c r="B115" s="466"/>
      <c r="C115" s="467"/>
      <c r="D115" s="466"/>
      <c r="E115" s="460"/>
      <c r="F115" s="281"/>
      <c r="G115" s="282"/>
      <c r="H115" s="436"/>
      <c r="I115" s="437"/>
      <c r="J115" s="417" t="str">
        <f>IF(COUNTA(F114:F116)=0,"",IF(F114&lt;&gt;"",VLOOKUP(F114,Paramètres!$E$2:$F$27,2,0))+IF(F115&lt;&gt;"",VLOOKUP(F115,Paramètres!$E$2:$F$27,2,0))+IF(F116&lt;&gt;"",VLOOKUP(F116,Paramètres!$E$2:$F$27,2,0)))</f>
        <v/>
      </c>
      <c r="K115" s="460"/>
      <c r="N115" s="406">
        <f>N117/4</f>
        <v>10</v>
      </c>
      <c r="O115" s="407">
        <f>SUM(N113:N117)-(O113+O114)</f>
        <v>78</v>
      </c>
      <c r="P115" s="408"/>
    </row>
    <row r="116" spans="1:16" ht="15" customHeight="1" thickBot="1" x14ac:dyDescent="0.35">
      <c r="A116" s="460"/>
      <c r="B116" s="466"/>
      <c r="C116" s="467"/>
      <c r="D116" s="466"/>
      <c r="E116" s="460"/>
      <c r="F116" s="283"/>
      <c r="G116" s="418"/>
      <c r="H116" s="440"/>
      <c r="I116" s="441"/>
      <c r="J116" s="421"/>
      <c r="K116" s="460"/>
      <c r="N116" s="406">
        <f>N117/4</f>
        <v>10</v>
      </c>
      <c r="O116" s="398"/>
    </row>
    <row r="117" spans="1:16" ht="16.2" thickBot="1" x14ac:dyDescent="0.35">
      <c r="A117" s="460"/>
      <c r="B117" s="468"/>
      <c r="C117" s="468"/>
      <c r="D117" s="468"/>
      <c r="E117" s="460"/>
      <c r="F117" s="469"/>
      <c r="G117" s="470"/>
      <c r="H117" s="471"/>
      <c r="I117" s="471"/>
      <c r="J117" s="472"/>
      <c r="K117" s="460"/>
      <c r="N117" s="406">
        <f>IF(G115="",40,G115)</f>
        <v>40</v>
      </c>
      <c r="O117" s="398"/>
    </row>
    <row r="118" spans="1:16" ht="15" customHeight="1" thickBot="1" x14ac:dyDescent="0.35">
      <c r="A118" s="460"/>
      <c r="B118" s="399">
        <f t="shared" ref="B118" si="16">B113+1</f>
        <v>24</v>
      </c>
      <c r="C118" s="400" t="str">
        <f>IF(VLOOKUP(B118,Paramètres!$A$2:$C$38,2,0)=0,"",VLOOKUP(B118,Paramètres!$A$2:$C$38,2,0))</f>
        <v>Elève 24</v>
      </c>
      <c r="D118" s="401" t="str">
        <f>IF(C118="","",VLOOKUP(B118,Paramètres!$A$2:$C$38,3,0))</f>
        <v>F</v>
      </c>
      <c r="E118" s="460"/>
      <c r="F118" s="402" t="s">
        <v>394</v>
      </c>
      <c r="G118" s="403" t="s">
        <v>184</v>
      </c>
      <c r="H118" s="432"/>
      <c r="I118" s="433"/>
      <c r="J118" s="403" t="s">
        <v>185</v>
      </c>
      <c r="K118" s="460"/>
      <c r="M118" s="406" t="str">
        <f>IF(G120="","",IF(Paramètres!$I$3="x",
IF(OR(J120=0,J120=""),0,IF(J120&gt;=G120,Paramètres!$K$10,IF(J120&gt;=G120*75%,Paramètres!$J$8,IF(J120&gt;=G120*50%,Paramètres!$I$8,IF(J120&gt;=G120*25%,Paramètres!$H$8,Paramètres!$G$10))))),
IF(Paramètres!$N$3="x",
IF(OR(J120=0,J120=""),0,IF(J120&gt;=G120,Paramètres!$O$9,IF(J120&gt;=G120*75%,Paramètres!$O$9,IF(J120&gt;=G120*50%,Paramètres!$N$8,IF(J120&gt;=G120*25%,Paramètres!$M$8,IF(J120&lt;G120*25%,Paramètres!$L$9)))))),
IF(Paramètres!$R$3="x",
IF(OR(J120=0,J120=""),"NA",IF(J120&gt;=G120,Paramètres!$S$9,IF(J120&gt;=G120*75%,Paramètres!$S$9,IF(J120&gt;=G120*50%,Paramètres!$R$8,IF(J120&gt;=G120*25%,Paramètres!$Q$8,IF(J120&lt;G120*25%,Paramètres!$P$9)))))),
IF(Paramètres!$V$3="x",
IF(OR(J120=0,J120=""),Paramètres!$T$9,IF(J120&gt;=G120,Paramètres!$W$9,IF(J120&gt;=G120*75%,Paramètres!$W$9,IF(J120&gt;=G120*50%,Paramètres!$V$8,IF(J120&gt;=G120*25%,Paramètres!$U$8,IF(J120&lt;G120*25%,Paramètres!$T$9)))))))))))</f>
        <v/>
      </c>
      <c r="N118" s="406">
        <f>N122/4</f>
        <v>10</v>
      </c>
      <c r="O118" s="407">
        <f>IF(OR(COUNTBLANK(F119:F121)=3,G120=""),0,
IF(SUM(IF(F119&lt;&gt;"",VLOOKUP(F119,Paramètres!$E$2:$F$27,2,0)),IF(F120&lt;&gt;"",VLOOKUP(F120,Paramètres!$E$2:$F$27,2,0)),IF(F121&lt;&gt;"",VLOOKUP(F121,Paramètres!$E$2:$F$27,2,0)))&gt;N122,$N122,
SUM(IF(F119&lt;&gt;"",VLOOKUP(F119,Paramètres!$E$2:$F$27,2,0)),IF(F120&lt;&gt;"",VLOOKUP(F120,Paramètres!$E$2:$F$27,2,0)),IF(F121&lt;&gt;"",VLOOKUP(F121,Paramètres!$E$2:$F$27,2,0)))))</f>
        <v>0</v>
      </c>
      <c r="P118" s="408"/>
    </row>
    <row r="119" spans="1:16" ht="15" customHeight="1" x14ac:dyDescent="0.3">
      <c r="A119" s="460"/>
      <c r="B119" s="464"/>
      <c r="C119" s="465"/>
      <c r="D119" s="464"/>
      <c r="E119" s="460"/>
      <c r="F119" s="280"/>
      <c r="G119" s="411"/>
      <c r="H119" s="436"/>
      <c r="I119" s="437"/>
      <c r="J119" s="414"/>
      <c r="K119" s="460"/>
      <c r="N119" s="406">
        <f>N122/4</f>
        <v>10</v>
      </c>
      <c r="O119" s="407">
        <f>N122*5%</f>
        <v>2</v>
      </c>
    </row>
    <row r="120" spans="1:16" ht="15" customHeight="1" x14ac:dyDescent="0.3">
      <c r="A120" s="460"/>
      <c r="B120" s="466"/>
      <c r="C120" s="467"/>
      <c r="D120" s="466"/>
      <c r="E120" s="460"/>
      <c r="F120" s="281"/>
      <c r="G120" s="282"/>
      <c r="H120" s="436"/>
      <c r="I120" s="437"/>
      <c r="J120" s="417" t="str">
        <f>IF(COUNTA(F119:F121)=0,"",IF(F119&lt;&gt;"",VLOOKUP(F119,Paramètres!$E$2:$F$27,2,0))+IF(F120&lt;&gt;"",VLOOKUP(F120,Paramètres!$E$2:$F$27,2,0))+IF(F121&lt;&gt;"",VLOOKUP(F121,Paramètres!$E$2:$F$27,2,0)))</f>
        <v/>
      </c>
      <c r="K120" s="460"/>
      <c r="N120" s="406">
        <f>N122/4</f>
        <v>10</v>
      </c>
      <c r="O120" s="407">
        <f>SUM(N118:N122)-(O118+O119)</f>
        <v>78</v>
      </c>
      <c r="P120" s="408"/>
    </row>
    <row r="121" spans="1:16" ht="15" customHeight="1" thickBot="1" x14ac:dyDescent="0.35">
      <c r="A121" s="460"/>
      <c r="B121" s="466"/>
      <c r="C121" s="467"/>
      <c r="D121" s="466"/>
      <c r="E121" s="460"/>
      <c r="F121" s="283"/>
      <c r="G121" s="418"/>
      <c r="H121" s="440"/>
      <c r="I121" s="441"/>
      <c r="J121" s="421"/>
      <c r="K121" s="460"/>
      <c r="N121" s="406">
        <f>N122/4</f>
        <v>10</v>
      </c>
      <c r="O121" s="398"/>
    </row>
    <row r="122" spans="1:16" ht="16.2" thickBot="1" x14ac:dyDescent="0.35">
      <c r="A122" s="460"/>
      <c r="B122" s="468"/>
      <c r="C122" s="468"/>
      <c r="D122" s="468"/>
      <c r="E122" s="460"/>
      <c r="F122" s="469"/>
      <c r="G122" s="470"/>
      <c r="H122" s="471"/>
      <c r="I122" s="471"/>
      <c r="J122" s="472"/>
      <c r="K122" s="460"/>
      <c r="N122" s="406">
        <f>IF(G120="",40,G120)</f>
        <v>40</v>
      </c>
      <c r="O122" s="398"/>
    </row>
    <row r="123" spans="1:16" ht="15" customHeight="1" thickBot="1" x14ac:dyDescent="0.35">
      <c r="A123" s="460"/>
      <c r="B123" s="399">
        <f t="shared" ref="B123" si="17">B118+1</f>
        <v>25</v>
      </c>
      <c r="C123" s="400" t="str">
        <f>IF(VLOOKUP(B123,Paramètres!$A$2:$C$38,2,0)=0,"",VLOOKUP(B123,Paramètres!$A$2:$C$38,2,0))</f>
        <v>Elève 25</v>
      </c>
      <c r="D123" s="401" t="str">
        <f>IF(C123="","",VLOOKUP(B123,Paramètres!$A$2:$C$38,3,0))</f>
        <v>F</v>
      </c>
      <c r="E123" s="460"/>
      <c r="F123" s="402" t="s">
        <v>394</v>
      </c>
      <c r="G123" s="403" t="s">
        <v>184</v>
      </c>
      <c r="H123" s="432"/>
      <c r="I123" s="433"/>
      <c r="J123" s="403" t="s">
        <v>185</v>
      </c>
      <c r="K123" s="460"/>
      <c r="M123" s="406" t="str">
        <f>IF(G125="","",IF(Paramètres!$I$3="x",
IF(OR(J125=0,J125=""),0,IF(J125&gt;=G125,Paramètres!$K$10,IF(J125&gt;=G125*75%,Paramètres!$J$8,IF(J125&gt;=G125*50%,Paramètres!$I$8,IF(J125&gt;=G125*25%,Paramètres!$H$8,Paramètres!$G$10))))),
IF(Paramètres!$N$3="x",
IF(OR(J125=0,J125=""),0,IF(J125&gt;=G125,Paramètres!$O$9,IF(J125&gt;=G125*75%,Paramètres!$O$9,IF(J125&gt;=G125*50%,Paramètres!$N$8,IF(J125&gt;=G125*25%,Paramètres!$M$8,IF(J125&lt;G125*25%,Paramètres!$L$9)))))),
IF(Paramètres!$R$3="x",
IF(OR(J125=0,J125=""),"NA",IF(J125&gt;=G125,Paramètres!$S$9,IF(J125&gt;=G125*75%,Paramètres!$S$9,IF(J125&gt;=G125*50%,Paramètres!$R$8,IF(J125&gt;=G125*25%,Paramètres!$Q$8,IF(J125&lt;G125*25%,Paramètres!$P$9)))))),
IF(Paramètres!$V$3="x",
IF(OR(J125=0,J125=""),Paramètres!$T$9,IF(J125&gt;=G125,Paramètres!$W$9,IF(J125&gt;=G125*75%,Paramètres!$W$9,IF(J125&gt;=G125*50%,Paramètres!$V$8,IF(J125&gt;=G125*25%,Paramètres!$U$8,IF(J125&lt;G125*25%,Paramètres!$T$9)))))))))))</f>
        <v/>
      </c>
      <c r="N123" s="406">
        <f>N127/4</f>
        <v>10</v>
      </c>
      <c r="O123" s="407">
        <f>IF(OR(COUNTBLANK(F124:F126)=3,G125=""),0,
IF(SUM(IF(F124&lt;&gt;"",VLOOKUP(F124,Paramètres!$E$2:$F$27,2,0)),IF(F125&lt;&gt;"",VLOOKUP(F125,Paramètres!$E$2:$F$27,2,0)),IF(F126&lt;&gt;"",VLOOKUP(F126,Paramètres!$E$2:$F$27,2,0)))&gt;N127,$N127,
SUM(IF(F124&lt;&gt;"",VLOOKUP(F124,Paramètres!$E$2:$F$27,2,0)),IF(F125&lt;&gt;"",VLOOKUP(F125,Paramètres!$E$2:$F$27,2,0)),IF(F126&lt;&gt;"",VLOOKUP(F126,Paramètres!$E$2:$F$27,2,0)))))</f>
        <v>0</v>
      </c>
      <c r="P123" s="408"/>
    </row>
    <row r="124" spans="1:16" ht="15" customHeight="1" x14ac:dyDescent="0.3">
      <c r="A124" s="460"/>
      <c r="B124" s="464"/>
      <c r="C124" s="465"/>
      <c r="D124" s="464"/>
      <c r="E124" s="460"/>
      <c r="F124" s="280"/>
      <c r="G124" s="411"/>
      <c r="H124" s="436"/>
      <c r="I124" s="437"/>
      <c r="J124" s="414"/>
      <c r="K124" s="460"/>
      <c r="N124" s="406">
        <f>N127/4</f>
        <v>10</v>
      </c>
      <c r="O124" s="407">
        <f>N127*5%</f>
        <v>2</v>
      </c>
    </row>
    <row r="125" spans="1:16" ht="15" customHeight="1" x14ac:dyDescent="0.3">
      <c r="A125" s="460"/>
      <c r="B125" s="466"/>
      <c r="C125" s="467"/>
      <c r="D125" s="466"/>
      <c r="E125" s="460"/>
      <c r="F125" s="281"/>
      <c r="G125" s="282"/>
      <c r="H125" s="436"/>
      <c r="I125" s="437"/>
      <c r="J125" s="417" t="str">
        <f>IF(COUNTA(F124:F126)=0,"",IF(F124&lt;&gt;"",VLOOKUP(F124,Paramètres!$E$2:$F$27,2,0))+IF(F125&lt;&gt;"",VLOOKUP(F125,Paramètres!$E$2:$F$27,2,0))+IF(F126&lt;&gt;"",VLOOKUP(F126,Paramètres!$E$2:$F$27,2,0)))</f>
        <v/>
      </c>
      <c r="K125" s="460"/>
      <c r="N125" s="406">
        <f>N127/4</f>
        <v>10</v>
      </c>
      <c r="O125" s="407">
        <f>SUM(N123:N127)-(O123+O124)</f>
        <v>78</v>
      </c>
      <c r="P125" s="408"/>
    </row>
    <row r="126" spans="1:16" ht="15" customHeight="1" thickBot="1" x14ac:dyDescent="0.35">
      <c r="A126" s="460"/>
      <c r="B126" s="466"/>
      <c r="C126" s="467"/>
      <c r="D126" s="466"/>
      <c r="E126" s="460"/>
      <c r="F126" s="283"/>
      <c r="G126" s="418"/>
      <c r="H126" s="440"/>
      <c r="I126" s="441"/>
      <c r="J126" s="421"/>
      <c r="K126" s="460"/>
      <c r="N126" s="406">
        <f>N127/4</f>
        <v>10</v>
      </c>
      <c r="O126" s="398"/>
    </row>
    <row r="127" spans="1:16" ht="16.2" thickBot="1" x14ac:dyDescent="0.35">
      <c r="A127" s="460"/>
      <c r="B127" s="468"/>
      <c r="C127" s="468"/>
      <c r="D127" s="468"/>
      <c r="E127" s="460"/>
      <c r="F127" s="469"/>
      <c r="G127" s="470"/>
      <c r="H127" s="471"/>
      <c r="I127" s="471"/>
      <c r="J127" s="472"/>
      <c r="K127" s="460"/>
      <c r="N127" s="406">
        <f>IF(G125="",40,G125)</f>
        <v>40</v>
      </c>
      <c r="O127" s="398"/>
    </row>
    <row r="128" spans="1:16" ht="15" customHeight="1" thickBot="1" x14ac:dyDescent="0.35">
      <c r="A128" s="460"/>
      <c r="B128" s="399">
        <f t="shared" ref="B128" si="18">B123+1</f>
        <v>26</v>
      </c>
      <c r="C128" s="400" t="str">
        <f>IF(VLOOKUP(B128,Paramètres!$A$2:$C$38,2,0)=0,"",VLOOKUP(B128,Paramètres!$A$2:$C$38,2,0))</f>
        <v>Elève 26</v>
      </c>
      <c r="D128" s="401" t="str">
        <f>IF(C128="","",VLOOKUP(B128,Paramètres!$A$2:$C$38,3,0))</f>
        <v>F</v>
      </c>
      <c r="E128" s="460"/>
      <c r="F128" s="402" t="s">
        <v>394</v>
      </c>
      <c r="G128" s="403" t="s">
        <v>184</v>
      </c>
      <c r="H128" s="432"/>
      <c r="I128" s="433"/>
      <c r="J128" s="403" t="s">
        <v>185</v>
      </c>
      <c r="K128" s="460"/>
      <c r="M128" s="406" t="str">
        <f>IF(G130="","",IF(Paramètres!$I$3="x",
IF(OR(J130=0,J130=""),0,IF(J130&gt;=G130,Paramètres!$K$10,IF(J130&gt;=G130*75%,Paramètres!$J$8,IF(J130&gt;=G130*50%,Paramètres!$I$8,IF(J130&gt;=G130*25%,Paramètres!$H$8,Paramètres!$G$10))))),
IF(Paramètres!$N$3="x",
IF(OR(J130=0,J130=""),0,IF(J130&gt;=G130,Paramètres!$O$9,IF(J130&gt;=G130*75%,Paramètres!$O$9,IF(J130&gt;=G130*50%,Paramètres!$N$8,IF(J130&gt;=G130*25%,Paramètres!$M$8,IF(J130&lt;G130*25%,Paramètres!$L$9)))))),
IF(Paramètres!$R$3="x",
IF(OR(J130=0,J130=""),"NA",IF(J130&gt;=G130,Paramètres!$S$9,IF(J130&gt;=G130*75%,Paramètres!$S$9,IF(J130&gt;=G130*50%,Paramètres!$R$8,IF(J130&gt;=G130*25%,Paramètres!$Q$8,IF(J130&lt;G130*25%,Paramètres!$P$9)))))),
IF(Paramètres!$V$3="x",
IF(OR(J130=0,J130=""),Paramètres!$T$9,IF(J130&gt;=G130,Paramètres!$W$9,IF(J130&gt;=G130*75%,Paramètres!$W$9,IF(J130&gt;=G130*50%,Paramètres!$V$8,IF(J130&gt;=G130*25%,Paramètres!$U$8,IF(J130&lt;G130*25%,Paramètres!$T$9)))))))))))</f>
        <v/>
      </c>
      <c r="N128" s="406">
        <f>N132/4</f>
        <v>10</v>
      </c>
      <c r="O128" s="407">
        <f>IF(OR(COUNTBLANK(F129:F131)=3,G130=""),0,
IF(SUM(IF(F129&lt;&gt;"",VLOOKUP(F129,Paramètres!$E$2:$F$27,2,0)),IF(F130&lt;&gt;"",VLOOKUP(F130,Paramètres!$E$2:$F$27,2,0)),IF(F131&lt;&gt;"",VLOOKUP(F131,Paramètres!$E$2:$F$27,2,0)))&gt;N132,$N132,
SUM(IF(F129&lt;&gt;"",VLOOKUP(F129,Paramètres!$E$2:$F$27,2,0)),IF(F130&lt;&gt;"",VLOOKUP(F130,Paramètres!$E$2:$F$27,2,0)),IF(F131&lt;&gt;"",VLOOKUP(F131,Paramètres!$E$2:$F$27,2,0)))))</f>
        <v>0</v>
      </c>
      <c r="P128" s="408"/>
    </row>
    <row r="129" spans="1:16" ht="15" customHeight="1" x14ac:dyDescent="0.3">
      <c r="A129" s="460"/>
      <c r="B129" s="464"/>
      <c r="C129" s="465"/>
      <c r="D129" s="464"/>
      <c r="E129" s="460"/>
      <c r="F129" s="280"/>
      <c r="G129" s="411"/>
      <c r="H129" s="436"/>
      <c r="I129" s="437"/>
      <c r="J129" s="414"/>
      <c r="K129" s="460"/>
      <c r="N129" s="406">
        <f>N132/4</f>
        <v>10</v>
      </c>
      <c r="O129" s="407">
        <f>N132*5%</f>
        <v>2</v>
      </c>
    </row>
    <row r="130" spans="1:16" ht="15" customHeight="1" x14ac:dyDescent="0.3">
      <c r="A130" s="460"/>
      <c r="B130" s="466"/>
      <c r="C130" s="467"/>
      <c r="D130" s="466"/>
      <c r="E130" s="460"/>
      <c r="F130" s="281"/>
      <c r="G130" s="282"/>
      <c r="H130" s="436"/>
      <c r="I130" s="437"/>
      <c r="J130" s="417" t="str">
        <f>IF(COUNTA(F129:F131)=0,"",IF(F129&lt;&gt;"",VLOOKUP(F129,Paramètres!$E$2:$F$27,2,0))+IF(F130&lt;&gt;"",VLOOKUP(F130,Paramètres!$E$2:$F$27,2,0))+IF(F131&lt;&gt;"",VLOOKUP(F131,Paramètres!$E$2:$F$27,2,0)))</f>
        <v/>
      </c>
      <c r="K130" s="460"/>
      <c r="N130" s="406">
        <f>N132/4</f>
        <v>10</v>
      </c>
      <c r="O130" s="407">
        <f>SUM(N128:N132)-(O128+O129)</f>
        <v>78</v>
      </c>
      <c r="P130" s="408"/>
    </row>
    <row r="131" spans="1:16" ht="15" customHeight="1" thickBot="1" x14ac:dyDescent="0.35">
      <c r="A131" s="460"/>
      <c r="B131" s="466"/>
      <c r="C131" s="467"/>
      <c r="D131" s="466"/>
      <c r="E131" s="460"/>
      <c r="F131" s="283"/>
      <c r="G131" s="418"/>
      <c r="H131" s="440"/>
      <c r="I131" s="441"/>
      <c r="J131" s="421"/>
      <c r="K131" s="460"/>
      <c r="N131" s="406">
        <f>N132/4</f>
        <v>10</v>
      </c>
      <c r="O131" s="398"/>
    </row>
    <row r="132" spans="1:16" ht="16.2" thickBot="1" x14ac:dyDescent="0.35">
      <c r="A132" s="460"/>
      <c r="B132" s="468"/>
      <c r="C132" s="468"/>
      <c r="D132" s="468"/>
      <c r="E132" s="460"/>
      <c r="F132" s="469"/>
      <c r="G132" s="470"/>
      <c r="H132" s="471"/>
      <c r="I132" s="471"/>
      <c r="J132" s="472"/>
      <c r="K132" s="460"/>
      <c r="N132" s="406">
        <f>IF(G130="",40,G130)</f>
        <v>40</v>
      </c>
      <c r="O132" s="398"/>
    </row>
    <row r="133" spans="1:16" ht="15" customHeight="1" thickBot="1" x14ac:dyDescent="0.35">
      <c r="A133" s="460"/>
      <c r="B133" s="399">
        <f t="shared" ref="B133" si="19">B128+1</f>
        <v>27</v>
      </c>
      <c r="C133" s="400" t="str">
        <f>IF(VLOOKUP(B133,Paramètres!$A$2:$C$38,2,0)=0,"",VLOOKUP(B133,Paramètres!$A$2:$C$38,2,0))</f>
        <v>Elève 27</v>
      </c>
      <c r="D133" s="401" t="str">
        <f>IF(C133="","",VLOOKUP(B133,Paramètres!$A$2:$C$38,3,0))</f>
        <v>G</v>
      </c>
      <c r="E133" s="460"/>
      <c r="F133" s="402" t="s">
        <v>394</v>
      </c>
      <c r="G133" s="403" t="s">
        <v>184</v>
      </c>
      <c r="H133" s="432"/>
      <c r="I133" s="433"/>
      <c r="J133" s="403" t="s">
        <v>185</v>
      </c>
      <c r="K133" s="460"/>
      <c r="M133" s="406" t="str">
        <f>IF(G135="","",IF(Paramètres!$I$3="x",
IF(OR(J135=0,J135=""),0,IF(J135&gt;=G135,Paramètres!$K$10,IF(J135&gt;=G135*75%,Paramètres!$J$8,IF(J135&gt;=G135*50%,Paramètres!$I$8,IF(J135&gt;=G135*25%,Paramètres!$H$8,Paramètres!$G$10))))),
IF(Paramètres!$N$3="x",
IF(OR(J135=0,J135=""),0,IF(J135&gt;=G135,Paramètres!$O$9,IF(J135&gt;=G135*75%,Paramètres!$O$9,IF(J135&gt;=G135*50%,Paramètres!$N$8,IF(J135&gt;=G135*25%,Paramètres!$M$8,IF(J135&lt;G135*25%,Paramètres!$L$9)))))),
IF(Paramètres!$R$3="x",
IF(OR(J135=0,J135=""),"NA",IF(J135&gt;=G135,Paramètres!$S$9,IF(J135&gt;=G135*75%,Paramètres!$S$9,IF(J135&gt;=G135*50%,Paramètres!$R$8,IF(J135&gt;=G135*25%,Paramètres!$Q$8,IF(J135&lt;G135*25%,Paramètres!$P$9)))))),
IF(Paramètres!$V$3="x",
IF(OR(J135=0,J135=""),Paramètres!$T$9,IF(J135&gt;=G135,Paramètres!$W$9,IF(J135&gt;=G135*75%,Paramètres!$W$9,IF(J135&gt;=G135*50%,Paramètres!$V$8,IF(J135&gt;=G135*25%,Paramètres!$U$8,IF(J135&lt;G135*25%,Paramètres!$T$9)))))))))))</f>
        <v/>
      </c>
      <c r="N133" s="406">
        <f>N137/4</f>
        <v>10</v>
      </c>
      <c r="O133" s="407">
        <f>IF(OR(COUNTBLANK(F134:F136)=3,G135=""),0,
IF(SUM(IF(F134&lt;&gt;"",VLOOKUP(F134,Paramètres!$E$2:$F$27,2,0)),IF(F135&lt;&gt;"",VLOOKUP(F135,Paramètres!$E$2:$F$27,2,0)),IF(F136&lt;&gt;"",VLOOKUP(F136,Paramètres!$E$2:$F$27,2,0)))&gt;N137,$N137,
SUM(IF(F134&lt;&gt;"",VLOOKUP(F134,Paramètres!$E$2:$F$27,2,0)),IF(F135&lt;&gt;"",VLOOKUP(F135,Paramètres!$E$2:$F$27,2,0)),IF(F136&lt;&gt;"",VLOOKUP(F136,Paramètres!$E$2:$F$27,2,0)))))</f>
        <v>0</v>
      </c>
      <c r="P133" s="408"/>
    </row>
    <row r="134" spans="1:16" ht="15" customHeight="1" x14ac:dyDescent="0.3">
      <c r="A134" s="460"/>
      <c r="B134" s="464"/>
      <c r="C134" s="465"/>
      <c r="D134" s="464"/>
      <c r="E134" s="460"/>
      <c r="F134" s="280"/>
      <c r="G134" s="411"/>
      <c r="H134" s="436"/>
      <c r="I134" s="437"/>
      <c r="J134" s="414"/>
      <c r="K134" s="460"/>
      <c r="N134" s="406">
        <f>N137/4</f>
        <v>10</v>
      </c>
      <c r="O134" s="407">
        <f>N137*5%</f>
        <v>2</v>
      </c>
    </row>
    <row r="135" spans="1:16" ht="15" customHeight="1" x14ac:dyDescent="0.3">
      <c r="A135" s="460"/>
      <c r="B135" s="466"/>
      <c r="C135" s="467"/>
      <c r="D135" s="466"/>
      <c r="E135" s="460"/>
      <c r="F135" s="281"/>
      <c r="G135" s="282"/>
      <c r="H135" s="436"/>
      <c r="I135" s="437"/>
      <c r="J135" s="417" t="str">
        <f>IF(COUNTA(F134:F136)=0,"",IF(F134&lt;&gt;"",VLOOKUP(F134,Paramètres!$E$2:$F$27,2,0))+IF(F135&lt;&gt;"",VLOOKUP(F135,Paramètres!$E$2:$F$27,2,0))+IF(F136&lt;&gt;"",VLOOKUP(F136,Paramètres!$E$2:$F$27,2,0)))</f>
        <v/>
      </c>
      <c r="K135" s="460"/>
      <c r="N135" s="406">
        <f>N137/4</f>
        <v>10</v>
      </c>
      <c r="O135" s="407">
        <f>SUM(N133:N137)-(O133+O134)</f>
        <v>78</v>
      </c>
      <c r="P135" s="408"/>
    </row>
    <row r="136" spans="1:16" ht="15" customHeight="1" thickBot="1" x14ac:dyDescent="0.35">
      <c r="A136" s="460"/>
      <c r="B136" s="466"/>
      <c r="C136" s="467"/>
      <c r="D136" s="466"/>
      <c r="E136" s="460"/>
      <c r="F136" s="283"/>
      <c r="G136" s="418"/>
      <c r="H136" s="440"/>
      <c r="I136" s="441"/>
      <c r="J136" s="421"/>
      <c r="K136" s="460"/>
      <c r="N136" s="406">
        <f>N137/4</f>
        <v>10</v>
      </c>
      <c r="O136" s="398"/>
    </row>
    <row r="137" spans="1:16" ht="16.2" thickBot="1" x14ac:dyDescent="0.35">
      <c r="A137" s="460"/>
      <c r="B137" s="468"/>
      <c r="C137" s="468"/>
      <c r="D137" s="468"/>
      <c r="E137" s="460"/>
      <c r="F137" s="469"/>
      <c r="G137" s="470"/>
      <c r="H137" s="471"/>
      <c r="I137" s="471"/>
      <c r="J137" s="472"/>
      <c r="K137" s="460"/>
      <c r="N137" s="406">
        <f>IF(G135="",40,G135)</f>
        <v>40</v>
      </c>
      <c r="O137" s="398"/>
    </row>
    <row r="138" spans="1:16" ht="15" customHeight="1" thickBot="1" x14ac:dyDescent="0.35">
      <c r="A138" s="460"/>
      <c r="B138" s="399">
        <f t="shared" ref="B138" si="20">B133+1</f>
        <v>28</v>
      </c>
      <c r="C138" s="400" t="str">
        <f>IF(VLOOKUP(B138,Paramètres!$A$2:$C$38,2,0)=0,"",VLOOKUP(B138,Paramètres!$A$2:$C$38,2,0))</f>
        <v>Elève 28</v>
      </c>
      <c r="D138" s="401" t="str">
        <f>IF(C138="","",VLOOKUP(B138,Paramètres!$A$2:$C$38,3,0))</f>
        <v>F</v>
      </c>
      <c r="E138" s="460"/>
      <c r="F138" s="402" t="s">
        <v>394</v>
      </c>
      <c r="G138" s="403" t="s">
        <v>184</v>
      </c>
      <c r="H138" s="432"/>
      <c r="I138" s="433"/>
      <c r="J138" s="403" t="s">
        <v>185</v>
      </c>
      <c r="K138" s="460"/>
      <c r="M138" s="406" t="str">
        <f>IF(G140="","",IF(Paramètres!$I$3="x",
IF(OR(J140=0,J140=""),0,IF(J140&gt;=G140,Paramètres!$K$10,IF(J140&gt;=G140*75%,Paramètres!$J$8,IF(J140&gt;=G140*50%,Paramètres!$I$8,IF(J140&gt;=G140*25%,Paramètres!$H$8,Paramètres!$G$10))))),
IF(Paramètres!$N$3="x",
IF(OR(J140=0,J140=""),0,IF(J140&gt;=G140,Paramètres!$O$9,IF(J140&gt;=G140*75%,Paramètres!$O$9,IF(J140&gt;=G140*50%,Paramètres!$N$8,IF(J140&gt;=G140*25%,Paramètres!$M$8,IF(J140&lt;G140*25%,Paramètres!$L$9)))))),
IF(Paramètres!$R$3="x",
IF(OR(J140=0,J140=""),"NA",IF(J140&gt;=G140,Paramètres!$S$9,IF(J140&gt;=G140*75%,Paramètres!$S$9,IF(J140&gt;=G140*50%,Paramètres!$R$8,IF(J140&gt;=G140*25%,Paramètres!$Q$8,IF(J140&lt;G140*25%,Paramètres!$P$9)))))),
IF(Paramètres!$V$3="x",
IF(OR(J140=0,J140=""),Paramètres!$T$9,IF(J140&gt;=G140,Paramètres!$W$9,IF(J140&gt;=G140*75%,Paramètres!$W$9,IF(J140&gt;=G140*50%,Paramètres!$V$8,IF(J140&gt;=G140*25%,Paramètres!$U$8,IF(J140&lt;G140*25%,Paramètres!$T$9)))))))))))</f>
        <v/>
      </c>
      <c r="N138" s="406">
        <f>N142/4</f>
        <v>10</v>
      </c>
      <c r="O138" s="407">
        <f>IF(OR(COUNTBLANK(F139:F141)=3,G140=""),0,
IF(SUM(IF(F139&lt;&gt;"",VLOOKUP(F139,Paramètres!$E$2:$F$27,2,0)),IF(F140&lt;&gt;"",VLOOKUP(F140,Paramètres!$E$2:$F$27,2,0)),IF(F141&lt;&gt;"",VLOOKUP(F141,Paramètres!$E$2:$F$27,2,0)))&gt;N142,$N142,
SUM(IF(F139&lt;&gt;"",VLOOKUP(F139,Paramètres!$E$2:$F$27,2,0)),IF(F140&lt;&gt;"",VLOOKUP(F140,Paramètres!$E$2:$F$27,2,0)),IF(F141&lt;&gt;"",VLOOKUP(F141,Paramètres!$E$2:$F$27,2,0)))))</f>
        <v>0</v>
      </c>
      <c r="P138" s="408"/>
    </row>
    <row r="139" spans="1:16" ht="15" customHeight="1" x14ac:dyDescent="0.3">
      <c r="A139" s="460"/>
      <c r="B139" s="464"/>
      <c r="C139" s="465"/>
      <c r="D139" s="464"/>
      <c r="E139" s="460"/>
      <c r="F139" s="280"/>
      <c r="G139" s="411"/>
      <c r="H139" s="436"/>
      <c r="I139" s="437"/>
      <c r="J139" s="414"/>
      <c r="K139" s="460"/>
      <c r="N139" s="406">
        <f>N142/4</f>
        <v>10</v>
      </c>
      <c r="O139" s="407">
        <f>N142*5%</f>
        <v>2</v>
      </c>
    </row>
    <row r="140" spans="1:16" ht="15" customHeight="1" x14ac:dyDescent="0.3">
      <c r="A140" s="460"/>
      <c r="B140" s="466"/>
      <c r="C140" s="467"/>
      <c r="D140" s="466"/>
      <c r="E140" s="460"/>
      <c r="F140" s="281"/>
      <c r="G140" s="282"/>
      <c r="H140" s="436"/>
      <c r="I140" s="437"/>
      <c r="J140" s="417" t="str">
        <f>IF(COUNTA(F139:F141)=0,"",IF(F139&lt;&gt;"",VLOOKUP(F139,Paramètres!$E$2:$F$27,2,0))+IF(F140&lt;&gt;"",VLOOKUP(F140,Paramètres!$E$2:$F$27,2,0))+IF(F141&lt;&gt;"",VLOOKUP(F141,Paramètres!$E$2:$F$27,2,0)))</f>
        <v/>
      </c>
      <c r="K140" s="460"/>
      <c r="N140" s="406">
        <f>N142/4</f>
        <v>10</v>
      </c>
      <c r="O140" s="407">
        <f>SUM(N138:N142)-(O138+O139)</f>
        <v>78</v>
      </c>
      <c r="P140" s="408"/>
    </row>
    <row r="141" spans="1:16" ht="15" customHeight="1" thickBot="1" x14ac:dyDescent="0.35">
      <c r="A141" s="460"/>
      <c r="B141" s="466"/>
      <c r="C141" s="467"/>
      <c r="D141" s="466"/>
      <c r="E141" s="460"/>
      <c r="F141" s="283"/>
      <c r="G141" s="418"/>
      <c r="H141" s="440"/>
      <c r="I141" s="441"/>
      <c r="J141" s="421"/>
      <c r="K141" s="460"/>
      <c r="N141" s="406">
        <f>N142/4</f>
        <v>10</v>
      </c>
      <c r="O141" s="398"/>
    </row>
    <row r="142" spans="1:16" ht="16.2" thickBot="1" x14ac:dyDescent="0.35">
      <c r="A142" s="460"/>
      <c r="B142" s="468"/>
      <c r="C142" s="468"/>
      <c r="D142" s="468"/>
      <c r="E142" s="460"/>
      <c r="F142" s="469"/>
      <c r="G142" s="470"/>
      <c r="H142" s="471"/>
      <c r="I142" s="471"/>
      <c r="J142" s="472"/>
      <c r="K142" s="460"/>
      <c r="N142" s="406">
        <f>IF(G140="",40,G140)</f>
        <v>40</v>
      </c>
      <c r="O142" s="398"/>
    </row>
    <row r="143" spans="1:16" ht="15" customHeight="1" thickBot="1" x14ac:dyDescent="0.35">
      <c r="A143" s="460"/>
      <c r="B143" s="399">
        <f t="shared" ref="B143" si="21">B138+1</f>
        <v>29</v>
      </c>
      <c r="C143" s="400" t="str">
        <f>IF(VLOOKUP(B143,Paramètres!$A$2:$C$38,2,0)=0,"",VLOOKUP(B143,Paramètres!$A$2:$C$38,2,0))</f>
        <v>Elève 29</v>
      </c>
      <c r="D143" s="401" t="str">
        <f>IF(C143="","",VLOOKUP(B143,Paramètres!$A$2:$C$38,3,0))</f>
        <v>F</v>
      </c>
      <c r="E143" s="460"/>
      <c r="F143" s="402" t="s">
        <v>394</v>
      </c>
      <c r="G143" s="403" t="s">
        <v>184</v>
      </c>
      <c r="H143" s="432"/>
      <c r="I143" s="433"/>
      <c r="J143" s="403" t="s">
        <v>185</v>
      </c>
      <c r="K143" s="460"/>
      <c r="M143" s="406" t="str">
        <f>IF(G145="","",IF(Paramètres!$I$3="x",
IF(OR(J145=0,J145=""),0,IF(J145&gt;=G145,Paramètres!$K$10,IF(J145&gt;=G145*75%,Paramètres!$J$8,IF(J145&gt;=G145*50%,Paramètres!$I$8,IF(J145&gt;=G145*25%,Paramètres!$H$8,Paramètres!$G$10))))),
IF(Paramètres!$N$3="x",
IF(OR(J145=0,J145=""),0,IF(J145&gt;=G145,Paramètres!$O$9,IF(J145&gt;=G145*75%,Paramètres!$O$9,IF(J145&gt;=G145*50%,Paramètres!$N$8,IF(J145&gt;=G145*25%,Paramètres!$M$8,IF(J145&lt;G145*25%,Paramètres!$L$9)))))),
IF(Paramètres!$R$3="x",
IF(OR(J145=0,J145=""),"NA",IF(J145&gt;=G145,Paramètres!$S$9,IF(J145&gt;=G145*75%,Paramètres!$S$9,IF(J145&gt;=G145*50%,Paramètres!$R$8,IF(J145&gt;=G145*25%,Paramètres!$Q$8,IF(J145&lt;G145*25%,Paramètres!$P$9)))))),
IF(Paramètres!$V$3="x",
IF(OR(J145=0,J145=""),Paramètres!$T$9,IF(J145&gt;=G145,Paramètres!$W$9,IF(J145&gt;=G145*75%,Paramètres!$W$9,IF(J145&gt;=G145*50%,Paramètres!$V$8,IF(J145&gt;=G145*25%,Paramètres!$U$8,IF(J145&lt;G145*25%,Paramètres!$T$9)))))))))))</f>
        <v/>
      </c>
      <c r="N143" s="406">
        <f>N147/4</f>
        <v>10</v>
      </c>
      <c r="O143" s="407">
        <f>IF(OR(COUNTBLANK(F144:F146)=3,G145=""),0,
IF(SUM(IF(F144&lt;&gt;"",VLOOKUP(F144,Paramètres!$E$2:$F$27,2,0)),IF(F145&lt;&gt;"",VLOOKUP(F145,Paramètres!$E$2:$F$27,2,0)),IF(F146&lt;&gt;"",VLOOKUP(F146,Paramètres!$E$2:$F$27,2,0)))&gt;N147,$N147,
SUM(IF(F144&lt;&gt;"",VLOOKUP(F144,Paramètres!$E$2:$F$27,2,0)),IF(F145&lt;&gt;"",VLOOKUP(F145,Paramètres!$E$2:$F$27,2,0)),IF(F146&lt;&gt;"",VLOOKUP(F146,Paramètres!$E$2:$F$27,2,0)))))</f>
        <v>0</v>
      </c>
      <c r="P143" s="408"/>
    </row>
    <row r="144" spans="1:16" ht="15" customHeight="1" x14ac:dyDescent="0.3">
      <c r="A144" s="460"/>
      <c r="B144" s="464"/>
      <c r="C144" s="465"/>
      <c r="D144" s="464"/>
      <c r="E144" s="460"/>
      <c r="F144" s="280"/>
      <c r="G144" s="411"/>
      <c r="H144" s="436"/>
      <c r="I144" s="437"/>
      <c r="J144" s="414"/>
      <c r="K144" s="460"/>
      <c r="N144" s="406">
        <f>N147/4</f>
        <v>10</v>
      </c>
      <c r="O144" s="407">
        <f>N147*5%</f>
        <v>2</v>
      </c>
    </row>
    <row r="145" spans="1:16" ht="15" customHeight="1" x14ac:dyDescent="0.3">
      <c r="A145" s="460"/>
      <c r="B145" s="466"/>
      <c r="C145" s="467"/>
      <c r="D145" s="466"/>
      <c r="E145" s="460"/>
      <c r="F145" s="281"/>
      <c r="G145" s="282"/>
      <c r="H145" s="436"/>
      <c r="I145" s="437"/>
      <c r="J145" s="417" t="str">
        <f>IF(COUNTA(F144:F146)=0,"",IF(F144&lt;&gt;"",VLOOKUP(F144,Paramètres!$E$2:$F$27,2,0))+IF(F145&lt;&gt;"",VLOOKUP(F145,Paramètres!$E$2:$F$27,2,0))+IF(F146&lt;&gt;"",VLOOKUP(F146,Paramètres!$E$2:$F$27,2,0)))</f>
        <v/>
      </c>
      <c r="K145" s="460"/>
      <c r="N145" s="406">
        <f>N147/4</f>
        <v>10</v>
      </c>
      <c r="O145" s="407">
        <f>SUM(N143:N147)-(O143+O144)</f>
        <v>78</v>
      </c>
      <c r="P145" s="408"/>
    </row>
    <row r="146" spans="1:16" ht="15" customHeight="1" thickBot="1" x14ac:dyDescent="0.35">
      <c r="A146" s="460"/>
      <c r="B146" s="466"/>
      <c r="C146" s="467"/>
      <c r="D146" s="466"/>
      <c r="E146" s="460"/>
      <c r="F146" s="283"/>
      <c r="G146" s="418"/>
      <c r="H146" s="440"/>
      <c r="I146" s="441"/>
      <c r="J146" s="421"/>
      <c r="K146" s="460"/>
      <c r="N146" s="406">
        <f>N147/4</f>
        <v>10</v>
      </c>
      <c r="O146" s="398"/>
    </row>
    <row r="147" spans="1:16" ht="16.2" thickBot="1" x14ac:dyDescent="0.35">
      <c r="A147" s="460"/>
      <c r="B147" s="468"/>
      <c r="C147" s="468"/>
      <c r="D147" s="468"/>
      <c r="E147" s="460"/>
      <c r="F147" s="469"/>
      <c r="G147" s="470"/>
      <c r="H147" s="471"/>
      <c r="I147" s="471"/>
      <c r="J147" s="472"/>
      <c r="K147" s="460"/>
      <c r="N147" s="406">
        <f>IF(G145="",40,G145)</f>
        <v>40</v>
      </c>
      <c r="O147" s="398"/>
    </row>
    <row r="148" spans="1:16" ht="15" customHeight="1" thickBot="1" x14ac:dyDescent="0.35">
      <c r="A148" s="460"/>
      <c r="B148" s="399">
        <f t="shared" ref="B148" si="22">B143+1</f>
        <v>30</v>
      </c>
      <c r="C148" s="400" t="str">
        <f>IF(VLOOKUP(B148,Paramètres!$A$2:$C$38,2,0)=0,"",VLOOKUP(B148,Paramètres!$A$2:$C$38,2,0))</f>
        <v>Elève 30</v>
      </c>
      <c r="D148" s="401" t="str">
        <f>IF(C148="","",VLOOKUP(B148,Paramètres!$A$2:$C$38,3,0))</f>
        <v>F</v>
      </c>
      <c r="E148" s="460"/>
      <c r="F148" s="402" t="s">
        <v>394</v>
      </c>
      <c r="G148" s="403" t="s">
        <v>184</v>
      </c>
      <c r="H148" s="432"/>
      <c r="I148" s="433"/>
      <c r="J148" s="403" t="s">
        <v>185</v>
      </c>
      <c r="K148" s="460"/>
      <c r="M148" s="406" t="str">
        <f>IF(G150="","",IF(Paramètres!$I$3="x",
IF(OR(J150=0,J150=""),0,IF(J150&gt;=G150,Paramètres!$K$10,IF(J150&gt;=G150*75%,Paramètres!$J$8,IF(J150&gt;=G150*50%,Paramètres!$I$8,IF(J150&gt;=G150*25%,Paramètres!$H$8,Paramètres!$G$10))))),
IF(Paramètres!$N$3="x",
IF(OR(J150=0,J150=""),0,IF(J150&gt;=G150,Paramètres!$O$9,IF(J150&gt;=G150*75%,Paramètres!$O$9,IF(J150&gt;=G150*50%,Paramètres!$N$8,IF(J150&gt;=G150*25%,Paramètres!$M$8,IF(J150&lt;G150*25%,Paramètres!$L$9)))))),
IF(Paramètres!$R$3="x",
IF(OR(J150=0,J150=""),"NA",IF(J150&gt;=G150,Paramètres!$S$9,IF(J150&gt;=G150*75%,Paramètres!$S$9,IF(J150&gt;=G150*50%,Paramètres!$R$8,IF(J150&gt;=G150*25%,Paramètres!$Q$8,IF(J150&lt;G150*25%,Paramètres!$P$9)))))),
IF(Paramètres!$V$3="x",
IF(OR(J150=0,J150=""),Paramètres!$T$9,IF(J150&gt;=G150,Paramètres!$W$9,IF(J150&gt;=G150*75%,Paramètres!$W$9,IF(J150&gt;=G150*50%,Paramètres!$V$8,IF(J150&gt;=G150*25%,Paramètres!$U$8,IF(J150&lt;G150*25%,Paramètres!$T$9)))))))))))</f>
        <v/>
      </c>
      <c r="N148" s="406">
        <f>N152/4</f>
        <v>10</v>
      </c>
      <c r="O148" s="407">
        <f>IF(OR(COUNTBLANK(F149:F151)=3,G150=""),0,
IF(SUM(IF(F149&lt;&gt;"",VLOOKUP(F149,Paramètres!$E$2:$F$27,2,0)),IF(F150&lt;&gt;"",VLOOKUP(F150,Paramètres!$E$2:$F$27,2,0)),IF(F151&lt;&gt;"",VLOOKUP(F151,Paramètres!$E$2:$F$27,2,0)))&gt;N152,$N152,
SUM(IF(F149&lt;&gt;"",VLOOKUP(F149,Paramètres!$E$2:$F$27,2,0)),IF(F150&lt;&gt;"",VLOOKUP(F150,Paramètres!$E$2:$F$27,2,0)),IF(F151&lt;&gt;"",VLOOKUP(F151,Paramètres!$E$2:$F$27,2,0)))))</f>
        <v>0</v>
      </c>
      <c r="P148" s="408"/>
    </row>
    <row r="149" spans="1:16" ht="15" customHeight="1" x14ac:dyDescent="0.3">
      <c r="A149" s="460"/>
      <c r="B149" s="464"/>
      <c r="C149" s="465"/>
      <c r="D149" s="464"/>
      <c r="E149" s="460"/>
      <c r="F149" s="280"/>
      <c r="G149" s="411"/>
      <c r="H149" s="436"/>
      <c r="I149" s="437"/>
      <c r="J149" s="414"/>
      <c r="K149" s="460"/>
      <c r="N149" s="406">
        <f>N152/4</f>
        <v>10</v>
      </c>
      <c r="O149" s="407">
        <f>N152*5%</f>
        <v>2</v>
      </c>
    </row>
    <row r="150" spans="1:16" ht="15" customHeight="1" x14ac:dyDescent="0.3">
      <c r="A150" s="460"/>
      <c r="B150" s="466"/>
      <c r="C150" s="467"/>
      <c r="D150" s="466"/>
      <c r="E150" s="460"/>
      <c r="F150" s="281"/>
      <c r="G150" s="282"/>
      <c r="H150" s="436"/>
      <c r="I150" s="437"/>
      <c r="J150" s="417" t="str">
        <f>IF(COUNTA(F149:F151)=0,"",IF(F149&lt;&gt;"",VLOOKUP(F149,Paramètres!$E$2:$F$27,2,0))+IF(F150&lt;&gt;"",VLOOKUP(F150,Paramètres!$E$2:$F$27,2,0))+IF(F151&lt;&gt;"",VLOOKUP(F151,Paramètres!$E$2:$F$27,2,0)))</f>
        <v/>
      </c>
      <c r="K150" s="460"/>
      <c r="N150" s="406">
        <f>N152/4</f>
        <v>10</v>
      </c>
      <c r="O150" s="407">
        <f>SUM(N148:N152)-(O148+O149)</f>
        <v>78</v>
      </c>
      <c r="P150" s="408"/>
    </row>
    <row r="151" spans="1:16" ht="15" customHeight="1" thickBot="1" x14ac:dyDescent="0.35">
      <c r="A151" s="460"/>
      <c r="B151" s="466"/>
      <c r="C151" s="467"/>
      <c r="D151" s="466"/>
      <c r="E151" s="460"/>
      <c r="F151" s="283"/>
      <c r="G151" s="418"/>
      <c r="H151" s="440"/>
      <c r="I151" s="441"/>
      <c r="J151" s="421"/>
      <c r="K151" s="460"/>
      <c r="N151" s="406">
        <f>N152/4</f>
        <v>10</v>
      </c>
      <c r="O151" s="398"/>
    </row>
    <row r="152" spans="1:16" ht="16.2" thickBot="1" x14ac:dyDescent="0.35">
      <c r="A152" s="460"/>
      <c r="B152" s="468"/>
      <c r="C152" s="468"/>
      <c r="D152" s="468"/>
      <c r="E152" s="460"/>
      <c r="F152" s="469"/>
      <c r="G152" s="470"/>
      <c r="H152" s="471"/>
      <c r="I152" s="471"/>
      <c r="J152" s="472"/>
      <c r="K152" s="460"/>
      <c r="N152" s="406">
        <f>IF(G150="",40,G150)</f>
        <v>40</v>
      </c>
      <c r="O152" s="398"/>
    </row>
    <row r="153" spans="1:16" ht="15" customHeight="1" thickBot="1" x14ac:dyDescent="0.35">
      <c r="A153" s="460"/>
      <c r="B153" s="399">
        <f t="shared" ref="B153" si="23">B148+1</f>
        <v>31</v>
      </c>
      <c r="C153" s="400" t="str">
        <f>IF(VLOOKUP(B153,Paramètres!$A$2:$C$38,2,0)=0,"",VLOOKUP(B153,Paramètres!$A$2:$C$38,2,0))</f>
        <v>Elève 31</v>
      </c>
      <c r="D153" s="401" t="str">
        <f>IF(C153="","",VLOOKUP(B153,Paramètres!$A$2:$C$38,3,0))</f>
        <v>G</v>
      </c>
      <c r="E153" s="460"/>
      <c r="F153" s="402" t="s">
        <v>394</v>
      </c>
      <c r="G153" s="403" t="s">
        <v>184</v>
      </c>
      <c r="H153" s="432"/>
      <c r="I153" s="433"/>
      <c r="J153" s="403" t="s">
        <v>185</v>
      </c>
      <c r="K153" s="460"/>
      <c r="M153" s="406" t="str">
        <f>IF(G155="","",IF(Paramètres!$I$3="x",
IF(OR(J155=0,J155=""),0,IF(J155&gt;=G155,Paramètres!$K$10,IF(J155&gt;=G155*75%,Paramètres!$J$8,IF(J155&gt;=G155*50%,Paramètres!$I$8,IF(J155&gt;=G155*25%,Paramètres!$H$8,Paramètres!$G$10))))),
IF(Paramètres!$N$3="x",
IF(OR(J155=0,J155=""),0,IF(J155&gt;=G155,Paramètres!$O$9,IF(J155&gt;=G155*75%,Paramètres!$O$9,IF(J155&gt;=G155*50%,Paramètres!$N$8,IF(J155&gt;=G155*25%,Paramètres!$M$8,IF(J155&lt;G155*25%,Paramètres!$L$9)))))),
IF(Paramètres!$R$3="x",
IF(OR(J155=0,J155=""),"NA",IF(J155&gt;=G155,Paramètres!$S$9,IF(J155&gt;=G155*75%,Paramètres!$S$9,IF(J155&gt;=G155*50%,Paramètres!$R$8,IF(J155&gt;=G155*25%,Paramètres!$Q$8,IF(J155&lt;G155*25%,Paramètres!$P$9)))))),
IF(Paramètres!$V$3="x",
IF(OR(J155=0,J155=""),Paramètres!$T$9,IF(J155&gt;=G155,Paramètres!$W$9,IF(J155&gt;=G155*75%,Paramètres!$W$9,IF(J155&gt;=G155*50%,Paramètres!$V$8,IF(J155&gt;=G155*25%,Paramètres!$U$8,IF(J155&lt;G155*25%,Paramètres!$T$9)))))))))))</f>
        <v/>
      </c>
      <c r="N153" s="406">
        <f>N157/4</f>
        <v>10</v>
      </c>
      <c r="O153" s="407">
        <f>IF(OR(COUNTBLANK(F154:F156)=3,G155=""),0,
IF(SUM(IF(F154&lt;&gt;"",VLOOKUP(F154,Paramètres!$E$2:$F$27,2,0)),IF(F155&lt;&gt;"",VLOOKUP(F155,Paramètres!$E$2:$F$27,2,0)),IF(F156&lt;&gt;"",VLOOKUP(F156,Paramètres!$E$2:$F$27,2,0)))&gt;N157,$N157,
SUM(IF(F154&lt;&gt;"",VLOOKUP(F154,Paramètres!$E$2:$F$27,2,0)),IF(F155&lt;&gt;"",VLOOKUP(F155,Paramètres!$E$2:$F$27,2,0)),IF(F156&lt;&gt;"",VLOOKUP(F156,Paramètres!$E$2:$F$27,2,0)))))</f>
        <v>0</v>
      </c>
      <c r="P153" s="408"/>
    </row>
    <row r="154" spans="1:16" ht="15" customHeight="1" x14ac:dyDescent="0.3">
      <c r="A154" s="460"/>
      <c r="B154" s="464"/>
      <c r="C154" s="465"/>
      <c r="D154" s="464"/>
      <c r="E154" s="460"/>
      <c r="F154" s="280"/>
      <c r="G154" s="411"/>
      <c r="H154" s="436"/>
      <c r="I154" s="437"/>
      <c r="J154" s="414"/>
      <c r="K154" s="460"/>
      <c r="N154" s="406">
        <f>N157/4</f>
        <v>10</v>
      </c>
      <c r="O154" s="407">
        <f>N157*5%</f>
        <v>2</v>
      </c>
    </row>
    <row r="155" spans="1:16" ht="15" customHeight="1" x14ac:dyDescent="0.3">
      <c r="A155" s="460"/>
      <c r="B155" s="466"/>
      <c r="C155" s="467"/>
      <c r="D155" s="466"/>
      <c r="E155" s="460"/>
      <c r="F155" s="281"/>
      <c r="G155" s="282"/>
      <c r="H155" s="436"/>
      <c r="I155" s="437"/>
      <c r="J155" s="417" t="str">
        <f>IF(COUNTA(F154:F156)=0,"",IF(F154&lt;&gt;"",VLOOKUP(F154,Paramètres!$E$2:$F$27,2,0))+IF(F155&lt;&gt;"",VLOOKUP(F155,Paramètres!$E$2:$F$27,2,0))+IF(F156&lt;&gt;"",VLOOKUP(F156,Paramètres!$E$2:$F$27,2,0)))</f>
        <v/>
      </c>
      <c r="K155" s="460"/>
      <c r="N155" s="406">
        <f>N157/4</f>
        <v>10</v>
      </c>
      <c r="O155" s="407">
        <f>SUM(N153:N157)-(O153+O154)</f>
        <v>78</v>
      </c>
      <c r="P155" s="408"/>
    </row>
    <row r="156" spans="1:16" ht="15" customHeight="1" thickBot="1" x14ac:dyDescent="0.35">
      <c r="A156" s="460"/>
      <c r="B156" s="466"/>
      <c r="C156" s="467"/>
      <c r="D156" s="466"/>
      <c r="E156" s="460"/>
      <c r="F156" s="283"/>
      <c r="G156" s="418"/>
      <c r="H156" s="440"/>
      <c r="I156" s="441"/>
      <c r="J156" s="421"/>
      <c r="K156" s="460"/>
      <c r="N156" s="406">
        <f>N157/4</f>
        <v>10</v>
      </c>
      <c r="O156" s="398"/>
    </row>
    <row r="157" spans="1:16" ht="16.2" thickBot="1" x14ac:dyDescent="0.35">
      <c r="A157" s="460"/>
      <c r="B157" s="468"/>
      <c r="C157" s="468"/>
      <c r="D157" s="468"/>
      <c r="E157" s="460"/>
      <c r="F157" s="469"/>
      <c r="G157" s="470"/>
      <c r="H157" s="471"/>
      <c r="I157" s="471"/>
      <c r="J157" s="472"/>
      <c r="K157" s="460"/>
      <c r="N157" s="406">
        <f>IF(G155="",40,G155)</f>
        <v>40</v>
      </c>
      <c r="O157" s="398"/>
    </row>
    <row r="158" spans="1:16" ht="15" customHeight="1" thickBot="1" x14ac:dyDescent="0.35">
      <c r="A158" s="460"/>
      <c r="B158" s="399">
        <f t="shared" ref="B158" si="24">B153+1</f>
        <v>32</v>
      </c>
      <c r="C158" s="400" t="str">
        <f>IF(VLOOKUP(B158,Paramètres!$A$2:$C$38,2,0)=0,"",VLOOKUP(B158,Paramètres!$A$2:$C$38,2,0))</f>
        <v/>
      </c>
      <c r="D158" s="401" t="str">
        <f>IF(C158="","",VLOOKUP(B158,Paramètres!$A$2:$C$38,3,0))</f>
        <v/>
      </c>
      <c r="E158" s="460"/>
      <c r="F158" s="402" t="s">
        <v>394</v>
      </c>
      <c r="G158" s="403" t="s">
        <v>184</v>
      </c>
      <c r="H158" s="432"/>
      <c r="I158" s="433"/>
      <c r="J158" s="403" t="s">
        <v>185</v>
      </c>
      <c r="K158" s="460"/>
      <c r="M158" s="406" t="str">
        <f>IF(G160="","",IF(Paramètres!$I$3="x",
IF(OR(J160=0,J160=""),0,IF(J160&gt;=G160,Paramètres!$K$10,IF(J160&gt;=G160*75%,Paramètres!$J$8,IF(J160&gt;=G160*50%,Paramètres!$I$8,IF(J160&gt;=G160*25%,Paramètres!$H$8,Paramètres!$G$10))))),
IF(Paramètres!$N$3="x",
IF(OR(J160=0,J160=""),0,IF(J160&gt;=G160,Paramètres!$O$9,IF(J160&gt;=G160*75%,Paramètres!$O$9,IF(J160&gt;=G160*50%,Paramètres!$N$8,IF(J160&gt;=G160*25%,Paramètres!$M$8,IF(J160&lt;G160*25%,Paramètres!$L$9)))))),
IF(Paramètres!$R$3="x",
IF(OR(J160=0,J160=""),"NA",IF(J160&gt;=G160,Paramètres!$S$9,IF(J160&gt;=G160*75%,Paramètres!$S$9,IF(J160&gt;=G160*50%,Paramètres!$R$8,IF(J160&gt;=G160*25%,Paramètres!$Q$8,IF(J160&lt;G160*25%,Paramètres!$P$9)))))),
IF(Paramètres!$V$3="x",
IF(OR(J160=0,J160=""),Paramètres!$T$9,IF(J160&gt;=G160,Paramètres!$W$9,IF(J160&gt;=G160*75%,Paramètres!$W$9,IF(J160&gt;=G160*50%,Paramètres!$V$8,IF(J160&gt;=G160*25%,Paramètres!$U$8,IF(J160&lt;G160*25%,Paramètres!$T$9)))))))))))</f>
        <v/>
      </c>
      <c r="N158" s="406">
        <f>N162/4</f>
        <v>10</v>
      </c>
      <c r="O158" s="407">
        <f>IF(OR(COUNTBLANK(F159:F161)=3,G160=""),0,
IF(SUM(IF(F159&lt;&gt;"",VLOOKUP(F159,Paramètres!$E$2:$F$27,2,0)),IF(F160&lt;&gt;"",VLOOKUP(F160,Paramètres!$E$2:$F$27,2,0)),IF(F161&lt;&gt;"",VLOOKUP(F161,Paramètres!$E$2:$F$27,2,0)))&gt;N162,$N162,
SUM(IF(F159&lt;&gt;"",VLOOKUP(F159,Paramètres!$E$2:$F$27,2,0)),IF(F160&lt;&gt;"",VLOOKUP(F160,Paramètres!$E$2:$F$27,2,0)),IF(F161&lt;&gt;"",VLOOKUP(F161,Paramètres!$E$2:$F$27,2,0)))))</f>
        <v>0</v>
      </c>
      <c r="P158" s="408"/>
    </row>
    <row r="159" spans="1:16" ht="15" customHeight="1" x14ac:dyDescent="0.3">
      <c r="A159" s="460"/>
      <c r="B159" s="464"/>
      <c r="C159" s="465"/>
      <c r="D159" s="464"/>
      <c r="E159" s="460"/>
      <c r="F159" s="280"/>
      <c r="G159" s="411"/>
      <c r="H159" s="436"/>
      <c r="I159" s="437"/>
      <c r="J159" s="414"/>
      <c r="K159" s="460"/>
      <c r="N159" s="406">
        <f>N162/4</f>
        <v>10</v>
      </c>
      <c r="O159" s="407">
        <f>N162*5%</f>
        <v>2</v>
      </c>
    </row>
    <row r="160" spans="1:16" ht="15" customHeight="1" x14ac:dyDescent="0.3">
      <c r="A160" s="460"/>
      <c r="B160" s="466"/>
      <c r="C160" s="467"/>
      <c r="D160" s="466"/>
      <c r="E160" s="460"/>
      <c r="F160" s="281"/>
      <c r="G160" s="282"/>
      <c r="H160" s="436"/>
      <c r="I160" s="437"/>
      <c r="J160" s="417" t="str">
        <f>IF(COUNTA(F159:F161)=0,"",IF(F159&lt;&gt;"",VLOOKUP(F159,Paramètres!$E$2:$F$27,2,0))+IF(F160&lt;&gt;"",VLOOKUP(F160,Paramètres!$E$2:$F$27,2,0))+IF(F161&lt;&gt;"",VLOOKUP(F161,Paramètres!$E$2:$F$27,2,0)))</f>
        <v/>
      </c>
      <c r="K160" s="460"/>
      <c r="N160" s="406">
        <f>N162/4</f>
        <v>10</v>
      </c>
      <c r="O160" s="407">
        <f>SUM(N158:N162)-(O158+O159)</f>
        <v>78</v>
      </c>
      <c r="P160" s="408"/>
    </row>
    <row r="161" spans="1:16" ht="15" customHeight="1" thickBot="1" x14ac:dyDescent="0.35">
      <c r="A161" s="460"/>
      <c r="B161" s="466"/>
      <c r="C161" s="467"/>
      <c r="D161" s="466"/>
      <c r="E161" s="460"/>
      <c r="F161" s="283"/>
      <c r="G161" s="418"/>
      <c r="H161" s="440"/>
      <c r="I161" s="441"/>
      <c r="J161" s="421"/>
      <c r="K161" s="460"/>
      <c r="N161" s="406">
        <f>N162/4</f>
        <v>10</v>
      </c>
      <c r="O161" s="398"/>
    </row>
    <row r="162" spans="1:16" ht="16.2" thickBot="1" x14ac:dyDescent="0.35">
      <c r="A162" s="460"/>
      <c r="B162" s="468"/>
      <c r="C162" s="468"/>
      <c r="D162" s="468"/>
      <c r="E162" s="460"/>
      <c r="F162" s="469"/>
      <c r="G162" s="470"/>
      <c r="H162" s="471"/>
      <c r="I162" s="471"/>
      <c r="J162" s="472"/>
      <c r="K162" s="460"/>
      <c r="N162" s="406">
        <f>IF(G160="",40,G160)</f>
        <v>40</v>
      </c>
      <c r="O162" s="398"/>
    </row>
    <row r="163" spans="1:16" ht="15" customHeight="1" thickBot="1" x14ac:dyDescent="0.35">
      <c r="A163" s="460"/>
      <c r="B163" s="399">
        <f t="shared" ref="B163" si="25">B158+1</f>
        <v>33</v>
      </c>
      <c r="C163" s="400" t="str">
        <f>IF(VLOOKUP(B163,Paramètres!$A$2:$C$38,2,0)=0,"",VLOOKUP(B163,Paramètres!$A$2:$C$38,2,0))</f>
        <v/>
      </c>
      <c r="D163" s="401" t="str">
        <f>IF(C163="","",VLOOKUP(B163,Paramètres!$A$2:$C$38,3,0))</f>
        <v/>
      </c>
      <c r="E163" s="460"/>
      <c r="F163" s="402" t="s">
        <v>394</v>
      </c>
      <c r="G163" s="403" t="s">
        <v>184</v>
      </c>
      <c r="H163" s="432"/>
      <c r="I163" s="433"/>
      <c r="J163" s="403" t="s">
        <v>185</v>
      </c>
      <c r="K163" s="460"/>
      <c r="M163" s="406" t="str">
        <f>IF(G165="","",IF(Paramètres!$I$3="x",
IF(OR(J165=0,J165=""),0,IF(J165&gt;=G165,Paramètres!$K$10,IF(J165&gt;=G165*75%,Paramètres!$J$8,IF(J165&gt;=G165*50%,Paramètres!$I$8,IF(J165&gt;=G165*25%,Paramètres!$H$8,Paramètres!$G$10))))),
IF(Paramètres!$N$3="x",
IF(OR(J165=0,J165=""),0,IF(J165&gt;=G165,Paramètres!$O$9,IF(J165&gt;=G165*75%,Paramètres!$O$9,IF(J165&gt;=G165*50%,Paramètres!$N$8,IF(J165&gt;=G165*25%,Paramètres!$M$8,IF(J165&lt;G165*25%,Paramètres!$L$9)))))),
IF(Paramètres!$R$3="x",
IF(OR(J165=0,J165=""),"NA",IF(J165&gt;=G165,Paramètres!$S$9,IF(J165&gt;=G165*75%,Paramètres!$S$9,IF(J165&gt;=G165*50%,Paramètres!$R$8,IF(J165&gt;=G165*25%,Paramètres!$Q$8,IF(J165&lt;G165*25%,Paramètres!$P$9)))))),
IF(Paramètres!$V$3="x",
IF(OR(J165=0,J165=""),Paramètres!$T$9,IF(J165&gt;=G165,Paramètres!$W$9,IF(J165&gt;=G165*75%,Paramètres!$W$9,IF(J165&gt;=G165*50%,Paramètres!$V$8,IF(J165&gt;=G165*25%,Paramètres!$U$8,IF(J165&lt;G165*25%,Paramètres!$T$9)))))))))))</f>
        <v/>
      </c>
      <c r="N163" s="406">
        <f>N167/4</f>
        <v>10</v>
      </c>
      <c r="O163" s="407">
        <f>IF(OR(COUNTBLANK(F164:F166)=3,G165=""),0,
IF(SUM(IF(F164&lt;&gt;"",VLOOKUP(F164,Paramètres!$E$2:$F$27,2,0)),IF(F165&lt;&gt;"",VLOOKUP(F165,Paramètres!$E$2:$F$27,2,0)),IF(F166&lt;&gt;"",VLOOKUP(F166,Paramètres!$E$2:$F$27,2,0)))&gt;N167,$N167,
SUM(IF(F164&lt;&gt;"",VLOOKUP(F164,Paramètres!$E$2:$F$27,2,0)),IF(F165&lt;&gt;"",VLOOKUP(F165,Paramètres!$E$2:$F$27,2,0)),IF(F166&lt;&gt;"",VLOOKUP(F166,Paramètres!$E$2:$F$27,2,0)))))</f>
        <v>0</v>
      </c>
      <c r="P163" s="408"/>
    </row>
    <row r="164" spans="1:16" ht="15" customHeight="1" x14ac:dyDescent="0.3">
      <c r="A164" s="460"/>
      <c r="B164" s="464"/>
      <c r="C164" s="465"/>
      <c r="D164" s="464"/>
      <c r="E164" s="460"/>
      <c r="F164" s="280"/>
      <c r="G164" s="411"/>
      <c r="H164" s="436"/>
      <c r="I164" s="437"/>
      <c r="J164" s="414"/>
      <c r="K164" s="460"/>
      <c r="N164" s="406">
        <f>N167/4</f>
        <v>10</v>
      </c>
      <c r="O164" s="407">
        <f>N167*5%</f>
        <v>2</v>
      </c>
    </row>
    <row r="165" spans="1:16" ht="15" customHeight="1" x14ac:dyDescent="0.3">
      <c r="A165" s="460"/>
      <c r="B165" s="466"/>
      <c r="C165" s="467"/>
      <c r="D165" s="466"/>
      <c r="E165" s="460"/>
      <c r="F165" s="281"/>
      <c r="G165" s="282"/>
      <c r="H165" s="436"/>
      <c r="I165" s="437"/>
      <c r="J165" s="417" t="str">
        <f>IF(COUNTA(F164:F166)=0,"",IF(F164&lt;&gt;"",VLOOKUP(F164,Paramètres!$E$2:$F$27,2,0))+IF(F165&lt;&gt;"",VLOOKUP(F165,Paramètres!$E$2:$F$27,2,0))+IF(F166&lt;&gt;"",VLOOKUP(F166,Paramètres!$E$2:$F$27,2,0)))</f>
        <v/>
      </c>
      <c r="K165" s="460"/>
      <c r="N165" s="406">
        <f>N167/4</f>
        <v>10</v>
      </c>
      <c r="O165" s="407">
        <f>SUM(N163:N167)-(O163+O164)</f>
        <v>78</v>
      </c>
      <c r="P165" s="408"/>
    </row>
    <row r="166" spans="1:16" ht="15" customHeight="1" thickBot="1" x14ac:dyDescent="0.35">
      <c r="A166" s="460"/>
      <c r="B166" s="466"/>
      <c r="C166" s="467"/>
      <c r="D166" s="466"/>
      <c r="E166" s="460"/>
      <c r="F166" s="283"/>
      <c r="G166" s="418"/>
      <c r="H166" s="440"/>
      <c r="I166" s="441"/>
      <c r="J166" s="421"/>
      <c r="K166" s="460"/>
      <c r="N166" s="406">
        <f>N167/4</f>
        <v>10</v>
      </c>
      <c r="O166" s="398"/>
    </row>
    <row r="167" spans="1:16" ht="16.2" thickBot="1" x14ac:dyDescent="0.35">
      <c r="A167" s="460"/>
      <c r="B167" s="468"/>
      <c r="C167" s="468"/>
      <c r="D167" s="468"/>
      <c r="E167" s="460"/>
      <c r="F167" s="469"/>
      <c r="G167" s="470"/>
      <c r="H167" s="471"/>
      <c r="I167" s="471"/>
      <c r="J167" s="472"/>
      <c r="K167" s="460"/>
      <c r="N167" s="406">
        <f>IF(G165="",40,G165)</f>
        <v>40</v>
      </c>
      <c r="O167" s="398"/>
    </row>
    <row r="168" spans="1:16" ht="15" customHeight="1" thickBot="1" x14ac:dyDescent="0.35">
      <c r="A168" s="460"/>
      <c r="B168" s="399">
        <f t="shared" ref="B168" si="26">B163+1</f>
        <v>34</v>
      </c>
      <c r="C168" s="400" t="str">
        <f>IF(VLOOKUP(B168,Paramètres!$A$2:$C$38,2,0)=0,"",VLOOKUP(B168,Paramètres!$A$2:$C$38,2,0))</f>
        <v/>
      </c>
      <c r="D168" s="401" t="str">
        <f>IF(C168="","",VLOOKUP(B168,Paramètres!$A$2:$C$38,3,0))</f>
        <v/>
      </c>
      <c r="E168" s="460"/>
      <c r="F168" s="402" t="s">
        <v>394</v>
      </c>
      <c r="G168" s="403" t="s">
        <v>184</v>
      </c>
      <c r="H168" s="432"/>
      <c r="I168" s="433"/>
      <c r="J168" s="403" t="s">
        <v>185</v>
      </c>
      <c r="K168" s="460"/>
      <c r="M168" s="406" t="str">
        <f>IF(G170="","",IF(Paramètres!$I$3="x",
IF(OR(J170=0,J170=""),0,IF(J170&gt;=G170,Paramètres!$K$10,IF(J170&gt;=G170*75%,Paramètres!$J$8,IF(J170&gt;=G170*50%,Paramètres!$I$8,IF(J170&gt;=G170*25%,Paramètres!$H$8,Paramètres!$G$10))))),
IF(Paramètres!$N$3="x",
IF(OR(J170=0,J170=""),0,IF(J170&gt;=G170,Paramètres!$O$9,IF(J170&gt;=G170*75%,Paramètres!$O$9,IF(J170&gt;=G170*50%,Paramètres!$N$8,IF(J170&gt;=G170*25%,Paramètres!$M$8,IF(J170&lt;G170*25%,Paramètres!$L$9)))))),
IF(Paramètres!$R$3="x",
IF(OR(J170=0,J170=""),"NA",IF(J170&gt;=G170,Paramètres!$S$9,IF(J170&gt;=G170*75%,Paramètres!$S$9,IF(J170&gt;=G170*50%,Paramètres!$R$8,IF(J170&gt;=G170*25%,Paramètres!$Q$8,IF(J170&lt;G170*25%,Paramètres!$P$9)))))),
IF(Paramètres!$V$3="x",
IF(OR(J170=0,J170=""),Paramètres!$T$9,IF(J170&gt;=G170,Paramètres!$W$9,IF(J170&gt;=G170*75%,Paramètres!$W$9,IF(J170&gt;=G170*50%,Paramètres!$V$8,IF(J170&gt;=G170*25%,Paramètres!$U$8,IF(J170&lt;G170*25%,Paramètres!$T$9)))))))))))</f>
        <v/>
      </c>
      <c r="N168" s="406">
        <f>N172/4</f>
        <v>10</v>
      </c>
      <c r="O168" s="407">
        <f>IF(OR(COUNTBLANK(F169:F171)=3,G170=""),0,
IF(SUM(IF(F169&lt;&gt;"",VLOOKUP(F169,Paramètres!$E$2:$F$27,2,0)),IF(F170&lt;&gt;"",VLOOKUP(F170,Paramètres!$E$2:$F$27,2,0)),IF(F171&lt;&gt;"",VLOOKUP(F171,Paramètres!$E$2:$F$27,2,0)))&gt;N172,$N172,
SUM(IF(F169&lt;&gt;"",VLOOKUP(F169,Paramètres!$E$2:$F$27,2,0)),IF(F170&lt;&gt;"",VLOOKUP(F170,Paramètres!$E$2:$F$27,2,0)),IF(F171&lt;&gt;"",VLOOKUP(F171,Paramètres!$E$2:$F$27,2,0)))))</f>
        <v>0</v>
      </c>
      <c r="P168" s="408"/>
    </row>
    <row r="169" spans="1:16" ht="15" customHeight="1" x14ac:dyDescent="0.3">
      <c r="A169" s="460"/>
      <c r="B169" s="464"/>
      <c r="C169" s="465"/>
      <c r="D169" s="464"/>
      <c r="E169" s="460"/>
      <c r="F169" s="280"/>
      <c r="G169" s="411"/>
      <c r="H169" s="436"/>
      <c r="I169" s="437"/>
      <c r="J169" s="414"/>
      <c r="K169" s="460"/>
      <c r="N169" s="406">
        <f>N172/4</f>
        <v>10</v>
      </c>
      <c r="O169" s="407">
        <f>N172*5%</f>
        <v>2</v>
      </c>
    </row>
    <row r="170" spans="1:16" ht="15" customHeight="1" x14ac:dyDescent="0.3">
      <c r="A170" s="460"/>
      <c r="B170" s="466"/>
      <c r="C170" s="467"/>
      <c r="D170" s="466"/>
      <c r="E170" s="460"/>
      <c r="F170" s="281"/>
      <c r="G170" s="282"/>
      <c r="H170" s="436"/>
      <c r="I170" s="437"/>
      <c r="J170" s="417" t="str">
        <f>IF(COUNTA(F169:F171)=0,"",IF(F169&lt;&gt;"",VLOOKUP(F169,Paramètres!$E$2:$F$27,2,0))+IF(F170&lt;&gt;"",VLOOKUP(F170,Paramètres!$E$2:$F$27,2,0))+IF(F171&lt;&gt;"",VLOOKUP(F171,Paramètres!$E$2:$F$27,2,0)))</f>
        <v/>
      </c>
      <c r="K170" s="460"/>
      <c r="N170" s="406">
        <f>N172/4</f>
        <v>10</v>
      </c>
      <c r="O170" s="407">
        <f>SUM(N168:N172)-(O168+O169)</f>
        <v>78</v>
      </c>
      <c r="P170" s="408"/>
    </row>
    <row r="171" spans="1:16" ht="15" customHeight="1" thickBot="1" x14ac:dyDescent="0.35">
      <c r="A171" s="460"/>
      <c r="B171" s="466"/>
      <c r="C171" s="467"/>
      <c r="D171" s="466"/>
      <c r="E171" s="460"/>
      <c r="F171" s="283"/>
      <c r="G171" s="418"/>
      <c r="H171" s="440"/>
      <c r="I171" s="441"/>
      <c r="J171" s="421"/>
      <c r="K171" s="460"/>
      <c r="N171" s="406">
        <f>N172/4</f>
        <v>10</v>
      </c>
      <c r="O171" s="398"/>
    </row>
    <row r="172" spans="1:16" ht="16.2" thickBot="1" x14ac:dyDescent="0.35">
      <c r="A172" s="460"/>
      <c r="B172" s="468"/>
      <c r="C172" s="468"/>
      <c r="D172" s="468"/>
      <c r="E172" s="460"/>
      <c r="F172" s="469"/>
      <c r="G172" s="470"/>
      <c r="H172" s="471"/>
      <c r="I172" s="471"/>
      <c r="J172" s="472"/>
      <c r="K172" s="460"/>
      <c r="N172" s="406">
        <f>IF(G170="",40,G170)</f>
        <v>40</v>
      </c>
      <c r="O172" s="398"/>
    </row>
    <row r="173" spans="1:16" ht="15" customHeight="1" thickBot="1" x14ac:dyDescent="0.35">
      <c r="A173" s="460"/>
      <c r="B173" s="399">
        <f t="shared" ref="B173" si="27">B168+1</f>
        <v>35</v>
      </c>
      <c r="C173" s="400" t="str">
        <f>IF(VLOOKUP(B173,Paramètres!$A$2:$C$38,2,0)=0,"",VLOOKUP(B173,Paramètres!$A$2:$C$38,2,0))</f>
        <v/>
      </c>
      <c r="D173" s="401" t="str">
        <f>IF(C173="","",VLOOKUP(B173,Paramètres!$A$2:$C$38,3,0))</f>
        <v/>
      </c>
      <c r="E173" s="460"/>
      <c r="F173" s="402" t="s">
        <v>394</v>
      </c>
      <c r="G173" s="403" t="s">
        <v>184</v>
      </c>
      <c r="H173" s="432"/>
      <c r="I173" s="433"/>
      <c r="J173" s="403" t="s">
        <v>185</v>
      </c>
      <c r="K173" s="460"/>
      <c r="M173" s="406" t="str">
        <f>IF(G175="","",IF(Paramètres!$I$3="x",
IF(OR(J175=0,J175=""),0,IF(J175&gt;=G175,Paramètres!$K$10,IF(J175&gt;=G175*75%,Paramètres!$J$8,IF(J175&gt;=G175*50%,Paramètres!$I$8,IF(J175&gt;=G175*25%,Paramètres!$H$8,Paramètres!$G$10))))),
IF(Paramètres!$N$3="x",
IF(OR(J175=0,J175=""),0,IF(J175&gt;=G175,Paramètres!$O$9,IF(J175&gt;=G175*75%,Paramètres!$O$9,IF(J175&gt;=G175*50%,Paramètres!$N$8,IF(J175&gt;=G175*25%,Paramètres!$M$8,IF(J175&lt;G175*25%,Paramètres!$L$9)))))),
IF(Paramètres!$R$3="x",
IF(OR(J175=0,J175=""),"NA",IF(J175&gt;=G175,Paramètres!$S$9,IF(J175&gt;=G175*75%,Paramètres!$S$9,IF(J175&gt;=G175*50%,Paramètres!$R$8,IF(J175&gt;=G175*25%,Paramètres!$Q$8,IF(J175&lt;G175*25%,Paramètres!$P$9)))))),
IF(Paramètres!$V$3="x",
IF(OR(J175=0,J175=""),Paramètres!$T$9,IF(J175&gt;=G175,Paramètres!$W$9,IF(J175&gt;=G175*75%,Paramètres!$W$9,IF(J175&gt;=G175*50%,Paramètres!$V$8,IF(J175&gt;=G175*25%,Paramètres!$U$8,IF(J175&lt;G175*25%,Paramètres!$T$9)))))))))))</f>
        <v/>
      </c>
      <c r="N173" s="406">
        <f>N177/4</f>
        <v>10</v>
      </c>
      <c r="O173" s="407">
        <f>IF(OR(COUNTBLANK(F174:F176)=3,G175=""),0,
IF(SUM(IF(F174&lt;&gt;"",VLOOKUP(F174,Paramètres!$E$2:$F$27,2,0)),IF(F175&lt;&gt;"",VLOOKUP(F175,Paramètres!$E$2:$F$27,2,0)),IF(F176&lt;&gt;"",VLOOKUP(F176,Paramètres!$E$2:$F$27,2,0)))&gt;N177,$N177,
SUM(IF(F174&lt;&gt;"",VLOOKUP(F174,Paramètres!$E$2:$F$27,2,0)),IF(F175&lt;&gt;"",VLOOKUP(F175,Paramètres!$E$2:$F$27,2,0)),IF(F176&lt;&gt;"",VLOOKUP(F176,Paramètres!$E$2:$F$27,2,0)))))</f>
        <v>0</v>
      </c>
      <c r="P173" s="408"/>
    </row>
    <row r="174" spans="1:16" ht="15" customHeight="1" x14ac:dyDescent="0.3">
      <c r="A174" s="460"/>
      <c r="B174" s="464"/>
      <c r="C174" s="465"/>
      <c r="D174" s="464"/>
      <c r="E174" s="460"/>
      <c r="F174" s="280"/>
      <c r="G174" s="411"/>
      <c r="H174" s="436"/>
      <c r="I174" s="437"/>
      <c r="J174" s="414"/>
      <c r="K174" s="460"/>
      <c r="N174" s="406">
        <f>N177/4</f>
        <v>10</v>
      </c>
      <c r="O174" s="407">
        <f>N177*5%</f>
        <v>2</v>
      </c>
    </row>
    <row r="175" spans="1:16" ht="15" customHeight="1" x14ac:dyDescent="0.3">
      <c r="A175" s="460"/>
      <c r="B175" s="466"/>
      <c r="C175" s="467"/>
      <c r="D175" s="466"/>
      <c r="E175" s="460"/>
      <c r="F175" s="281"/>
      <c r="G175" s="282"/>
      <c r="H175" s="436"/>
      <c r="I175" s="437"/>
      <c r="J175" s="417" t="str">
        <f>IF(COUNTA(F174:F176)=0,"",IF(F174&lt;&gt;"",VLOOKUP(F174,Paramètres!$E$2:$F$27,2,0))+IF(F175&lt;&gt;"",VLOOKUP(F175,Paramètres!$E$2:$F$27,2,0))+IF(F176&lt;&gt;"",VLOOKUP(F176,Paramètres!$E$2:$F$27,2,0)))</f>
        <v/>
      </c>
      <c r="K175" s="460"/>
      <c r="N175" s="406">
        <f>N177/4</f>
        <v>10</v>
      </c>
      <c r="O175" s="407">
        <f>SUM(N173:N177)-(O173+O174)</f>
        <v>78</v>
      </c>
      <c r="P175" s="408"/>
    </row>
    <row r="176" spans="1:16" ht="15" customHeight="1" thickBot="1" x14ac:dyDescent="0.35">
      <c r="A176" s="460"/>
      <c r="B176" s="466"/>
      <c r="C176" s="467"/>
      <c r="D176" s="466"/>
      <c r="E176" s="460"/>
      <c r="F176" s="283"/>
      <c r="G176" s="418"/>
      <c r="H176" s="440"/>
      <c r="I176" s="441"/>
      <c r="J176" s="421"/>
      <c r="K176" s="460"/>
      <c r="N176" s="406">
        <f>N177/4</f>
        <v>10</v>
      </c>
      <c r="O176" s="398"/>
    </row>
    <row r="177" spans="1:16" ht="16.2" thickBot="1" x14ac:dyDescent="0.35">
      <c r="A177" s="460"/>
      <c r="B177" s="468"/>
      <c r="C177" s="468"/>
      <c r="D177" s="468"/>
      <c r="E177" s="460"/>
      <c r="F177" s="469"/>
      <c r="G177" s="470"/>
      <c r="H177" s="471"/>
      <c r="I177" s="471"/>
      <c r="J177" s="472"/>
      <c r="K177" s="460"/>
      <c r="N177" s="406">
        <f>IF(G175="",40,G175)</f>
        <v>40</v>
      </c>
      <c r="O177" s="398"/>
    </row>
    <row r="178" spans="1:16" ht="15" customHeight="1" thickBot="1" x14ac:dyDescent="0.35">
      <c r="A178" s="460"/>
      <c r="B178" s="399">
        <f t="shared" ref="B178" si="28">B173+1</f>
        <v>36</v>
      </c>
      <c r="C178" s="400" t="str">
        <f>IF(VLOOKUP(B178,Paramètres!$A$2:$C$38,2,0)=0,"",VLOOKUP(B178,Paramètres!$A$2:$C$38,2,0))</f>
        <v/>
      </c>
      <c r="D178" s="401" t="str">
        <f>IF(C178="","",VLOOKUP(B178,Paramètres!$A$2:$C$38,3,0))</f>
        <v/>
      </c>
      <c r="E178" s="460"/>
      <c r="F178" s="402" t="s">
        <v>394</v>
      </c>
      <c r="G178" s="403" t="s">
        <v>184</v>
      </c>
      <c r="H178" s="432"/>
      <c r="I178" s="433"/>
      <c r="J178" s="403" t="s">
        <v>185</v>
      </c>
      <c r="K178" s="460"/>
      <c r="M178" s="406" t="str">
        <f>IF(G180="","",IF(Paramètres!$I$3="x",
IF(OR(J180=0,J180=""),0,IF(J180&gt;=G180,Paramètres!$K$10,IF(J180&gt;=G180*75%,Paramètres!$J$8,IF(J180&gt;=G180*50%,Paramètres!$I$8,IF(J180&gt;=G180*25%,Paramètres!$H$8,Paramètres!$G$10))))),
IF(Paramètres!$N$3="x",
IF(OR(J180=0,J180=""),0,IF(J180&gt;=G180,Paramètres!$O$9,IF(J180&gt;=G180*75%,Paramètres!$O$9,IF(J180&gt;=G180*50%,Paramètres!$N$8,IF(J180&gt;=G180*25%,Paramètres!$M$8,IF(J180&lt;G180*25%,Paramètres!$L$9)))))),
IF(Paramètres!$R$3="x",
IF(OR(J180=0,J180=""),"NA",IF(J180&gt;=G180,Paramètres!$S$9,IF(J180&gt;=G180*75%,Paramètres!$S$9,IF(J180&gt;=G180*50%,Paramètres!$R$8,IF(J180&gt;=G180*25%,Paramètres!$Q$8,IF(J180&lt;G180*25%,Paramètres!$P$9)))))),
IF(Paramètres!$V$3="x",
IF(OR(J180=0,J180=""),Paramètres!$T$9,IF(J180&gt;=G180,Paramètres!$W$9,IF(J180&gt;=G180*75%,Paramètres!$W$9,IF(J180&gt;=G180*50%,Paramètres!$V$8,IF(J180&gt;=G180*25%,Paramètres!$U$8,IF(J180&lt;G180*25%,Paramètres!$T$9)))))))))))</f>
        <v/>
      </c>
      <c r="N178" s="406">
        <f>N182/4</f>
        <v>10</v>
      </c>
      <c r="O178" s="407">
        <f>IF(OR(COUNTBLANK(F179:F181)=3,G180=""),0,
IF(SUM(IF(F179&lt;&gt;"",VLOOKUP(F179,Paramètres!$E$2:$F$27,2,0)),IF(F180&lt;&gt;"",VLOOKUP(F180,Paramètres!$E$2:$F$27,2,0)),IF(F181&lt;&gt;"",VLOOKUP(F181,Paramètres!$E$2:$F$27,2,0)))&gt;N182,$N182,
SUM(IF(F179&lt;&gt;"",VLOOKUP(F179,Paramètres!$E$2:$F$27,2,0)),IF(F180&lt;&gt;"",VLOOKUP(F180,Paramètres!$E$2:$F$27,2,0)),IF(F181&lt;&gt;"",VLOOKUP(F181,Paramètres!$E$2:$F$27,2,0)))))</f>
        <v>0</v>
      </c>
      <c r="P178" s="408"/>
    </row>
    <row r="179" spans="1:16" ht="15" customHeight="1" x14ac:dyDescent="0.3">
      <c r="A179" s="460"/>
      <c r="B179" s="464"/>
      <c r="C179" s="465"/>
      <c r="D179" s="464"/>
      <c r="E179" s="460"/>
      <c r="F179" s="280"/>
      <c r="G179" s="411"/>
      <c r="H179" s="436"/>
      <c r="I179" s="437"/>
      <c r="J179" s="414"/>
      <c r="K179" s="460"/>
      <c r="N179" s="406">
        <f>N182/4</f>
        <v>10</v>
      </c>
      <c r="O179" s="407">
        <f>N182*5%</f>
        <v>2</v>
      </c>
    </row>
    <row r="180" spans="1:16" ht="15" customHeight="1" x14ac:dyDescent="0.3">
      <c r="A180" s="460"/>
      <c r="B180" s="466"/>
      <c r="C180" s="467"/>
      <c r="D180" s="466"/>
      <c r="E180" s="460"/>
      <c r="F180" s="281"/>
      <c r="G180" s="282"/>
      <c r="H180" s="436"/>
      <c r="I180" s="437"/>
      <c r="J180" s="417" t="str">
        <f>IF(COUNTA(F179:F181)=0,"",IF(F179&lt;&gt;"",VLOOKUP(F179,Paramètres!$E$2:$F$27,2,0))+IF(F180&lt;&gt;"",VLOOKUP(F180,Paramètres!$E$2:$F$27,2,0))+IF(F181&lt;&gt;"",VLOOKUP(F181,Paramètres!$E$2:$F$27,2,0)))</f>
        <v/>
      </c>
      <c r="K180" s="460"/>
      <c r="N180" s="406">
        <f>N182/4</f>
        <v>10</v>
      </c>
      <c r="O180" s="407">
        <f>SUM(N178:N182)-(O178+O179)</f>
        <v>78</v>
      </c>
      <c r="P180" s="408"/>
    </row>
    <row r="181" spans="1:16" ht="15" customHeight="1" thickBot="1" x14ac:dyDescent="0.35">
      <c r="A181" s="460"/>
      <c r="B181" s="466"/>
      <c r="C181" s="467"/>
      <c r="D181" s="466"/>
      <c r="E181" s="460"/>
      <c r="F181" s="283"/>
      <c r="G181" s="418"/>
      <c r="H181" s="440"/>
      <c r="I181" s="441"/>
      <c r="J181" s="421"/>
      <c r="K181" s="460"/>
      <c r="N181" s="406">
        <f>N182/4</f>
        <v>10</v>
      </c>
      <c r="O181" s="398"/>
    </row>
    <row r="182" spans="1:16" ht="16.2" thickBot="1" x14ac:dyDescent="0.35">
      <c r="A182" s="460"/>
      <c r="B182" s="468"/>
      <c r="C182" s="468"/>
      <c r="D182" s="468"/>
      <c r="E182" s="460"/>
      <c r="F182" s="469"/>
      <c r="G182" s="470"/>
      <c r="H182" s="471"/>
      <c r="I182" s="471"/>
      <c r="J182" s="472"/>
      <c r="K182" s="460"/>
      <c r="N182" s="406">
        <f>IF(G180="",40,G180)</f>
        <v>40</v>
      </c>
      <c r="O182" s="398"/>
    </row>
    <row r="183" spans="1:16" ht="15" customHeight="1" thickBot="1" x14ac:dyDescent="0.35">
      <c r="A183" s="460"/>
      <c r="B183" s="399">
        <f t="shared" ref="B183" si="29">B178+1</f>
        <v>37</v>
      </c>
      <c r="C183" s="400" t="str">
        <f>IF(VLOOKUP(B183,Paramètres!$A$2:$C$38,2,0)=0,"",VLOOKUP(B183,Paramètres!$A$2:$C$38,2,0))</f>
        <v/>
      </c>
      <c r="D183" s="401" t="str">
        <f>IF(C183="","",VLOOKUP(B183,Paramètres!$A$2:$C$38,3,0))</f>
        <v/>
      </c>
      <c r="E183" s="460"/>
      <c r="F183" s="402" t="s">
        <v>394</v>
      </c>
      <c r="G183" s="403" t="s">
        <v>184</v>
      </c>
      <c r="H183" s="432"/>
      <c r="I183" s="433"/>
      <c r="J183" s="403" t="s">
        <v>185</v>
      </c>
      <c r="K183" s="460"/>
      <c r="M183" s="406" t="str">
        <f>IF(G185="","",IF(Paramètres!$I$3="x",
IF(OR(J185=0,J185=""),0,IF(J185&gt;=G185,Paramètres!$K$10,IF(J185&gt;=G185*75%,Paramètres!$J$8,IF(J185&gt;=G185*50%,Paramètres!$I$8,IF(J185&gt;=G185*25%,Paramètres!$H$8,Paramètres!$G$10))))),
IF(Paramètres!$N$3="x",
IF(OR(J185=0,J185=""),0,IF(J185&gt;=G185,Paramètres!$O$9,IF(J185&gt;=G185*75%,Paramètres!$O$9,IF(J185&gt;=G185*50%,Paramètres!$N$8,IF(J185&gt;=G185*25%,Paramètres!$M$8,IF(J185&lt;G185*25%,Paramètres!$L$9)))))),
IF(Paramètres!$R$3="x",
IF(OR(J185=0,J185=""),"NA",IF(J185&gt;=G185,Paramètres!$S$9,IF(J185&gt;=G185*75%,Paramètres!$S$9,IF(J185&gt;=G185*50%,Paramètres!$R$8,IF(J185&gt;=G185*25%,Paramètres!$Q$8,IF(J185&lt;G185*25%,Paramètres!$P$9)))))),
IF(Paramètres!$V$3="x",
IF(OR(J185=0,J185=""),Paramètres!$T$9,IF(J185&gt;=G185,Paramètres!$W$9,IF(J185&gt;=G185*75%,Paramètres!$W$9,IF(J185&gt;=G185*50%,Paramètres!$V$8,IF(J185&gt;=G185*25%,Paramètres!$U$8,IF(J185&lt;G185*25%,Paramètres!$T$9)))))))))))</f>
        <v/>
      </c>
      <c r="N183" s="406">
        <f>N187/4</f>
        <v>10</v>
      </c>
      <c r="O183" s="407">
        <f>IF(OR(COUNTBLANK(F184:F186)=3,G185=""),0,
IF(SUM(IF(F184&lt;&gt;"",VLOOKUP(F184,Paramètres!$E$2:$F$27,2,0)),IF(F185&lt;&gt;"",VLOOKUP(F185,Paramètres!$E$2:$F$27,2,0)),IF(F186&lt;&gt;"",VLOOKUP(F186,Paramètres!$E$2:$F$27,2,0)))&gt;N187,$N187,
SUM(IF(F184&lt;&gt;"",VLOOKUP(F184,Paramètres!$E$2:$F$27,2,0)),IF(F185&lt;&gt;"",VLOOKUP(F185,Paramètres!$E$2:$F$27,2,0)),IF(F186&lt;&gt;"",VLOOKUP(F186,Paramètres!$E$2:$F$27,2,0)))))</f>
        <v>0</v>
      </c>
      <c r="P183" s="408"/>
    </row>
    <row r="184" spans="1:16" ht="15" customHeight="1" x14ac:dyDescent="0.3">
      <c r="A184" s="460"/>
      <c r="B184" s="464"/>
      <c r="C184" s="465"/>
      <c r="D184" s="464"/>
      <c r="E184" s="460"/>
      <c r="F184" s="280"/>
      <c r="G184" s="411"/>
      <c r="H184" s="436"/>
      <c r="I184" s="437"/>
      <c r="J184" s="414"/>
      <c r="K184" s="460"/>
      <c r="N184" s="406">
        <f>N187/4</f>
        <v>10</v>
      </c>
      <c r="O184" s="407">
        <f>N187*5%</f>
        <v>2</v>
      </c>
    </row>
    <row r="185" spans="1:16" ht="15" customHeight="1" x14ac:dyDescent="0.3">
      <c r="A185" s="460"/>
      <c r="B185" s="466"/>
      <c r="C185" s="467"/>
      <c r="D185" s="466"/>
      <c r="E185" s="460"/>
      <c r="F185" s="281"/>
      <c r="G185" s="282"/>
      <c r="H185" s="436"/>
      <c r="I185" s="437"/>
      <c r="J185" s="417" t="str">
        <f>IF(COUNTA(F184:F186)=0,"",IF(F184&lt;&gt;"",VLOOKUP(F184,Paramètres!$E$2:$F$27,2,0))+IF(F185&lt;&gt;"",VLOOKUP(F185,Paramètres!$E$2:$F$27,2,0))+IF(F186&lt;&gt;"",VLOOKUP(F186,Paramètres!$E$2:$F$27,2,0)))</f>
        <v/>
      </c>
      <c r="K185" s="460"/>
      <c r="N185" s="406">
        <f>N187/4</f>
        <v>10</v>
      </c>
      <c r="O185" s="407">
        <f>SUM(N183:N187)-(O183+O184)</f>
        <v>78</v>
      </c>
      <c r="P185" s="408"/>
    </row>
    <row r="186" spans="1:16" ht="15" customHeight="1" thickBot="1" x14ac:dyDescent="0.35">
      <c r="A186" s="460"/>
      <c r="B186" s="466"/>
      <c r="C186" s="467"/>
      <c r="D186" s="466"/>
      <c r="E186" s="460"/>
      <c r="F186" s="283"/>
      <c r="G186" s="418"/>
      <c r="H186" s="440"/>
      <c r="I186" s="441"/>
      <c r="J186" s="421"/>
      <c r="K186" s="460"/>
      <c r="N186" s="406">
        <f>N187/4</f>
        <v>10</v>
      </c>
      <c r="O186" s="398"/>
    </row>
    <row r="187" spans="1:16" x14ac:dyDescent="0.3">
      <c r="A187" s="460"/>
      <c r="B187" s="468"/>
      <c r="C187" s="468"/>
      <c r="D187" s="468"/>
      <c r="E187" s="460"/>
      <c r="F187" s="469"/>
      <c r="G187" s="470"/>
      <c r="H187" s="471"/>
      <c r="I187" s="471"/>
      <c r="J187" s="472"/>
      <c r="K187" s="460"/>
      <c r="N187" s="406">
        <f>IF(G185="",40,G185)</f>
        <v>40</v>
      </c>
      <c r="O187" s="398"/>
    </row>
    <row r="188" spans="1:16" hidden="1" x14ac:dyDescent="0.3"/>
  </sheetData>
  <sheetProtection sheet="1" formatCells="0" formatColumns="0" formatRows="0" insertColumns="0" insertRows="0" deleteColumns="0" deleteRows="0" sort="0"/>
  <mergeCells count="3">
    <mergeCell ref="B1:J1"/>
    <mergeCell ref="B2:C2"/>
    <mergeCell ref="G2:J2"/>
  </mergeCells>
  <conditionalFormatting sqref="G4 G9 G14 G19 G24 G29 G34 G39 G44 G49 G54 G59 G64 G69 G74 G79 G84 G89 G94 G99 G104 G109 G114 G119 G124 G129 G134 G139 G144 G149 G154 G159 G164 G169 G174 G179 G184">
    <cfRule type="cellIs" dxfId="101" priority="5" operator="equal">
      <formula>""""""</formula>
    </cfRule>
  </conditionalFormatting>
  <conditionalFormatting sqref="G4 G9 G14 G19 G24 G29 G34 G39 G44 G49 G54 G59 G64 G69 G74 G79 G84 G89 G94 G99 G104 G109 G114 G119 G124 G129 G134 G139 G144 G149 G154 G159 G164 G169 G174 G179 G184">
    <cfRule type="cellIs" dxfId="100" priority="6" operator="greaterThanOrEqual">
      <formula>#REF!</formula>
    </cfRule>
    <cfRule type="cellIs" dxfId="99" priority="7" operator="between">
      <formula>#REF!</formula>
      <formula>#REF!-1</formula>
    </cfRule>
    <cfRule type="cellIs" dxfId="98" priority="8" operator="between">
      <formula>#REF!/2</formula>
      <formula>#REF!</formula>
    </cfRule>
  </conditionalFormatting>
  <conditionalFormatting sqref="C3 C8 C13 C18 C23 C28 C33 C38 C43 C48 C53 C58 C63 C68 C73 C78 C83 C88 C93 C98 C103 C108 C113 C118 C123 C128 C133 C138 C143 C148 C153 C158 C163 C168 C173 C178 C183">
    <cfRule type="expression" dxfId="97" priority="9">
      <formula>IF(MID(#REF!,2,1)="4",TRUE)</formula>
    </cfRule>
    <cfRule type="expression" dxfId="96" priority="10">
      <formula>IF(MID(#REF!,2,1)="3",TRUE)</formula>
    </cfRule>
    <cfRule type="expression" dxfId="95" priority="11">
      <formula>IF(MID(#REF!,2,1)="2",TRUE)</formula>
    </cfRule>
    <cfRule type="expression" dxfId="94" priority="12">
      <formula>IF(MID(#REF!,2,1)="1",TRUE)</formula>
    </cfRule>
  </conditionalFormatting>
  <conditionalFormatting sqref="G9 G14 G19 G24 G29 G34 G39 G44 G49 G54 G59 G64 G69 G74 G79 G84 G89 G94 G99 G104 G109 G114 G119 G124 G129 G134 G139 G144 G149 G154 G159 G164 G169 G174 G179 G184">
    <cfRule type="cellIs" dxfId="93" priority="1" operator="equal">
      <formula>""""""</formula>
    </cfRule>
  </conditionalFormatting>
  <conditionalFormatting sqref="G9 G14 G19 G24 G29 G34 G39 G44 G49 G54 G59 G64 G69 G74 G79 G84 G89 G94 G99 G104 G109 G114 G119 G124 G129 G134 G139 G144 G149 G154 G159 G164 G169 G174 G179 G184">
    <cfRule type="cellIs" dxfId="92" priority="2" operator="greaterThanOrEqual">
      <formula>#REF!</formula>
    </cfRule>
    <cfRule type="cellIs" dxfId="91" priority="3" operator="between">
      <formula>#REF!</formula>
      <formula>#REF!-1</formula>
    </cfRule>
    <cfRule type="cellIs" dxfId="90" priority="4" operator="between">
      <formula>#REF!/2</formula>
      <formula>#REF!</formula>
    </cfRule>
  </conditionalFormatting>
  <dataValidations count="1">
    <dataValidation type="list" allowBlank="1" showInputMessage="1" showErrorMessage="1" sqref="C3 C33 C8 C13 C18 C23 C28 C38 C43 C48 C53 C58 C63 C68 C73 C78 C83 C88 C93 C98 C103 C108 C113 C118 C123 C128 C133 C138 C143 C148 C153 C158 C163 C168 C173 C178 C183" xr:uid="{C5571106-BF5B-42F9-A923-0067725334D8}">
      <formula1>Liste_élèves</formula1>
    </dataValidation>
  </dataValidations>
  <pageMargins left="0.19685039370078741" right="0.19685039370078741" top="0.19685039370078741" bottom="0.19685039370078741" header="0.31496062992125984" footer="0.31496062992125984"/>
  <pageSetup paperSize="9" orientation="landscape" horizontalDpi="4294967293"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95676C75-02BB-42C0-8FCD-4234B496D36C}">
          <x14:formula1>
            <xm:f>Paramètres!$E$2:$E$27</xm:f>
          </x14:formula1>
          <xm:sqref>F4:F6 F9:F11 F14:F16 F19:F21 F24:F26 F29:F31 F34:F36 F39:F41 F44:F46 F49:F51 F54:F56 F59:F61 F64:F66 F69:F71 F74:F76 F79:F81 F84:F86 F89:F91 F94:F96 F99:F101 F104:F106 F109:F111 F114:F116 F119:F121 F124:F126 F129:F131 F134:F136 F139:F141 F144:F146 F149:F151 F154:F156 F159:F161 F164:F166 F169:F171 F174:F176 F179:F181 F184:F186</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95998F-4B46-4B4B-9B5E-B8D153531C5C}">
  <dimension ref="A1:P188"/>
  <sheetViews>
    <sheetView showGridLines="0" zoomScaleNormal="100" zoomScaleSheetLayoutView="55" workbookViewId="0">
      <pane xSplit="4" ySplit="2" topLeftCell="E3" activePane="bottomRight" state="frozen"/>
      <selection sqref="A1:XFD40"/>
      <selection pane="topRight" sqref="A1:XFD40"/>
      <selection pane="bottomLeft" sqref="A1:XFD40"/>
      <selection pane="bottomRight" activeCell="K23" sqref="K23"/>
    </sheetView>
  </sheetViews>
  <sheetFormatPr baseColWidth="10" defaultColWidth="0" defaultRowHeight="15.6" customHeight="1" zeroHeight="1" x14ac:dyDescent="0.3"/>
  <cols>
    <col min="1" max="1" width="11.44140625" style="384" customWidth="1"/>
    <col min="2" max="2" width="3.88671875" style="384" customWidth="1"/>
    <col min="3" max="3" width="22.33203125" style="384" customWidth="1"/>
    <col min="4" max="4" width="6" style="384" customWidth="1"/>
    <col min="5" max="5" width="2.5546875" style="384" customWidth="1"/>
    <col min="6" max="6" width="44.88671875" style="384" customWidth="1"/>
    <col min="7" max="7" width="19.5546875" style="384" customWidth="1"/>
    <col min="8" max="8" width="10.33203125" style="384" customWidth="1"/>
    <col min="9" max="9" width="8.109375" style="384" customWidth="1"/>
    <col min="10" max="10" width="16" style="427" customWidth="1"/>
    <col min="11" max="11" width="16" style="384" customWidth="1"/>
    <col min="12" max="16" width="11.44140625" style="384" hidden="1" customWidth="1"/>
    <col min="17" max="16384" width="0" style="384" hidden="1"/>
  </cols>
  <sheetData>
    <row r="1" spans="1:16" ht="29.25" customHeight="1" thickBot="1" x14ac:dyDescent="0.35">
      <c r="A1" s="447"/>
      <c r="B1" s="448" t="s">
        <v>406</v>
      </c>
      <c r="C1" s="448"/>
      <c r="D1" s="448"/>
      <c r="E1" s="448"/>
      <c r="F1" s="448"/>
      <c r="G1" s="448"/>
      <c r="H1" s="448"/>
      <c r="I1" s="448"/>
      <c r="J1" s="448"/>
      <c r="K1" s="447"/>
    </row>
    <row r="2" spans="1:16" ht="44.25" customHeight="1" thickBot="1" x14ac:dyDescent="0.35">
      <c r="A2" s="447"/>
      <c r="B2" s="385" t="s">
        <v>2</v>
      </c>
      <c r="C2" s="386"/>
      <c r="D2" s="387" t="s">
        <v>0</v>
      </c>
      <c r="E2" s="449"/>
      <c r="F2" s="389" t="s">
        <v>394</v>
      </c>
      <c r="G2" s="390" t="s">
        <v>428</v>
      </c>
      <c r="H2" s="391"/>
      <c r="I2" s="391"/>
      <c r="J2" s="392"/>
      <c r="K2" s="450"/>
      <c r="L2" s="394"/>
      <c r="M2" s="395" t="s">
        <v>390</v>
      </c>
      <c r="N2" s="396" t="s">
        <v>8</v>
      </c>
      <c r="O2" s="397" t="s">
        <v>395</v>
      </c>
      <c r="P2" s="398"/>
    </row>
    <row r="3" spans="1:16" ht="15" customHeight="1" thickBot="1" x14ac:dyDescent="0.35">
      <c r="A3" s="447"/>
      <c r="B3" s="399">
        <v>1</v>
      </c>
      <c r="C3" s="400" t="str">
        <f>IF(VLOOKUP(B3,Paramètres!$A$2:$C$38,2,0)=0,"",VLOOKUP(B3,Paramètres!$A$2:$C$38,2,0))</f>
        <v>Elève 1</v>
      </c>
      <c r="D3" s="401" t="str">
        <f>IF(C3="","",VLOOKUP(B3,Paramètres!$A$2:$C$38,3,0))</f>
        <v>F</v>
      </c>
      <c r="E3" s="447"/>
      <c r="F3" s="402" t="s">
        <v>394</v>
      </c>
      <c r="G3" s="403" t="s">
        <v>184</v>
      </c>
      <c r="H3" s="432"/>
      <c r="I3" s="433"/>
      <c r="J3" s="403" t="s">
        <v>185</v>
      </c>
      <c r="K3" s="447"/>
      <c r="M3" s="406" t="str">
        <f>IF(G5="","",IF(Paramètres!$I$3="x",
IF(OR(J5=0,J5=""),0,IF(J5&gt;=G5,Paramètres!$K$10,IF(J5&gt;=G5*75%,Paramètres!$J$8,IF(J5&gt;=G5*50%,Paramètres!$I$8,IF(J5&gt;=G5*25%,Paramètres!$H$8,Paramètres!$G$10))))),
IF(Paramètres!$N$3="x",
IF(OR(J5=0,J5=""),0,IF(J5&gt;=G5,Paramètres!$O$9,IF(J5&gt;=G5*75%,Paramètres!$O$9,IF(J5&gt;=G5*50%,Paramètres!$N$8,IF(J5&gt;=G5*25%,Paramètres!$M$8,IF(J5&lt;G5*25%,Paramètres!$L$9)))))),
IF(Paramètres!$R$3="x",
IF(OR(J5=0,J5=""),"NA",IF(J5&gt;=G5,Paramètres!$S$9,IF(J5&gt;=G5*75%,Paramètres!$S$9,IF(J5&gt;=G5*50%,Paramètres!$R$8,IF(J5&gt;=G5*25%,Paramètres!$Q$8,IF(J5&lt;G5*25%,Paramètres!$P$9)))))),
IF(Paramètres!$V$3="x",
IF(OR(J5=0,J5=""),Paramètres!$T$9,IF(J5&gt;=G5,Paramètres!$W$9,IF(J5&gt;=G5*75%,Paramètres!$W$9,IF(J5&gt;=G5*50%,Paramètres!$V$8,IF(J5&gt;=G5*25%,Paramètres!$U$8,IF(J5&lt;G5*25%,Paramètres!$T$9)))))))))))</f>
        <v/>
      </c>
      <c r="N3" s="406">
        <f>N7/4</f>
        <v>10</v>
      </c>
      <c r="O3" s="407">
        <f>IF(OR(COUNTBLANK(F4:F6)=3,G5=""),0,
IF(SUM(IF(F4&lt;&gt;"",VLOOKUP(F4,Paramètres!$E$2:$F$27,2,0)),IF(F5&lt;&gt;"",VLOOKUP(F5,Paramètres!$E$2:$F$27,2,0)),IF(F6&lt;&gt;"",VLOOKUP(F6,Paramètres!$E$2:$F$27,2,0)))&gt;N7,$N7,
SUM(IF(F4&lt;&gt;"",VLOOKUP(F4,Paramètres!$E$2:$F$27,2,0)),IF(F5&lt;&gt;"",VLOOKUP(F5,Paramètres!$E$2:$F$27,2,0)),IF(F6&lt;&gt;"",VLOOKUP(F6,Paramètres!$E$2:$F$27,2,0)))))</f>
        <v>0</v>
      </c>
      <c r="P3" s="408"/>
    </row>
    <row r="4" spans="1:16" ht="15" customHeight="1" x14ac:dyDescent="0.3">
      <c r="A4" s="447"/>
      <c r="B4" s="451"/>
      <c r="C4" s="452"/>
      <c r="D4" s="451"/>
      <c r="E4" s="447"/>
      <c r="F4" s="280"/>
      <c r="G4" s="411"/>
      <c r="H4" s="436"/>
      <c r="I4" s="437"/>
      <c r="J4" s="414"/>
      <c r="K4" s="447"/>
      <c r="N4" s="406">
        <f>N7/4</f>
        <v>10</v>
      </c>
      <c r="O4" s="407">
        <f>N7*5%</f>
        <v>2</v>
      </c>
    </row>
    <row r="5" spans="1:16" ht="15" customHeight="1" x14ac:dyDescent="0.3">
      <c r="A5" s="447"/>
      <c r="B5" s="453"/>
      <c r="C5" s="454"/>
      <c r="D5" s="453"/>
      <c r="E5" s="447"/>
      <c r="F5" s="281"/>
      <c r="G5" s="282"/>
      <c r="H5" s="436"/>
      <c r="I5" s="437"/>
      <c r="J5" s="417" t="str">
        <f>IF(COUNTA(F4:F6)=0,"",IF(F4&lt;&gt;"",VLOOKUP(F4,Paramètres!$E$2:$F$27,2,0))+IF(F5&lt;&gt;"",VLOOKUP(F5,Paramètres!$E$2:$F$27,2,0))+IF(F6&lt;&gt;"",VLOOKUP(F6,Paramètres!$E$2:$F$27,2,0)))</f>
        <v/>
      </c>
      <c r="K5" s="447"/>
      <c r="N5" s="406">
        <f>N7/4</f>
        <v>10</v>
      </c>
      <c r="O5" s="407">
        <f>SUM(N3:N7)-(O3+O4)</f>
        <v>78</v>
      </c>
      <c r="P5" s="408"/>
    </row>
    <row r="6" spans="1:16" ht="15" customHeight="1" thickBot="1" x14ac:dyDescent="0.35">
      <c r="A6" s="447"/>
      <c r="B6" s="453"/>
      <c r="C6" s="454"/>
      <c r="D6" s="453"/>
      <c r="E6" s="447"/>
      <c r="F6" s="283"/>
      <c r="G6" s="418"/>
      <c r="H6" s="440"/>
      <c r="I6" s="441"/>
      <c r="J6" s="421"/>
      <c r="K6" s="447"/>
      <c r="N6" s="406">
        <f>N7/4</f>
        <v>10</v>
      </c>
      <c r="O6" s="398"/>
    </row>
    <row r="7" spans="1:16" ht="20.25" customHeight="1" thickBot="1" x14ac:dyDescent="0.35">
      <c r="A7" s="447"/>
      <c r="B7" s="455"/>
      <c r="C7" s="455"/>
      <c r="D7" s="455"/>
      <c r="E7" s="447"/>
      <c r="F7" s="456"/>
      <c r="G7" s="457"/>
      <c r="H7" s="458"/>
      <c r="I7" s="458"/>
      <c r="J7" s="459"/>
      <c r="K7" s="447"/>
      <c r="N7" s="406">
        <f>IF(G5="",40,G5)</f>
        <v>40</v>
      </c>
      <c r="O7" s="398"/>
    </row>
    <row r="8" spans="1:16" ht="15" customHeight="1" thickBot="1" x14ac:dyDescent="0.35">
      <c r="A8" s="447"/>
      <c r="B8" s="399">
        <f>B3+1</f>
        <v>2</v>
      </c>
      <c r="C8" s="400" t="str">
        <f>IF(VLOOKUP(B8,Paramètres!$A$2:$C$38,2,0)=0,"",VLOOKUP(B8,Paramètres!$A$2:$C$38,2,0))</f>
        <v>Elève 2</v>
      </c>
      <c r="D8" s="401" t="str">
        <f>IF(C8="","",VLOOKUP(B8,Paramètres!$A$2:$C$38,3,0))</f>
        <v>F</v>
      </c>
      <c r="E8" s="447"/>
      <c r="F8" s="402" t="s">
        <v>394</v>
      </c>
      <c r="G8" s="403" t="s">
        <v>184</v>
      </c>
      <c r="H8" s="432"/>
      <c r="I8" s="433"/>
      <c r="J8" s="403" t="s">
        <v>185</v>
      </c>
      <c r="K8" s="447"/>
      <c r="M8" s="406" t="str">
        <f>IF(G10="","",IF(Paramètres!$I$3="x",
IF(OR(J10=0,J10=""),0,IF(J10&gt;=G10,Paramètres!$K$10,IF(J10&gt;=G10*75%,Paramètres!$J$8,IF(J10&gt;=G10*50%,Paramètres!$I$8,IF(J10&gt;=G10*25%,Paramètres!$H$8,Paramètres!$G$10))))),
IF(Paramètres!$N$3="x",
IF(OR(J10=0,J10=""),0,IF(J10&gt;=G10,Paramètres!$O$9,IF(J10&gt;=G10*75%,Paramètres!$O$9,IF(J10&gt;=G10*50%,Paramètres!$N$8,IF(J10&gt;=G10*25%,Paramètres!$M$8,IF(J10&lt;G10*25%,Paramètres!$L$9)))))),
IF(Paramètres!$R$3="x",
IF(OR(J10=0,J10=""),"NA",IF(J10&gt;=G10,Paramètres!$S$9,IF(J10&gt;=G10*75%,Paramètres!$S$9,IF(J10&gt;=G10*50%,Paramètres!$R$8,IF(J10&gt;=G10*25%,Paramètres!$Q$8,IF(J10&lt;G10*25%,Paramètres!$P$9)))))),
IF(Paramètres!$V$3="x",
IF(OR(J10=0,J10=""),Paramètres!$T$9,IF(J10&gt;=G10,Paramètres!$W$9,IF(J10&gt;=G10*75%,Paramètres!$W$9,IF(J10&gt;=G10*50%,Paramètres!$V$8,IF(J10&gt;=G10*25%,Paramètres!$U$8,IF(J10&lt;G10*25%,Paramètres!$T$9)))))))))))</f>
        <v/>
      </c>
      <c r="N8" s="406">
        <f>N12/4</f>
        <v>10</v>
      </c>
      <c r="O8" s="407">
        <f>IF(OR(COUNTBLANK(F9:F11)=3,G10=""),0,
IF(SUM(IF(F9&lt;&gt;"",VLOOKUP(F9,Paramètres!$E$2:$F$27,2,0)),IF(F10&lt;&gt;"",VLOOKUP(F10,Paramètres!$E$2:$F$27,2,0)),IF(F11&lt;&gt;"",VLOOKUP(F11,Paramètres!$E$2:$F$27,2,0)))&gt;N12,$N12,
SUM(IF(F9&lt;&gt;"",VLOOKUP(F9,Paramètres!$E$2:$F$27,2,0)),IF(F10&lt;&gt;"",VLOOKUP(F10,Paramètres!$E$2:$F$27,2,0)),IF(F11&lt;&gt;"",VLOOKUP(F11,Paramètres!$E$2:$F$27,2,0)))))</f>
        <v>0</v>
      </c>
      <c r="P8" s="408"/>
    </row>
    <row r="9" spans="1:16" ht="15" customHeight="1" x14ac:dyDescent="0.3">
      <c r="A9" s="447"/>
      <c r="B9" s="451"/>
      <c r="C9" s="452"/>
      <c r="D9" s="451"/>
      <c r="E9" s="447"/>
      <c r="F9" s="280"/>
      <c r="G9" s="411"/>
      <c r="H9" s="436"/>
      <c r="I9" s="437"/>
      <c r="J9" s="414"/>
      <c r="K9" s="447"/>
      <c r="N9" s="406">
        <f>N12/4</f>
        <v>10</v>
      </c>
      <c r="O9" s="407">
        <f>N12*5%</f>
        <v>2</v>
      </c>
    </row>
    <row r="10" spans="1:16" ht="15" customHeight="1" x14ac:dyDescent="0.3">
      <c r="A10" s="447"/>
      <c r="B10" s="453"/>
      <c r="C10" s="454"/>
      <c r="D10" s="453"/>
      <c r="E10" s="447"/>
      <c r="F10" s="281"/>
      <c r="G10" s="282"/>
      <c r="H10" s="436"/>
      <c r="I10" s="437"/>
      <c r="J10" s="417" t="str">
        <f>IF(COUNTA(F9:F11)=0,"",IF(F9&lt;&gt;"",VLOOKUP(F9,Paramètres!$E$2:$F$27,2,0))+IF(F10&lt;&gt;"",VLOOKUP(F10,Paramètres!$E$2:$F$27,2,0))+IF(F11&lt;&gt;"",VLOOKUP(F11,Paramètres!$E$2:$F$27,2,0)))</f>
        <v/>
      </c>
      <c r="K10" s="447"/>
      <c r="N10" s="406">
        <f>N12/4</f>
        <v>10</v>
      </c>
      <c r="O10" s="407">
        <f>SUM(N8:N12)-(O8+O9)</f>
        <v>78</v>
      </c>
      <c r="P10" s="408"/>
    </row>
    <row r="11" spans="1:16" ht="15" customHeight="1" thickBot="1" x14ac:dyDescent="0.35">
      <c r="A11" s="447"/>
      <c r="B11" s="453"/>
      <c r="C11" s="454"/>
      <c r="D11" s="453"/>
      <c r="E11" s="447"/>
      <c r="F11" s="283"/>
      <c r="G11" s="418"/>
      <c r="H11" s="440"/>
      <c r="I11" s="441"/>
      <c r="J11" s="421"/>
      <c r="K11" s="447"/>
      <c r="N11" s="406">
        <f>N12/4</f>
        <v>10</v>
      </c>
      <c r="O11" s="398"/>
    </row>
    <row r="12" spans="1:16" ht="16.2" thickBot="1" x14ac:dyDescent="0.35">
      <c r="A12" s="447"/>
      <c r="B12" s="455"/>
      <c r="C12" s="455"/>
      <c r="D12" s="455"/>
      <c r="E12" s="447"/>
      <c r="F12" s="456"/>
      <c r="G12" s="457"/>
      <c r="H12" s="458"/>
      <c r="I12" s="458"/>
      <c r="J12" s="459"/>
      <c r="K12" s="447"/>
      <c r="N12" s="406">
        <f>IF(G10="",40,G10)</f>
        <v>40</v>
      </c>
      <c r="O12" s="398"/>
    </row>
    <row r="13" spans="1:16" ht="15" customHeight="1" thickBot="1" x14ac:dyDescent="0.35">
      <c r="A13" s="447"/>
      <c r="B13" s="399">
        <f>B8+1</f>
        <v>3</v>
      </c>
      <c r="C13" s="400" t="str">
        <f>IF(VLOOKUP(B13,Paramètres!$A$2:$C$38,2,0)=0,"",VLOOKUP(B13,Paramètres!$A$2:$C$38,2,0))</f>
        <v>Elève 3</v>
      </c>
      <c r="D13" s="401" t="str">
        <f>IF(C13="","",VLOOKUP(B13,Paramètres!$A$2:$C$38,3,0))</f>
        <v>F</v>
      </c>
      <c r="E13" s="447"/>
      <c r="F13" s="402" t="s">
        <v>394</v>
      </c>
      <c r="G13" s="403" t="s">
        <v>184</v>
      </c>
      <c r="H13" s="432"/>
      <c r="I13" s="433"/>
      <c r="J13" s="403" t="s">
        <v>185</v>
      </c>
      <c r="K13" s="447"/>
      <c r="M13" s="406" t="str">
        <f>IF(G15="","",IF(Paramètres!$I$3="x",
IF(OR(J15=0,J15=""),0,IF(J15&gt;=G15,Paramètres!$K$10,IF(J15&gt;=G15*75%,Paramètres!$J$8,IF(J15&gt;=G15*50%,Paramètres!$I$8,IF(J15&gt;=G15*25%,Paramètres!$H$8,Paramètres!$G$10))))),
IF(Paramètres!$N$3="x",
IF(OR(J15=0,J15=""),0,IF(J15&gt;=G15,Paramètres!$O$9,IF(J15&gt;=G15*75%,Paramètres!$O$9,IF(J15&gt;=G15*50%,Paramètres!$N$8,IF(J15&gt;=G15*25%,Paramètres!$M$8,IF(J15&lt;G15*25%,Paramètres!$L$9)))))),
IF(Paramètres!$R$3="x",
IF(OR(J15=0,J15=""),"NA",IF(J15&gt;=G15,Paramètres!$S$9,IF(J15&gt;=G15*75%,Paramètres!$S$9,IF(J15&gt;=G15*50%,Paramètres!$R$8,IF(J15&gt;=G15*25%,Paramètres!$Q$8,IF(J15&lt;G15*25%,Paramètres!$P$9)))))),
IF(Paramètres!$V$3="x",
IF(OR(J15=0,J15=""),Paramètres!$T$9,IF(J15&gt;=G15,Paramètres!$W$9,IF(J15&gt;=G15*75%,Paramètres!$W$9,IF(J15&gt;=G15*50%,Paramètres!$V$8,IF(J15&gt;=G15*25%,Paramètres!$U$8,IF(J15&lt;G15*25%,Paramètres!$T$9)))))))))))</f>
        <v/>
      </c>
      <c r="N13" s="406">
        <f>N17/4</f>
        <v>10</v>
      </c>
      <c r="O13" s="407">
        <f>IF(OR(COUNTBLANK(F14:F16)=3,G15=""),0,
IF(SUM(IF(F14&lt;&gt;"",VLOOKUP(F14,Paramètres!$E$2:$F$27,2,0)),IF(F15&lt;&gt;"",VLOOKUP(F15,Paramètres!$E$2:$F$27,2,0)),IF(F16&lt;&gt;"",VLOOKUP(F16,Paramètres!$E$2:$F$27,2,0)))&gt;N17,$N17,
SUM(IF(F14&lt;&gt;"",VLOOKUP(F14,Paramètres!$E$2:$F$27,2,0)),IF(F15&lt;&gt;"",VLOOKUP(F15,Paramètres!$E$2:$F$27,2,0)),IF(F16&lt;&gt;"",VLOOKUP(F16,Paramètres!$E$2:$F$27,2,0)))))</f>
        <v>0</v>
      </c>
      <c r="P13" s="408"/>
    </row>
    <row r="14" spans="1:16" ht="15" customHeight="1" x14ac:dyDescent="0.3">
      <c r="A14" s="447"/>
      <c r="B14" s="451"/>
      <c r="C14" s="452"/>
      <c r="D14" s="451"/>
      <c r="E14" s="447"/>
      <c r="F14" s="280"/>
      <c r="G14" s="411"/>
      <c r="H14" s="436"/>
      <c r="I14" s="437"/>
      <c r="J14" s="414"/>
      <c r="K14" s="447"/>
      <c r="N14" s="406">
        <f>N17/4</f>
        <v>10</v>
      </c>
      <c r="O14" s="407">
        <f>N17*5%</f>
        <v>2</v>
      </c>
    </row>
    <row r="15" spans="1:16" ht="15" customHeight="1" x14ac:dyDescent="0.3">
      <c r="A15" s="447"/>
      <c r="B15" s="453"/>
      <c r="C15" s="454"/>
      <c r="D15" s="453"/>
      <c r="E15" s="447"/>
      <c r="F15" s="281"/>
      <c r="G15" s="282"/>
      <c r="H15" s="436"/>
      <c r="I15" s="437"/>
      <c r="J15" s="417" t="str">
        <f>IF(COUNTA(F14:F16)=0,"",IF(F14&lt;&gt;"",VLOOKUP(F14,Paramètres!$E$2:$F$27,2,0))+IF(F15&lt;&gt;"",VLOOKUP(F15,Paramètres!$E$2:$F$27,2,0))+IF(F16&lt;&gt;"",VLOOKUP(F16,Paramètres!$E$2:$F$27,2,0)))</f>
        <v/>
      </c>
      <c r="K15" s="447"/>
      <c r="N15" s="406">
        <f>N17/4</f>
        <v>10</v>
      </c>
      <c r="O15" s="407">
        <f>SUM(N13:N17)-(O13+O14)</f>
        <v>78</v>
      </c>
      <c r="P15" s="408"/>
    </row>
    <row r="16" spans="1:16" ht="15" customHeight="1" thickBot="1" x14ac:dyDescent="0.35">
      <c r="A16" s="447"/>
      <c r="B16" s="453"/>
      <c r="C16" s="454"/>
      <c r="D16" s="453"/>
      <c r="E16" s="447"/>
      <c r="F16" s="283"/>
      <c r="G16" s="418"/>
      <c r="H16" s="440"/>
      <c r="I16" s="441"/>
      <c r="J16" s="421"/>
      <c r="K16" s="447"/>
      <c r="N16" s="406">
        <f>N17/4</f>
        <v>10</v>
      </c>
      <c r="O16" s="398"/>
    </row>
    <row r="17" spans="1:16" ht="16.2" thickBot="1" x14ac:dyDescent="0.35">
      <c r="A17" s="447"/>
      <c r="B17" s="455"/>
      <c r="C17" s="455"/>
      <c r="D17" s="455"/>
      <c r="E17" s="447"/>
      <c r="F17" s="456"/>
      <c r="G17" s="457"/>
      <c r="H17" s="458"/>
      <c r="I17" s="458"/>
      <c r="J17" s="459"/>
      <c r="K17" s="447"/>
      <c r="N17" s="406">
        <f>IF(G15="",40,G15)</f>
        <v>40</v>
      </c>
      <c r="O17" s="398"/>
    </row>
    <row r="18" spans="1:16" ht="15" customHeight="1" thickBot="1" x14ac:dyDescent="0.35">
      <c r="A18" s="447"/>
      <c r="B18" s="399">
        <f>B13+1</f>
        <v>4</v>
      </c>
      <c r="C18" s="400" t="str">
        <f>IF(VLOOKUP(B18,Paramètres!$A$2:$C$38,2,0)=0,"",VLOOKUP(B18,Paramètres!$A$2:$C$38,2,0))</f>
        <v>Elève 4</v>
      </c>
      <c r="D18" s="401" t="str">
        <f>IF(C18="","",VLOOKUP(B18,Paramètres!$A$2:$C$38,3,0))</f>
        <v>F</v>
      </c>
      <c r="E18" s="447"/>
      <c r="F18" s="402" t="s">
        <v>394</v>
      </c>
      <c r="G18" s="403" t="s">
        <v>184</v>
      </c>
      <c r="H18" s="432"/>
      <c r="I18" s="433"/>
      <c r="J18" s="403" t="s">
        <v>185</v>
      </c>
      <c r="K18" s="447"/>
      <c r="M18" s="406" t="str">
        <f>IF(G20="","",IF(Paramètres!$I$3="x",
IF(OR(J20=0,J20=""),0,IF(J20&gt;=G20,Paramètres!$K$10,IF(J20&gt;=G20*75%,Paramètres!$J$8,IF(J20&gt;=G20*50%,Paramètres!$I$8,IF(J20&gt;=G20*25%,Paramètres!$H$8,Paramètres!$G$10))))),
IF(Paramètres!$N$3="x",
IF(OR(J20=0,J20=""),0,IF(J20&gt;=G20,Paramètres!$O$9,IF(J20&gt;=G20*75%,Paramètres!$O$9,IF(J20&gt;=G20*50%,Paramètres!$N$8,IF(J20&gt;=G20*25%,Paramètres!$M$8,IF(J20&lt;G20*25%,Paramètres!$L$9)))))),
IF(Paramètres!$R$3="x",
IF(OR(J20=0,J20=""),"NA",IF(J20&gt;=G20,Paramètres!$S$9,IF(J20&gt;=G20*75%,Paramètres!$S$9,IF(J20&gt;=G20*50%,Paramètres!$R$8,IF(J20&gt;=G20*25%,Paramètres!$Q$8,IF(J20&lt;G20*25%,Paramètres!$P$9)))))),
IF(Paramètres!$V$3="x",
IF(OR(J20=0,J20=""),Paramètres!$T$9,IF(J20&gt;=G20,Paramètres!$W$9,IF(J20&gt;=G20*75%,Paramètres!$W$9,IF(J20&gt;=G20*50%,Paramètres!$V$8,IF(J20&gt;=G20*25%,Paramètres!$U$8,IF(J20&lt;G20*25%,Paramètres!$T$9)))))))))))</f>
        <v/>
      </c>
      <c r="N18" s="406">
        <f>N22/4</f>
        <v>10</v>
      </c>
      <c r="O18" s="407">
        <f>IF(OR(COUNTBLANK(F19:F21)=3,G20=""),0,
IF(SUM(IF(F19&lt;&gt;"",VLOOKUP(F19,Paramètres!$E$2:$F$27,2,0)),IF(F20&lt;&gt;"",VLOOKUP(F20,Paramètres!$E$2:$F$27,2,0)),IF(F21&lt;&gt;"",VLOOKUP(F21,Paramètres!$E$2:$F$27,2,0)))&gt;N22,$N22,
SUM(IF(F19&lt;&gt;"",VLOOKUP(F19,Paramètres!$E$2:$F$27,2,0)),IF(F20&lt;&gt;"",VLOOKUP(F20,Paramètres!$E$2:$F$27,2,0)),IF(F21&lt;&gt;"",VLOOKUP(F21,Paramètres!$E$2:$F$27,2,0)))))</f>
        <v>0</v>
      </c>
      <c r="P18" s="408"/>
    </row>
    <row r="19" spans="1:16" ht="15" customHeight="1" x14ac:dyDescent="0.3">
      <c r="A19" s="447"/>
      <c r="B19" s="451"/>
      <c r="C19" s="452"/>
      <c r="D19" s="451"/>
      <c r="E19" s="447"/>
      <c r="F19" s="280"/>
      <c r="G19" s="411"/>
      <c r="H19" s="436"/>
      <c r="I19" s="437"/>
      <c r="J19" s="414"/>
      <c r="K19" s="447"/>
      <c r="N19" s="406">
        <f>N22/4</f>
        <v>10</v>
      </c>
      <c r="O19" s="407">
        <f>N22*5%</f>
        <v>2</v>
      </c>
    </row>
    <row r="20" spans="1:16" ht="15" customHeight="1" x14ac:dyDescent="0.3">
      <c r="A20" s="447"/>
      <c r="B20" s="453"/>
      <c r="C20" s="454"/>
      <c r="D20" s="453"/>
      <c r="E20" s="447"/>
      <c r="F20" s="281"/>
      <c r="G20" s="282"/>
      <c r="H20" s="436"/>
      <c r="I20" s="437"/>
      <c r="J20" s="417" t="str">
        <f>IF(COUNTA(F19:F21)=0,"",IF(F19&lt;&gt;"",VLOOKUP(F19,Paramètres!$E$2:$F$27,2,0))+IF(F20&lt;&gt;"",VLOOKUP(F20,Paramètres!$E$2:$F$27,2,0))+IF(F21&lt;&gt;"",VLOOKUP(F21,Paramètres!$E$2:$F$27,2,0)))</f>
        <v/>
      </c>
      <c r="K20" s="447"/>
      <c r="N20" s="406">
        <f>N22/4</f>
        <v>10</v>
      </c>
      <c r="O20" s="407">
        <f>SUM(N18:N22)-(O18+O19)</f>
        <v>78</v>
      </c>
      <c r="P20" s="408"/>
    </row>
    <row r="21" spans="1:16" ht="15" customHeight="1" thickBot="1" x14ac:dyDescent="0.35">
      <c r="A21" s="447"/>
      <c r="B21" s="453"/>
      <c r="C21" s="454"/>
      <c r="D21" s="453"/>
      <c r="E21" s="447"/>
      <c r="F21" s="283"/>
      <c r="G21" s="418"/>
      <c r="H21" s="440"/>
      <c r="I21" s="441"/>
      <c r="J21" s="421"/>
      <c r="K21" s="447"/>
      <c r="N21" s="406">
        <f>N22/4</f>
        <v>10</v>
      </c>
      <c r="O21" s="398"/>
    </row>
    <row r="22" spans="1:16" ht="16.2" thickBot="1" x14ac:dyDescent="0.35">
      <c r="A22" s="447"/>
      <c r="B22" s="455"/>
      <c r="C22" s="455"/>
      <c r="D22" s="455"/>
      <c r="E22" s="447"/>
      <c r="F22" s="456"/>
      <c r="G22" s="457"/>
      <c r="H22" s="458"/>
      <c r="I22" s="458"/>
      <c r="J22" s="459"/>
      <c r="K22" s="447"/>
      <c r="N22" s="406">
        <f>IF(G20="",40,G20)</f>
        <v>40</v>
      </c>
      <c r="O22" s="398"/>
    </row>
    <row r="23" spans="1:16" ht="15" customHeight="1" thickBot="1" x14ac:dyDescent="0.35">
      <c r="A23" s="447"/>
      <c r="B23" s="399">
        <f>B18+1</f>
        <v>5</v>
      </c>
      <c r="C23" s="400" t="str">
        <f>IF(VLOOKUP(B23,Paramètres!$A$2:$C$38,2,0)=0,"",VLOOKUP(B23,Paramètres!$A$2:$C$38,2,0))</f>
        <v>Elève 5</v>
      </c>
      <c r="D23" s="401" t="str">
        <f>IF(C23="","",VLOOKUP(B23,Paramètres!$A$2:$C$38,3,0))</f>
        <v>F</v>
      </c>
      <c r="E23" s="447"/>
      <c r="F23" s="402" t="s">
        <v>394</v>
      </c>
      <c r="G23" s="403" t="s">
        <v>184</v>
      </c>
      <c r="H23" s="432"/>
      <c r="I23" s="433"/>
      <c r="J23" s="403" t="s">
        <v>185</v>
      </c>
      <c r="K23" s="447"/>
      <c r="M23" s="406" t="str">
        <f>IF(G25="","",IF(Paramètres!$I$3="x",
IF(OR(J25=0,J25=""),0,IF(J25&gt;=G25,Paramètres!$K$10,IF(J25&gt;=G25*75%,Paramètres!$J$8,IF(J25&gt;=G25*50%,Paramètres!$I$8,IF(J25&gt;=G25*25%,Paramètres!$H$8,Paramètres!$G$10))))),
IF(Paramètres!$N$3="x",
IF(OR(J25=0,J25=""),0,IF(J25&gt;=G25,Paramètres!$O$9,IF(J25&gt;=G25*75%,Paramètres!$O$9,IF(J25&gt;=G25*50%,Paramètres!$N$8,IF(J25&gt;=G25*25%,Paramètres!$M$8,IF(J25&lt;G25*25%,Paramètres!$L$9)))))),
IF(Paramètres!$R$3="x",
IF(OR(J25=0,J25=""),"NA",IF(J25&gt;=G25,Paramètres!$S$9,IF(J25&gt;=G25*75%,Paramètres!$S$9,IF(J25&gt;=G25*50%,Paramètres!$R$8,IF(J25&gt;=G25*25%,Paramètres!$Q$8,IF(J25&lt;G25*25%,Paramètres!$P$9)))))),
IF(Paramètres!$V$3="x",
IF(OR(J25=0,J25=""),Paramètres!$T$9,IF(J25&gt;=G25,Paramètres!$W$9,IF(J25&gt;=G25*75%,Paramètres!$W$9,IF(J25&gt;=G25*50%,Paramètres!$V$8,IF(J25&gt;=G25*25%,Paramètres!$U$8,IF(J25&lt;G25*25%,Paramètres!$T$9)))))))))))</f>
        <v/>
      </c>
      <c r="N23" s="406">
        <f>N27/4</f>
        <v>10</v>
      </c>
      <c r="O23" s="407">
        <f>IF(OR(COUNTBLANK(F24:F26)=3,G25=""),0,
IF(SUM(IF(F24&lt;&gt;"",VLOOKUP(F24,Paramètres!$E$2:$F$27,2,0)),IF(F25&lt;&gt;"",VLOOKUP(F25,Paramètres!$E$2:$F$27,2,0)),IF(F26&lt;&gt;"",VLOOKUP(F26,Paramètres!$E$2:$F$27,2,0)))&gt;N27,$N27,
SUM(IF(F24&lt;&gt;"",VLOOKUP(F24,Paramètres!$E$2:$F$27,2,0)),IF(F25&lt;&gt;"",VLOOKUP(F25,Paramètres!$E$2:$F$27,2,0)),IF(F26&lt;&gt;"",VLOOKUP(F26,Paramètres!$E$2:$F$27,2,0)))))</f>
        <v>0</v>
      </c>
      <c r="P23" s="408"/>
    </row>
    <row r="24" spans="1:16" ht="15" customHeight="1" x14ac:dyDescent="0.3">
      <c r="A24" s="447"/>
      <c r="B24" s="451"/>
      <c r="C24" s="452"/>
      <c r="D24" s="451"/>
      <c r="E24" s="447"/>
      <c r="F24" s="280"/>
      <c r="G24" s="411"/>
      <c r="H24" s="436"/>
      <c r="I24" s="437"/>
      <c r="J24" s="414"/>
      <c r="K24" s="447"/>
      <c r="N24" s="406">
        <f>N27/4</f>
        <v>10</v>
      </c>
      <c r="O24" s="407">
        <f>N27*5%</f>
        <v>2</v>
      </c>
    </row>
    <row r="25" spans="1:16" ht="15" customHeight="1" x14ac:dyDescent="0.3">
      <c r="A25" s="447"/>
      <c r="B25" s="453"/>
      <c r="C25" s="454"/>
      <c r="D25" s="453"/>
      <c r="E25" s="447"/>
      <c r="F25" s="281"/>
      <c r="G25" s="282"/>
      <c r="H25" s="436"/>
      <c r="I25" s="437"/>
      <c r="J25" s="417" t="str">
        <f>IF(COUNTA(F24:F26)=0,"",IF(F24&lt;&gt;"",VLOOKUP(F24,Paramètres!$E$2:$F$27,2,0))+IF(F25&lt;&gt;"",VLOOKUP(F25,Paramètres!$E$2:$F$27,2,0))+IF(F26&lt;&gt;"",VLOOKUP(F26,Paramètres!$E$2:$F$27,2,0)))</f>
        <v/>
      </c>
      <c r="K25" s="447"/>
      <c r="N25" s="406">
        <f>N27/4</f>
        <v>10</v>
      </c>
      <c r="O25" s="407">
        <f>SUM(N23:N27)-(O23+O24)</f>
        <v>78</v>
      </c>
      <c r="P25" s="408"/>
    </row>
    <row r="26" spans="1:16" ht="15" customHeight="1" thickBot="1" x14ac:dyDescent="0.35">
      <c r="A26" s="447"/>
      <c r="B26" s="453"/>
      <c r="C26" s="454"/>
      <c r="D26" s="453"/>
      <c r="E26" s="447"/>
      <c r="F26" s="283"/>
      <c r="G26" s="418"/>
      <c r="H26" s="440"/>
      <c r="I26" s="441"/>
      <c r="J26" s="421"/>
      <c r="K26" s="447"/>
      <c r="N26" s="406">
        <f>N27/4</f>
        <v>10</v>
      </c>
      <c r="O26" s="398"/>
    </row>
    <row r="27" spans="1:16" ht="16.2" thickBot="1" x14ac:dyDescent="0.35">
      <c r="A27" s="447"/>
      <c r="B27" s="455"/>
      <c r="C27" s="455"/>
      <c r="D27" s="455"/>
      <c r="E27" s="447"/>
      <c r="F27" s="456"/>
      <c r="G27" s="457"/>
      <c r="H27" s="458"/>
      <c r="I27" s="458"/>
      <c r="J27" s="459"/>
      <c r="K27" s="447"/>
      <c r="N27" s="406">
        <f>IF(G25="",40,G25)</f>
        <v>40</v>
      </c>
      <c r="O27" s="398"/>
    </row>
    <row r="28" spans="1:16" ht="15" customHeight="1" thickBot="1" x14ac:dyDescent="0.35">
      <c r="A28" s="447"/>
      <c r="B28" s="399">
        <f>B23+1</f>
        <v>6</v>
      </c>
      <c r="C28" s="400" t="str">
        <f>IF(VLOOKUP(B28,Paramètres!$A$2:$C$38,2,0)=0,"",VLOOKUP(B28,Paramètres!$A$2:$C$38,2,0))</f>
        <v>Elève 6</v>
      </c>
      <c r="D28" s="401" t="str">
        <f>IF(C28="","",VLOOKUP(B28,Paramètres!$A$2:$C$38,3,0))</f>
        <v>G</v>
      </c>
      <c r="E28" s="447"/>
      <c r="F28" s="402" t="s">
        <v>394</v>
      </c>
      <c r="G28" s="403" t="s">
        <v>184</v>
      </c>
      <c r="H28" s="432"/>
      <c r="I28" s="433"/>
      <c r="J28" s="403" t="s">
        <v>185</v>
      </c>
      <c r="K28" s="447"/>
      <c r="M28" s="406" t="str">
        <f>IF(G30="","",IF(Paramètres!$I$3="x",
IF(OR(J30=0,J30=""),0,IF(J30&gt;=G30,Paramètres!$K$10,IF(J30&gt;=G30*75%,Paramètres!$J$8,IF(J30&gt;=G30*50%,Paramètres!$I$8,IF(J30&gt;=G30*25%,Paramètres!$H$8,Paramètres!$G$10))))),
IF(Paramètres!$N$3="x",
IF(OR(J30=0,J30=""),0,IF(J30&gt;=G30,Paramètres!$O$9,IF(J30&gt;=G30*75%,Paramètres!$O$9,IF(J30&gt;=G30*50%,Paramètres!$N$8,IF(J30&gt;=G30*25%,Paramètres!$M$8,IF(J30&lt;G30*25%,Paramètres!$L$9)))))),
IF(Paramètres!$R$3="x",
IF(OR(J30=0,J30=""),"NA",IF(J30&gt;=G30,Paramètres!$S$9,IF(J30&gt;=G30*75%,Paramètres!$S$9,IF(J30&gt;=G30*50%,Paramètres!$R$8,IF(J30&gt;=G30*25%,Paramètres!$Q$8,IF(J30&lt;G30*25%,Paramètres!$P$9)))))),
IF(Paramètres!$V$3="x",
IF(OR(J30=0,J30=""),Paramètres!$T$9,IF(J30&gt;=G30,Paramètres!$W$9,IF(J30&gt;=G30*75%,Paramètres!$W$9,IF(J30&gt;=G30*50%,Paramètres!$V$8,IF(J30&gt;=G30*25%,Paramètres!$U$8,IF(J30&lt;G30*25%,Paramètres!$T$9)))))))))))</f>
        <v/>
      </c>
      <c r="N28" s="406">
        <f>N32/4</f>
        <v>10</v>
      </c>
      <c r="O28" s="407">
        <f>IF(OR(COUNTBLANK(F29:F31)=3,G30=""),0,
IF(SUM(IF(F29&lt;&gt;"",VLOOKUP(F29,Paramètres!$E$2:$F$27,2,0)),IF(F30&lt;&gt;"",VLOOKUP(F30,Paramètres!$E$2:$F$27,2,0)),IF(F31&lt;&gt;"",VLOOKUP(F31,Paramètres!$E$2:$F$27,2,0)))&gt;N32,$N32,
SUM(IF(F29&lt;&gt;"",VLOOKUP(F29,Paramètres!$E$2:$F$27,2,0)),IF(F30&lt;&gt;"",VLOOKUP(F30,Paramètres!$E$2:$F$27,2,0)),IF(F31&lt;&gt;"",VLOOKUP(F31,Paramètres!$E$2:$F$27,2,0)))))</f>
        <v>0</v>
      </c>
      <c r="P28" s="408"/>
    </row>
    <row r="29" spans="1:16" ht="15" customHeight="1" x14ac:dyDescent="0.3">
      <c r="A29" s="447"/>
      <c r="B29" s="451"/>
      <c r="C29" s="452"/>
      <c r="D29" s="451"/>
      <c r="E29" s="447"/>
      <c r="F29" s="280"/>
      <c r="G29" s="411"/>
      <c r="H29" s="436"/>
      <c r="I29" s="437"/>
      <c r="J29" s="414"/>
      <c r="K29" s="447"/>
      <c r="N29" s="406">
        <f>N32/4</f>
        <v>10</v>
      </c>
      <c r="O29" s="407">
        <f>N32*5%</f>
        <v>2</v>
      </c>
    </row>
    <row r="30" spans="1:16" ht="15" customHeight="1" x14ac:dyDescent="0.3">
      <c r="A30" s="447"/>
      <c r="B30" s="453"/>
      <c r="C30" s="454"/>
      <c r="D30" s="453"/>
      <c r="E30" s="447"/>
      <c r="F30" s="281"/>
      <c r="G30" s="282"/>
      <c r="H30" s="436"/>
      <c r="I30" s="437"/>
      <c r="J30" s="417" t="str">
        <f>IF(COUNTA(F29:F31)=0,"",IF(F29&lt;&gt;"",VLOOKUP(F29,Paramètres!$E$2:$F$27,2,0))+IF(F30&lt;&gt;"",VLOOKUP(F30,Paramètres!$E$2:$F$27,2,0))+IF(F31&lt;&gt;"",VLOOKUP(F31,Paramètres!$E$2:$F$27,2,0)))</f>
        <v/>
      </c>
      <c r="K30" s="447"/>
      <c r="N30" s="406">
        <f>N32/4</f>
        <v>10</v>
      </c>
      <c r="O30" s="407">
        <f>SUM(N28:N32)-(O28+O29)</f>
        <v>78</v>
      </c>
      <c r="P30" s="408"/>
    </row>
    <row r="31" spans="1:16" ht="15" customHeight="1" thickBot="1" x14ac:dyDescent="0.35">
      <c r="A31" s="447"/>
      <c r="B31" s="453"/>
      <c r="C31" s="454"/>
      <c r="D31" s="453"/>
      <c r="E31" s="447"/>
      <c r="F31" s="283"/>
      <c r="G31" s="418"/>
      <c r="H31" s="440"/>
      <c r="I31" s="441"/>
      <c r="J31" s="421"/>
      <c r="K31" s="447"/>
      <c r="N31" s="406">
        <f>N32/4</f>
        <v>10</v>
      </c>
      <c r="O31" s="398"/>
    </row>
    <row r="32" spans="1:16" ht="16.2" thickBot="1" x14ac:dyDescent="0.35">
      <c r="A32" s="447"/>
      <c r="B32" s="455"/>
      <c r="C32" s="455"/>
      <c r="D32" s="455"/>
      <c r="E32" s="447"/>
      <c r="F32" s="456"/>
      <c r="G32" s="457"/>
      <c r="H32" s="458"/>
      <c r="I32" s="458"/>
      <c r="J32" s="459"/>
      <c r="K32" s="447"/>
      <c r="N32" s="406">
        <f>IF(G30="",40,G30)</f>
        <v>40</v>
      </c>
      <c r="O32" s="398"/>
    </row>
    <row r="33" spans="1:16" ht="15" customHeight="1" thickBot="1" x14ac:dyDescent="0.35">
      <c r="A33" s="447"/>
      <c r="B33" s="399">
        <f>B28+1</f>
        <v>7</v>
      </c>
      <c r="C33" s="400" t="str">
        <f>IF(VLOOKUP(B33,Paramètres!$A$2:$C$38,2,0)=0,"",VLOOKUP(B33,Paramètres!$A$2:$C$38,2,0))</f>
        <v>Elève 7</v>
      </c>
      <c r="D33" s="401" t="str">
        <f>IF(C33="","",VLOOKUP(B33,Paramètres!$A$2:$C$38,3,0))</f>
        <v>F</v>
      </c>
      <c r="E33" s="447"/>
      <c r="F33" s="402" t="s">
        <v>394</v>
      </c>
      <c r="G33" s="403" t="s">
        <v>184</v>
      </c>
      <c r="H33" s="432"/>
      <c r="I33" s="433"/>
      <c r="J33" s="403" t="s">
        <v>185</v>
      </c>
      <c r="K33" s="447"/>
      <c r="M33" s="406" t="str">
        <f>IF(G35="","",IF(Paramètres!$I$3="x",
IF(OR(J35=0,J35=""),0,IF(J35&gt;=G35,Paramètres!$K$10,IF(J35&gt;=G35*75%,Paramètres!$J$8,IF(J35&gt;=G35*50%,Paramètres!$I$8,IF(J35&gt;=G35*25%,Paramètres!$H$8,Paramètres!$G$10))))),
IF(Paramètres!$N$3="x",
IF(OR(J35=0,J35=""),0,IF(J35&gt;=G35,Paramètres!$O$9,IF(J35&gt;=G35*75%,Paramètres!$O$9,IF(J35&gt;=G35*50%,Paramètres!$N$8,IF(J35&gt;=G35*25%,Paramètres!$M$8,IF(J35&lt;G35*25%,Paramètres!$L$9)))))),
IF(Paramètres!$R$3="x",
IF(OR(J35=0,J35=""),"NA",IF(J35&gt;=G35,Paramètres!$S$9,IF(J35&gt;=G35*75%,Paramètres!$S$9,IF(J35&gt;=G35*50%,Paramètres!$R$8,IF(J35&gt;=G35*25%,Paramètres!$Q$8,IF(J35&lt;G35*25%,Paramètres!$P$9)))))),
IF(Paramètres!$V$3="x",
IF(OR(J35=0,J35=""),Paramètres!$T$9,IF(J35&gt;=G35,Paramètres!$W$9,IF(J35&gt;=G35*75%,Paramètres!$W$9,IF(J35&gt;=G35*50%,Paramètres!$V$8,IF(J35&gt;=G35*25%,Paramètres!$U$8,IF(J35&lt;G35*25%,Paramètres!$T$9)))))))))))</f>
        <v/>
      </c>
      <c r="N33" s="406">
        <f>N37/4</f>
        <v>10</v>
      </c>
      <c r="O33" s="407">
        <f>IF(OR(COUNTBLANK(F34:F36)=3,G35=""),0,
IF(SUM(IF(F34&lt;&gt;"",VLOOKUP(F34,Paramètres!$E$2:$F$27,2,0)),IF(F35&lt;&gt;"",VLOOKUP(F35,Paramètres!$E$2:$F$27,2,0)),IF(F36&lt;&gt;"",VLOOKUP(F36,Paramètres!$E$2:$F$27,2,0)))&gt;N37,$N37,
SUM(IF(F34&lt;&gt;"",VLOOKUP(F34,Paramètres!$E$2:$F$27,2,0)),IF(F35&lt;&gt;"",VLOOKUP(F35,Paramètres!$E$2:$F$27,2,0)),IF(F36&lt;&gt;"",VLOOKUP(F36,Paramètres!$E$2:$F$27,2,0)))))</f>
        <v>0</v>
      </c>
      <c r="P33" s="408"/>
    </row>
    <row r="34" spans="1:16" ht="15" customHeight="1" x14ac:dyDescent="0.3">
      <c r="A34" s="447"/>
      <c r="B34" s="451"/>
      <c r="C34" s="452"/>
      <c r="D34" s="451"/>
      <c r="E34" s="447"/>
      <c r="F34" s="280"/>
      <c r="G34" s="411"/>
      <c r="H34" s="436"/>
      <c r="I34" s="437"/>
      <c r="J34" s="414"/>
      <c r="K34" s="447"/>
      <c r="N34" s="406">
        <f>N37/4</f>
        <v>10</v>
      </c>
      <c r="O34" s="407">
        <f>N37*5%</f>
        <v>2</v>
      </c>
    </row>
    <row r="35" spans="1:16" ht="15" customHeight="1" x14ac:dyDescent="0.3">
      <c r="A35" s="447"/>
      <c r="B35" s="453"/>
      <c r="C35" s="454"/>
      <c r="D35" s="453"/>
      <c r="E35" s="447"/>
      <c r="F35" s="281"/>
      <c r="G35" s="282"/>
      <c r="H35" s="436"/>
      <c r="I35" s="437"/>
      <c r="J35" s="417" t="str">
        <f>IF(COUNTA(F34:F36)=0,"",IF(F34&lt;&gt;"",VLOOKUP(F34,Paramètres!$E$2:$F$27,2,0))+IF(F35&lt;&gt;"",VLOOKUP(F35,Paramètres!$E$2:$F$27,2,0))+IF(F36&lt;&gt;"",VLOOKUP(F36,Paramètres!$E$2:$F$27,2,0)))</f>
        <v/>
      </c>
      <c r="K35" s="447"/>
      <c r="N35" s="406">
        <f>N37/4</f>
        <v>10</v>
      </c>
      <c r="O35" s="407">
        <f>SUM(N33:N37)-(O33+O34)</f>
        <v>78</v>
      </c>
      <c r="P35" s="408"/>
    </row>
    <row r="36" spans="1:16" ht="15" customHeight="1" thickBot="1" x14ac:dyDescent="0.35">
      <c r="A36" s="447"/>
      <c r="B36" s="453"/>
      <c r="C36" s="454"/>
      <c r="D36" s="453"/>
      <c r="E36" s="447"/>
      <c r="F36" s="283"/>
      <c r="G36" s="418"/>
      <c r="H36" s="440"/>
      <c r="I36" s="441"/>
      <c r="J36" s="421"/>
      <c r="K36" s="447"/>
      <c r="N36" s="406">
        <f>N37/4</f>
        <v>10</v>
      </c>
      <c r="O36" s="398"/>
    </row>
    <row r="37" spans="1:16" ht="16.2" thickBot="1" x14ac:dyDescent="0.35">
      <c r="A37" s="447"/>
      <c r="B37" s="455"/>
      <c r="C37" s="455"/>
      <c r="D37" s="455"/>
      <c r="E37" s="447"/>
      <c r="F37" s="456"/>
      <c r="G37" s="457"/>
      <c r="H37" s="458"/>
      <c r="I37" s="458"/>
      <c r="J37" s="459"/>
      <c r="K37" s="447"/>
      <c r="N37" s="406">
        <f>IF(G35="",40,G35)</f>
        <v>40</v>
      </c>
      <c r="O37" s="398"/>
    </row>
    <row r="38" spans="1:16" ht="15" customHeight="1" thickBot="1" x14ac:dyDescent="0.35">
      <c r="A38" s="447"/>
      <c r="B38" s="399">
        <f t="shared" ref="B38" si="0">B33+1</f>
        <v>8</v>
      </c>
      <c r="C38" s="400" t="str">
        <f>IF(VLOOKUP(B38,Paramètres!$A$2:$C$38,2,0)=0,"",VLOOKUP(B38,Paramètres!$A$2:$C$38,2,0))</f>
        <v>Elève 8</v>
      </c>
      <c r="D38" s="401" t="str">
        <f>IF(C38="","",VLOOKUP(B38,Paramètres!$A$2:$C$38,3,0))</f>
        <v>F</v>
      </c>
      <c r="E38" s="447"/>
      <c r="F38" s="402" t="s">
        <v>394</v>
      </c>
      <c r="G38" s="403" t="s">
        <v>184</v>
      </c>
      <c r="H38" s="432"/>
      <c r="I38" s="433"/>
      <c r="J38" s="403" t="s">
        <v>185</v>
      </c>
      <c r="K38" s="447"/>
      <c r="M38" s="406" t="str">
        <f>IF(G40="","",IF(Paramètres!$I$3="x",
IF(OR(J40=0,J40=""),0,IF(J40&gt;=G40,Paramètres!$K$10,IF(J40&gt;=G40*75%,Paramètres!$J$8,IF(J40&gt;=G40*50%,Paramètres!$I$8,IF(J40&gt;=G40*25%,Paramètres!$H$8,Paramètres!$G$10))))),
IF(Paramètres!$N$3="x",
IF(OR(J40=0,J40=""),0,IF(J40&gt;=G40,Paramètres!$O$9,IF(J40&gt;=G40*75%,Paramètres!$O$9,IF(J40&gt;=G40*50%,Paramètres!$N$8,IF(J40&gt;=G40*25%,Paramètres!$M$8,IF(J40&lt;G40*25%,Paramètres!$L$9)))))),
IF(Paramètres!$R$3="x",
IF(OR(J40=0,J40=""),"NA",IF(J40&gt;=G40,Paramètres!$S$9,IF(J40&gt;=G40*75%,Paramètres!$S$9,IF(J40&gt;=G40*50%,Paramètres!$R$8,IF(J40&gt;=G40*25%,Paramètres!$Q$8,IF(J40&lt;G40*25%,Paramètres!$P$9)))))),
IF(Paramètres!$V$3="x",
IF(OR(J40=0,J40=""),Paramètres!$T$9,IF(J40&gt;=G40,Paramètres!$W$9,IF(J40&gt;=G40*75%,Paramètres!$W$9,IF(J40&gt;=G40*50%,Paramètres!$V$8,IF(J40&gt;=G40*25%,Paramètres!$U$8,IF(J40&lt;G40*25%,Paramètres!$T$9)))))))))))</f>
        <v/>
      </c>
      <c r="N38" s="406">
        <f>N42/4</f>
        <v>10</v>
      </c>
      <c r="O38" s="407">
        <f>IF(OR(COUNTBLANK(F39:F41)=3,G40=""),0,
IF(SUM(IF(F39&lt;&gt;"",VLOOKUP(F39,Paramètres!$E$2:$F$27,2,0)),IF(F40&lt;&gt;"",VLOOKUP(F40,Paramètres!$E$2:$F$27,2,0)),IF(F41&lt;&gt;"",VLOOKUP(F41,Paramètres!$E$2:$F$27,2,0)))&gt;N42,$N42,
SUM(IF(F39&lt;&gt;"",VLOOKUP(F39,Paramètres!$E$2:$F$27,2,0)),IF(F40&lt;&gt;"",VLOOKUP(F40,Paramètres!$E$2:$F$27,2,0)),IF(F41&lt;&gt;"",VLOOKUP(F41,Paramètres!$E$2:$F$27,2,0)))))</f>
        <v>0</v>
      </c>
      <c r="P38" s="408"/>
    </row>
    <row r="39" spans="1:16" ht="15" customHeight="1" x14ac:dyDescent="0.3">
      <c r="A39" s="447"/>
      <c r="B39" s="451"/>
      <c r="C39" s="452"/>
      <c r="D39" s="451"/>
      <c r="E39" s="447"/>
      <c r="F39" s="280"/>
      <c r="G39" s="411"/>
      <c r="H39" s="436"/>
      <c r="I39" s="437"/>
      <c r="J39" s="414"/>
      <c r="K39" s="447"/>
      <c r="N39" s="406">
        <f>N42/4</f>
        <v>10</v>
      </c>
      <c r="O39" s="407">
        <f>N42*5%</f>
        <v>2</v>
      </c>
    </row>
    <row r="40" spans="1:16" ht="15" customHeight="1" x14ac:dyDescent="0.3">
      <c r="A40" s="447"/>
      <c r="B40" s="453"/>
      <c r="C40" s="454"/>
      <c r="D40" s="453"/>
      <c r="E40" s="447"/>
      <c r="F40" s="281"/>
      <c r="G40" s="282"/>
      <c r="H40" s="436"/>
      <c r="I40" s="437"/>
      <c r="J40" s="417" t="str">
        <f>IF(COUNTA(F39:F41)=0,"",IF(F39&lt;&gt;"",VLOOKUP(F39,Paramètres!$E$2:$F$27,2,0))+IF(F40&lt;&gt;"",VLOOKUP(F40,Paramètres!$E$2:$F$27,2,0))+IF(F41&lt;&gt;"",VLOOKUP(F41,Paramètres!$E$2:$F$27,2,0)))</f>
        <v/>
      </c>
      <c r="K40" s="447"/>
      <c r="N40" s="406">
        <f>N42/4</f>
        <v>10</v>
      </c>
      <c r="O40" s="407">
        <f>SUM(N38:N42)-(O38+O39)</f>
        <v>78</v>
      </c>
      <c r="P40" s="408"/>
    </row>
    <row r="41" spans="1:16" ht="15" customHeight="1" thickBot="1" x14ac:dyDescent="0.35">
      <c r="A41" s="447"/>
      <c r="B41" s="453"/>
      <c r="C41" s="454"/>
      <c r="D41" s="453"/>
      <c r="E41" s="447"/>
      <c r="F41" s="283"/>
      <c r="G41" s="418"/>
      <c r="H41" s="440"/>
      <c r="I41" s="441"/>
      <c r="J41" s="421"/>
      <c r="K41" s="447"/>
      <c r="N41" s="406">
        <f>N42/4</f>
        <v>10</v>
      </c>
      <c r="O41" s="398"/>
    </row>
    <row r="42" spans="1:16" ht="16.2" thickBot="1" x14ac:dyDescent="0.35">
      <c r="A42" s="447"/>
      <c r="B42" s="455"/>
      <c r="C42" s="455"/>
      <c r="D42" s="455"/>
      <c r="E42" s="447"/>
      <c r="F42" s="456"/>
      <c r="G42" s="457"/>
      <c r="H42" s="458"/>
      <c r="I42" s="458"/>
      <c r="J42" s="459"/>
      <c r="K42" s="447"/>
      <c r="N42" s="406">
        <f>IF(G40="",40,G40)</f>
        <v>40</v>
      </c>
      <c r="O42" s="398"/>
    </row>
    <row r="43" spans="1:16" ht="15" customHeight="1" thickBot="1" x14ac:dyDescent="0.35">
      <c r="A43" s="447"/>
      <c r="B43" s="399">
        <f t="shared" ref="B43" si="1">B38+1</f>
        <v>9</v>
      </c>
      <c r="C43" s="400" t="str">
        <f>IF(VLOOKUP(B43,Paramètres!$A$2:$C$38,2,0)=0,"",VLOOKUP(B43,Paramètres!$A$2:$C$38,2,0))</f>
        <v>Elève 9</v>
      </c>
      <c r="D43" s="401" t="str">
        <f>IF(C43="","",VLOOKUP(B43,Paramètres!$A$2:$C$38,3,0))</f>
        <v>F</v>
      </c>
      <c r="E43" s="447"/>
      <c r="F43" s="402" t="s">
        <v>394</v>
      </c>
      <c r="G43" s="403" t="s">
        <v>184</v>
      </c>
      <c r="H43" s="432"/>
      <c r="I43" s="433"/>
      <c r="J43" s="403" t="s">
        <v>185</v>
      </c>
      <c r="K43" s="447"/>
      <c r="M43" s="406" t="str">
        <f>IF(G45="","",IF(Paramètres!$I$3="x",
IF(OR(J45=0,J45=""),0,IF(J45&gt;=G45,Paramètres!$K$10,IF(J45&gt;=G45*75%,Paramètres!$J$8,IF(J45&gt;=G45*50%,Paramètres!$I$8,IF(J45&gt;=G45*25%,Paramètres!$H$8,Paramètres!$G$10))))),
IF(Paramètres!$N$3="x",
IF(OR(J45=0,J45=""),0,IF(J45&gt;=G45,Paramètres!$O$9,IF(J45&gt;=G45*75%,Paramètres!$O$9,IF(J45&gt;=G45*50%,Paramètres!$N$8,IF(J45&gt;=G45*25%,Paramètres!$M$8,IF(J45&lt;G45*25%,Paramètres!$L$9)))))),
IF(Paramètres!$R$3="x",
IF(OR(J45=0,J45=""),"NA",IF(J45&gt;=G45,Paramètres!$S$9,IF(J45&gt;=G45*75%,Paramètres!$S$9,IF(J45&gt;=G45*50%,Paramètres!$R$8,IF(J45&gt;=G45*25%,Paramètres!$Q$8,IF(J45&lt;G45*25%,Paramètres!$P$9)))))),
IF(Paramètres!$V$3="x",
IF(OR(J45=0,J45=""),Paramètres!$T$9,IF(J45&gt;=G45,Paramètres!$W$9,IF(J45&gt;=G45*75%,Paramètres!$W$9,IF(J45&gt;=G45*50%,Paramètres!$V$8,IF(J45&gt;=G45*25%,Paramètres!$U$8,IF(J45&lt;G45*25%,Paramètres!$T$9)))))))))))</f>
        <v/>
      </c>
      <c r="N43" s="406">
        <f>N47/4</f>
        <v>10</v>
      </c>
      <c r="O43" s="407">
        <f>IF(OR(COUNTBLANK(F44:F46)=3,G45=""),0,
IF(SUM(IF(F44&lt;&gt;"",VLOOKUP(F44,Paramètres!$E$2:$F$27,2,0)),IF(F45&lt;&gt;"",VLOOKUP(F45,Paramètres!$E$2:$F$27,2,0)),IF(F46&lt;&gt;"",VLOOKUP(F46,Paramètres!$E$2:$F$27,2,0)))&gt;N47,$N47,
SUM(IF(F44&lt;&gt;"",VLOOKUP(F44,Paramètres!$E$2:$F$27,2,0)),IF(F45&lt;&gt;"",VLOOKUP(F45,Paramètres!$E$2:$F$27,2,0)),IF(F46&lt;&gt;"",VLOOKUP(F46,Paramètres!$E$2:$F$27,2,0)))))</f>
        <v>0</v>
      </c>
      <c r="P43" s="408"/>
    </row>
    <row r="44" spans="1:16" ht="15" customHeight="1" x14ac:dyDescent="0.3">
      <c r="A44" s="447"/>
      <c r="B44" s="451"/>
      <c r="C44" s="452"/>
      <c r="D44" s="451"/>
      <c r="E44" s="447"/>
      <c r="F44" s="280"/>
      <c r="G44" s="411"/>
      <c r="H44" s="436"/>
      <c r="I44" s="437"/>
      <c r="J44" s="414"/>
      <c r="K44" s="447"/>
      <c r="N44" s="406">
        <f>N47/4</f>
        <v>10</v>
      </c>
      <c r="O44" s="407">
        <f>N47*5%</f>
        <v>2</v>
      </c>
    </row>
    <row r="45" spans="1:16" ht="15" customHeight="1" x14ac:dyDescent="0.3">
      <c r="A45" s="447"/>
      <c r="B45" s="453"/>
      <c r="C45" s="454"/>
      <c r="D45" s="453"/>
      <c r="E45" s="447"/>
      <c r="F45" s="281"/>
      <c r="G45" s="282"/>
      <c r="H45" s="436"/>
      <c r="I45" s="437"/>
      <c r="J45" s="417" t="str">
        <f>IF(COUNTA(F44:F46)=0,"",IF(F44&lt;&gt;"",VLOOKUP(F44,Paramètres!$E$2:$F$27,2,0))+IF(F45&lt;&gt;"",VLOOKUP(F45,Paramètres!$E$2:$F$27,2,0))+IF(F46&lt;&gt;"",VLOOKUP(F46,Paramètres!$E$2:$F$27,2,0)))</f>
        <v/>
      </c>
      <c r="K45" s="447"/>
      <c r="N45" s="406">
        <f>N47/4</f>
        <v>10</v>
      </c>
      <c r="O45" s="407">
        <f>SUM(N43:N47)-(O43+O44)</f>
        <v>78</v>
      </c>
      <c r="P45" s="408"/>
    </row>
    <row r="46" spans="1:16" ht="15" customHeight="1" thickBot="1" x14ac:dyDescent="0.35">
      <c r="A46" s="447"/>
      <c r="B46" s="453"/>
      <c r="C46" s="454"/>
      <c r="D46" s="453"/>
      <c r="E46" s="447"/>
      <c r="F46" s="283"/>
      <c r="G46" s="418"/>
      <c r="H46" s="440"/>
      <c r="I46" s="441"/>
      <c r="J46" s="421"/>
      <c r="K46" s="447"/>
      <c r="N46" s="406">
        <f>N47/4</f>
        <v>10</v>
      </c>
      <c r="O46" s="398"/>
    </row>
    <row r="47" spans="1:16" ht="16.2" thickBot="1" x14ac:dyDescent="0.35">
      <c r="A47" s="447"/>
      <c r="B47" s="455"/>
      <c r="C47" s="455"/>
      <c r="D47" s="455"/>
      <c r="E47" s="447"/>
      <c r="F47" s="456"/>
      <c r="G47" s="457"/>
      <c r="H47" s="458"/>
      <c r="I47" s="458"/>
      <c r="J47" s="459"/>
      <c r="K47" s="447"/>
      <c r="N47" s="406">
        <f>IF(G45="",40,G45)</f>
        <v>40</v>
      </c>
      <c r="O47" s="398"/>
    </row>
    <row r="48" spans="1:16" ht="15" customHeight="1" thickBot="1" x14ac:dyDescent="0.35">
      <c r="A48" s="447"/>
      <c r="B48" s="399">
        <f t="shared" ref="B48" si="2">B43+1</f>
        <v>10</v>
      </c>
      <c r="C48" s="400" t="str">
        <f>IF(VLOOKUP(B48,Paramètres!$A$2:$C$38,2,0)=0,"",VLOOKUP(B48,Paramètres!$A$2:$C$38,2,0))</f>
        <v>Elève 10</v>
      </c>
      <c r="D48" s="401" t="str">
        <f>IF(C48="","",VLOOKUP(B48,Paramètres!$A$2:$C$38,3,0))</f>
        <v>G</v>
      </c>
      <c r="E48" s="447"/>
      <c r="F48" s="402" t="s">
        <v>394</v>
      </c>
      <c r="G48" s="403" t="s">
        <v>184</v>
      </c>
      <c r="H48" s="432"/>
      <c r="I48" s="433"/>
      <c r="J48" s="403" t="s">
        <v>185</v>
      </c>
      <c r="K48" s="447"/>
      <c r="M48" s="406" t="str">
        <f>IF(G50="","",IF(Paramètres!$I$3="x",
IF(OR(J50=0,J50=""),0,IF(J50&gt;=G50,Paramètres!$K$10,IF(J50&gt;=G50*75%,Paramètres!$J$8,IF(J50&gt;=G50*50%,Paramètres!$I$8,IF(J50&gt;=G50*25%,Paramètres!$H$8,Paramètres!$G$10))))),
IF(Paramètres!$N$3="x",
IF(OR(J50=0,J50=""),0,IF(J50&gt;=G50,Paramètres!$O$9,IF(J50&gt;=G50*75%,Paramètres!$O$9,IF(J50&gt;=G50*50%,Paramètres!$N$8,IF(J50&gt;=G50*25%,Paramètres!$M$8,IF(J50&lt;G50*25%,Paramètres!$L$9)))))),
IF(Paramètres!$R$3="x",
IF(OR(J50=0,J50=""),"NA",IF(J50&gt;=G50,Paramètres!$S$9,IF(J50&gt;=G50*75%,Paramètres!$S$9,IF(J50&gt;=G50*50%,Paramètres!$R$8,IF(J50&gt;=G50*25%,Paramètres!$Q$8,IF(J50&lt;G50*25%,Paramètres!$P$9)))))),
IF(Paramètres!$V$3="x",
IF(OR(J50=0,J50=""),Paramètres!$T$9,IF(J50&gt;=G50,Paramètres!$W$9,IF(J50&gt;=G50*75%,Paramètres!$W$9,IF(J50&gt;=G50*50%,Paramètres!$V$8,IF(J50&gt;=G50*25%,Paramètres!$U$8,IF(J50&lt;G50*25%,Paramètres!$T$9)))))))))))</f>
        <v/>
      </c>
      <c r="N48" s="406">
        <f>N52/4</f>
        <v>10</v>
      </c>
      <c r="O48" s="407">
        <f>IF(OR(COUNTBLANK(F49:F51)=3,G50=""),0,
IF(SUM(IF(F49&lt;&gt;"",VLOOKUP(F49,Paramètres!$E$2:$F$27,2,0)),IF(F50&lt;&gt;"",VLOOKUP(F50,Paramètres!$E$2:$F$27,2,0)),IF(F51&lt;&gt;"",VLOOKUP(F51,Paramètres!$E$2:$F$27,2,0)))&gt;N52,$N52,
SUM(IF(F49&lt;&gt;"",VLOOKUP(F49,Paramètres!$E$2:$F$27,2,0)),IF(F50&lt;&gt;"",VLOOKUP(F50,Paramètres!$E$2:$F$27,2,0)),IF(F51&lt;&gt;"",VLOOKUP(F51,Paramètres!$E$2:$F$27,2,0)))))</f>
        <v>0</v>
      </c>
      <c r="P48" s="408"/>
    </row>
    <row r="49" spans="1:16" ht="15" customHeight="1" x14ac:dyDescent="0.3">
      <c r="A49" s="447"/>
      <c r="B49" s="451"/>
      <c r="C49" s="452"/>
      <c r="D49" s="451"/>
      <c r="E49" s="447"/>
      <c r="F49" s="280"/>
      <c r="G49" s="411"/>
      <c r="H49" s="436"/>
      <c r="I49" s="437"/>
      <c r="J49" s="414"/>
      <c r="K49" s="447"/>
      <c r="N49" s="406">
        <f>N52/4</f>
        <v>10</v>
      </c>
      <c r="O49" s="407">
        <f>N52*5%</f>
        <v>2</v>
      </c>
    </row>
    <row r="50" spans="1:16" ht="15" customHeight="1" x14ac:dyDescent="0.3">
      <c r="A50" s="447"/>
      <c r="B50" s="453"/>
      <c r="C50" s="454"/>
      <c r="D50" s="453"/>
      <c r="E50" s="447"/>
      <c r="F50" s="281"/>
      <c r="G50" s="282"/>
      <c r="H50" s="436"/>
      <c r="I50" s="437"/>
      <c r="J50" s="417" t="str">
        <f>IF(COUNTA(F49:F51)=0,"",IF(F49&lt;&gt;"",VLOOKUP(F49,Paramètres!$E$2:$F$27,2,0))+IF(F50&lt;&gt;"",VLOOKUP(F50,Paramètres!$E$2:$F$27,2,0))+IF(F51&lt;&gt;"",VLOOKUP(F51,Paramètres!$E$2:$F$27,2,0)))</f>
        <v/>
      </c>
      <c r="K50" s="447"/>
      <c r="N50" s="406">
        <f>N52/4</f>
        <v>10</v>
      </c>
      <c r="O50" s="407">
        <f>SUM(N48:N52)-(O48+O49)</f>
        <v>78</v>
      </c>
      <c r="P50" s="408"/>
    </row>
    <row r="51" spans="1:16" ht="15" customHeight="1" thickBot="1" x14ac:dyDescent="0.35">
      <c r="A51" s="447"/>
      <c r="B51" s="453"/>
      <c r="C51" s="454"/>
      <c r="D51" s="453"/>
      <c r="E51" s="447"/>
      <c r="F51" s="283"/>
      <c r="G51" s="418"/>
      <c r="H51" s="440"/>
      <c r="I51" s="441"/>
      <c r="J51" s="421"/>
      <c r="K51" s="447"/>
      <c r="N51" s="406">
        <f>N52/4</f>
        <v>10</v>
      </c>
      <c r="O51" s="398"/>
    </row>
    <row r="52" spans="1:16" ht="16.2" thickBot="1" x14ac:dyDescent="0.35">
      <c r="A52" s="447"/>
      <c r="B52" s="455"/>
      <c r="C52" s="455"/>
      <c r="D52" s="455"/>
      <c r="E52" s="447"/>
      <c r="F52" s="456"/>
      <c r="G52" s="457"/>
      <c r="H52" s="458"/>
      <c r="I52" s="458"/>
      <c r="J52" s="459"/>
      <c r="K52" s="447"/>
      <c r="N52" s="406">
        <f>IF(G50="",40,G50)</f>
        <v>40</v>
      </c>
      <c r="O52" s="398"/>
    </row>
    <row r="53" spans="1:16" ht="15" customHeight="1" thickBot="1" x14ac:dyDescent="0.35">
      <c r="A53" s="447"/>
      <c r="B53" s="399">
        <f t="shared" ref="B53" si="3">B48+1</f>
        <v>11</v>
      </c>
      <c r="C53" s="400" t="str">
        <f>IF(VLOOKUP(B53,Paramètres!$A$2:$C$38,2,0)=0,"",VLOOKUP(B53,Paramètres!$A$2:$C$38,2,0))</f>
        <v>Elève 11</v>
      </c>
      <c r="D53" s="401" t="str">
        <f>IF(C53="","",VLOOKUP(B53,Paramètres!$A$2:$C$38,3,0))</f>
        <v>F</v>
      </c>
      <c r="E53" s="447"/>
      <c r="F53" s="402" t="s">
        <v>394</v>
      </c>
      <c r="G53" s="403" t="s">
        <v>184</v>
      </c>
      <c r="H53" s="432"/>
      <c r="I53" s="433"/>
      <c r="J53" s="403" t="s">
        <v>185</v>
      </c>
      <c r="K53" s="447"/>
      <c r="M53" s="406" t="str">
        <f>IF(G55="","",IF(Paramètres!$I$3="x",
IF(OR(J55=0,J55=""),0,IF(J55&gt;=G55,Paramètres!$K$10,IF(J55&gt;=G55*75%,Paramètres!$J$8,IF(J55&gt;=G55*50%,Paramètres!$I$8,IF(J55&gt;=G55*25%,Paramètres!$H$8,Paramètres!$G$10))))),
IF(Paramètres!$N$3="x",
IF(OR(J55=0,J55=""),0,IF(J55&gt;=G55,Paramètres!$O$9,IF(J55&gt;=G55*75%,Paramètres!$O$9,IF(J55&gt;=G55*50%,Paramètres!$N$8,IF(J55&gt;=G55*25%,Paramètres!$M$8,IF(J55&lt;G55*25%,Paramètres!$L$9)))))),
IF(Paramètres!$R$3="x",
IF(OR(J55=0,J55=""),"NA",IF(J55&gt;=G55,Paramètres!$S$9,IF(J55&gt;=G55*75%,Paramètres!$S$9,IF(J55&gt;=G55*50%,Paramètres!$R$8,IF(J55&gt;=G55*25%,Paramètres!$Q$8,IF(J55&lt;G55*25%,Paramètres!$P$9)))))),
IF(Paramètres!$V$3="x",
IF(OR(J55=0,J55=""),Paramètres!$T$9,IF(J55&gt;=G55,Paramètres!$W$9,IF(J55&gt;=G55*75%,Paramètres!$W$9,IF(J55&gt;=G55*50%,Paramètres!$V$8,IF(J55&gt;=G55*25%,Paramètres!$U$8,IF(J55&lt;G55*25%,Paramètres!$T$9)))))))))))</f>
        <v/>
      </c>
      <c r="N53" s="406">
        <f>N57/4</f>
        <v>10</v>
      </c>
      <c r="O53" s="407">
        <f>IF(OR(COUNTBLANK(F54:F56)=3,G55=""),0,
IF(SUM(IF(F54&lt;&gt;"",VLOOKUP(F54,Paramètres!$E$2:$F$27,2,0)),IF(F55&lt;&gt;"",VLOOKUP(F55,Paramètres!$E$2:$F$27,2,0)),IF(F56&lt;&gt;"",VLOOKUP(F56,Paramètres!$E$2:$F$27,2,0)))&gt;N57,$N57,
SUM(IF(F54&lt;&gt;"",VLOOKUP(F54,Paramètres!$E$2:$F$27,2,0)),IF(F55&lt;&gt;"",VLOOKUP(F55,Paramètres!$E$2:$F$27,2,0)),IF(F56&lt;&gt;"",VLOOKUP(F56,Paramètres!$E$2:$F$27,2,0)))))</f>
        <v>0</v>
      </c>
      <c r="P53" s="408"/>
    </row>
    <row r="54" spans="1:16" ht="15" customHeight="1" x14ac:dyDescent="0.3">
      <c r="A54" s="447"/>
      <c r="B54" s="451"/>
      <c r="C54" s="452"/>
      <c r="D54" s="451"/>
      <c r="E54" s="447"/>
      <c r="F54" s="280"/>
      <c r="G54" s="411"/>
      <c r="H54" s="436"/>
      <c r="I54" s="437"/>
      <c r="J54" s="414"/>
      <c r="K54" s="447"/>
      <c r="N54" s="406">
        <f>N57/4</f>
        <v>10</v>
      </c>
      <c r="O54" s="407">
        <f>N57*5%</f>
        <v>2</v>
      </c>
    </row>
    <row r="55" spans="1:16" ht="15" customHeight="1" x14ac:dyDescent="0.3">
      <c r="A55" s="447"/>
      <c r="B55" s="453"/>
      <c r="C55" s="454"/>
      <c r="D55" s="453"/>
      <c r="E55" s="447"/>
      <c r="F55" s="281"/>
      <c r="G55" s="282"/>
      <c r="H55" s="436"/>
      <c r="I55" s="437"/>
      <c r="J55" s="417" t="str">
        <f>IF(COUNTA(F54:F56)=0,"",IF(F54&lt;&gt;"",VLOOKUP(F54,Paramètres!$E$2:$F$27,2,0))+IF(F55&lt;&gt;"",VLOOKUP(F55,Paramètres!$E$2:$F$27,2,0))+IF(F56&lt;&gt;"",VLOOKUP(F56,Paramètres!$E$2:$F$27,2,0)))</f>
        <v/>
      </c>
      <c r="K55" s="447"/>
      <c r="N55" s="406">
        <f>N57/4</f>
        <v>10</v>
      </c>
      <c r="O55" s="407">
        <f>SUM(N53:N57)-(O53+O54)</f>
        <v>78</v>
      </c>
      <c r="P55" s="408"/>
    </row>
    <row r="56" spans="1:16" ht="15" customHeight="1" thickBot="1" x14ac:dyDescent="0.35">
      <c r="A56" s="447"/>
      <c r="B56" s="453"/>
      <c r="C56" s="454"/>
      <c r="D56" s="453"/>
      <c r="E56" s="447"/>
      <c r="F56" s="283"/>
      <c r="G56" s="418"/>
      <c r="H56" s="440"/>
      <c r="I56" s="441"/>
      <c r="J56" s="421"/>
      <c r="K56" s="447"/>
      <c r="N56" s="406">
        <f>N57/4</f>
        <v>10</v>
      </c>
      <c r="O56" s="398"/>
    </row>
    <row r="57" spans="1:16" ht="16.2" thickBot="1" x14ac:dyDescent="0.35">
      <c r="A57" s="447"/>
      <c r="B57" s="455"/>
      <c r="C57" s="455"/>
      <c r="D57" s="455"/>
      <c r="E57" s="447"/>
      <c r="F57" s="456"/>
      <c r="G57" s="457"/>
      <c r="H57" s="458"/>
      <c r="I57" s="458"/>
      <c r="J57" s="459"/>
      <c r="K57" s="447"/>
      <c r="N57" s="406">
        <f>IF(G55="",40,G55)</f>
        <v>40</v>
      </c>
      <c r="O57" s="398"/>
    </row>
    <row r="58" spans="1:16" ht="15" customHeight="1" thickBot="1" x14ac:dyDescent="0.35">
      <c r="A58" s="447"/>
      <c r="B58" s="399">
        <f t="shared" ref="B58" si="4">B53+1</f>
        <v>12</v>
      </c>
      <c r="C58" s="400" t="str">
        <f>IF(VLOOKUP(B58,Paramètres!$A$2:$C$38,2,0)=0,"",VLOOKUP(B58,Paramètres!$A$2:$C$38,2,0))</f>
        <v>Elève 12</v>
      </c>
      <c r="D58" s="401" t="str">
        <f>IF(C58="","",VLOOKUP(B58,Paramètres!$A$2:$C$38,3,0))</f>
        <v>G</v>
      </c>
      <c r="E58" s="447"/>
      <c r="F58" s="402" t="s">
        <v>394</v>
      </c>
      <c r="G58" s="403" t="s">
        <v>184</v>
      </c>
      <c r="H58" s="432"/>
      <c r="I58" s="433"/>
      <c r="J58" s="403" t="s">
        <v>185</v>
      </c>
      <c r="K58" s="447"/>
      <c r="M58" s="406" t="str">
        <f>IF(G60="","",IF(Paramètres!$I$3="x",
IF(OR(J60=0,J60=""),0,IF(J60&gt;=G60,Paramètres!$K$10,IF(J60&gt;=G60*75%,Paramètres!$J$8,IF(J60&gt;=G60*50%,Paramètres!$I$8,IF(J60&gt;=G60*25%,Paramètres!$H$8,Paramètres!$G$10))))),
IF(Paramètres!$N$3="x",
IF(OR(J60=0,J60=""),0,IF(J60&gt;=G60,Paramètres!$O$9,IF(J60&gt;=G60*75%,Paramètres!$O$9,IF(J60&gt;=G60*50%,Paramètres!$N$8,IF(J60&gt;=G60*25%,Paramètres!$M$8,IF(J60&lt;G60*25%,Paramètres!$L$9)))))),
IF(Paramètres!$R$3="x",
IF(OR(J60=0,J60=""),"NA",IF(J60&gt;=G60,Paramètres!$S$9,IF(J60&gt;=G60*75%,Paramètres!$S$9,IF(J60&gt;=G60*50%,Paramètres!$R$8,IF(J60&gt;=G60*25%,Paramètres!$Q$8,IF(J60&lt;G60*25%,Paramètres!$P$9)))))),
IF(Paramètres!$V$3="x",
IF(OR(J60=0,J60=""),Paramètres!$T$9,IF(J60&gt;=G60,Paramètres!$W$9,IF(J60&gt;=G60*75%,Paramètres!$W$9,IF(J60&gt;=G60*50%,Paramètres!$V$8,IF(J60&gt;=G60*25%,Paramètres!$U$8,IF(J60&lt;G60*25%,Paramètres!$T$9)))))))))))</f>
        <v/>
      </c>
      <c r="N58" s="406">
        <f>N62/4</f>
        <v>10</v>
      </c>
      <c r="O58" s="407">
        <f>IF(OR(COUNTBLANK(F59:F61)=3,G60=""),0,
IF(SUM(IF(F59&lt;&gt;"",VLOOKUP(F59,Paramètres!$E$2:$F$27,2,0)),IF(F60&lt;&gt;"",VLOOKUP(F60,Paramètres!$E$2:$F$27,2,0)),IF(F61&lt;&gt;"",VLOOKUP(F61,Paramètres!$E$2:$F$27,2,0)))&gt;N62,$N62,
SUM(IF(F59&lt;&gt;"",VLOOKUP(F59,Paramètres!$E$2:$F$27,2,0)),IF(F60&lt;&gt;"",VLOOKUP(F60,Paramètres!$E$2:$F$27,2,0)),IF(F61&lt;&gt;"",VLOOKUP(F61,Paramètres!$E$2:$F$27,2,0)))))</f>
        <v>0</v>
      </c>
      <c r="P58" s="408"/>
    </row>
    <row r="59" spans="1:16" ht="15" customHeight="1" x14ac:dyDescent="0.3">
      <c r="A59" s="447"/>
      <c r="B59" s="451"/>
      <c r="C59" s="452"/>
      <c r="D59" s="451"/>
      <c r="E59" s="447"/>
      <c r="F59" s="280"/>
      <c r="G59" s="411"/>
      <c r="H59" s="436"/>
      <c r="I59" s="437"/>
      <c r="J59" s="414"/>
      <c r="K59" s="447"/>
      <c r="N59" s="406">
        <f>N62/4</f>
        <v>10</v>
      </c>
      <c r="O59" s="407">
        <f>N62*5%</f>
        <v>2</v>
      </c>
    </row>
    <row r="60" spans="1:16" ht="15" customHeight="1" x14ac:dyDescent="0.3">
      <c r="A60" s="447"/>
      <c r="B60" s="453"/>
      <c r="C60" s="454"/>
      <c r="D60" s="453"/>
      <c r="E60" s="447"/>
      <c r="F60" s="281"/>
      <c r="G60" s="282"/>
      <c r="H60" s="436"/>
      <c r="I60" s="437"/>
      <c r="J60" s="417" t="str">
        <f>IF(COUNTA(F59:F61)=0,"",IF(F59&lt;&gt;"",VLOOKUP(F59,Paramètres!$E$2:$F$27,2,0))+IF(F60&lt;&gt;"",VLOOKUP(F60,Paramètres!$E$2:$F$27,2,0))+IF(F61&lt;&gt;"",VLOOKUP(F61,Paramètres!$E$2:$F$27,2,0)))</f>
        <v/>
      </c>
      <c r="K60" s="447"/>
      <c r="N60" s="406">
        <f>N62/4</f>
        <v>10</v>
      </c>
      <c r="O60" s="407">
        <f>SUM(N58:N62)-(O58+O59)</f>
        <v>78</v>
      </c>
      <c r="P60" s="408"/>
    </row>
    <row r="61" spans="1:16" ht="15" customHeight="1" thickBot="1" x14ac:dyDescent="0.35">
      <c r="A61" s="447"/>
      <c r="B61" s="453"/>
      <c r="C61" s="454"/>
      <c r="D61" s="453"/>
      <c r="E61" s="447"/>
      <c r="F61" s="283"/>
      <c r="G61" s="418"/>
      <c r="H61" s="440"/>
      <c r="I61" s="441"/>
      <c r="J61" s="421"/>
      <c r="K61" s="447"/>
      <c r="N61" s="406">
        <f>N62/4</f>
        <v>10</v>
      </c>
      <c r="O61" s="398"/>
    </row>
    <row r="62" spans="1:16" ht="16.2" thickBot="1" x14ac:dyDescent="0.35">
      <c r="A62" s="447"/>
      <c r="B62" s="455"/>
      <c r="C62" s="455"/>
      <c r="D62" s="455"/>
      <c r="E62" s="447"/>
      <c r="F62" s="456"/>
      <c r="G62" s="457"/>
      <c r="H62" s="458"/>
      <c r="I62" s="458"/>
      <c r="J62" s="459"/>
      <c r="K62" s="447"/>
      <c r="N62" s="406">
        <f>IF(G60="",40,G60)</f>
        <v>40</v>
      </c>
      <c r="O62" s="398"/>
    </row>
    <row r="63" spans="1:16" ht="15" customHeight="1" thickBot="1" x14ac:dyDescent="0.35">
      <c r="A63" s="447"/>
      <c r="B63" s="399">
        <f t="shared" ref="B63" si="5">B58+1</f>
        <v>13</v>
      </c>
      <c r="C63" s="400" t="str">
        <f>IF(VLOOKUP(B63,Paramètres!$A$2:$C$38,2,0)=0,"",VLOOKUP(B63,Paramètres!$A$2:$C$38,2,0))</f>
        <v>Elève 13</v>
      </c>
      <c r="D63" s="401" t="str">
        <f>IF(C63="","",VLOOKUP(B63,Paramètres!$A$2:$C$38,3,0))</f>
        <v>F</v>
      </c>
      <c r="E63" s="447"/>
      <c r="F63" s="402" t="s">
        <v>394</v>
      </c>
      <c r="G63" s="403" t="s">
        <v>184</v>
      </c>
      <c r="H63" s="432"/>
      <c r="I63" s="433"/>
      <c r="J63" s="403" t="s">
        <v>185</v>
      </c>
      <c r="K63" s="447"/>
      <c r="M63" s="406" t="str">
        <f>IF(G65="","",IF(Paramètres!$I$3="x",
IF(OR(J65=0,J65=""),0,IF(J65&gt;=G65,Paramètres!$K$10,IF(J65&gt;=G65*75%,Paramètres!$J$8,IF(J65&gt;=G65*50%,Paramètres!$I$8,IF(J65&gt;=G65*25%,Paramètres!$H$8,Paramètres!$G$10))))),
IF(Paramètres!$N$3="x",
IF(OR(J65=0,J65=""),0,IF(J65&gt;=G65,Paramètres!$O$9,IF(J65&gt;=G65*75%,Paramètres!$O$9,IF(J65&gt;=G65*50%,Paramètres!$N$8,IF(J65&gt;=G65*25%,Paramètres!$M$8,IF(J65&lt;G65*25%,Paramètres!$L$9)))))),
IF(Paramètres!$R$3="x",
IF(OR(J65=0,J65=""),"NA",IF(J65&gt;=G65,Paramètres!$S$9,IF(J65&gt;=G65*75%,Paramètres!$S$9,IF(J65&gt;=G65*50%,Paramètres!$R$8,IF(J65&gt;=G65*25%,Paramètres!$Q$8,IF(J65&lt;G65*25%,Paramètres!$P$9)))))),
IF(Paramètres!$V$3="x",
IF(OR(J65=0,J65=""),Paramètres!$T$9,IF(J65&gt;=G65,Paramètres!$W$9,IF(J65&gt;=G65*75%,Paramètres!$W$9,IF(J65&gt;=G65*50%,Paramètres!$V$8,IF(J65&gt;=G65*25%,Paramètres!$U$8,IF(J65&lt;G65*25%,Paramètres!$T$9)))))))))))</f>
        <v/>
      </c>
      <c r="N63" s="406">
        <f>N67/4</f>
        <v>10</v>
      </c>
      <c r="O63" s="407">
        <f>IF(OR(COUNTBLANK(F64:F66)=3,G65=""),0,
IF(SUM(IF(F64&lt;&gt;"",VLOOKUP(F64,Paramètres!$E$2:$F$27,2,0)),IF(F65&lt;&gt;"",VLOOKUP(F65,Paramètres!$E$2:$F$27,2,0)),IF(F66&lt;&gt;"",VLOOKUP(F66,Paramètres!$E$2:$F$27,2,0)))&gt;N67,$N67,
SUM(IF(F64&lt;&gt;"",VLOOKUP(F64,Paramètres!$E$2:$F$27,2,0)),IF(F65&lt;&gt;"",VLOOKUP(F65,Paramètres!$E$2:$F$27,2,0)),IF(F66&lt;&gt;"",VLOOKUP(F66,Paramètres!$E$2:$F$27,2,0)))))</f>
        <v>0</v>
      </c>
      <c r="P63" s="408"/>
    </row>
    <row r="64" spans="1:16" ht="15" customHeight="1" x14ac:dyDescent="0.3">
      <c r="A64" s="447"/>
      <c r="B64" s="451"/>
      <c r="C64" s="452"/>
      <c r="D64" s="451"/>
      <c r="E64" s="447"/>
      <c r="F64" s="280"/>
      <c r="G64" s="411"/>
      <c r="H64" s="436"/>
      <c r="I64" s="437"/>
      <c r="J64" s="414"/>
      <c r="K64" s="447"/>
      <c r="N64" s="406">
        <f>N67/4</f>
        <v>10</v>
      </c>
      <c r="O64" s="407">
        <f>N67*5%</f>
        <v>2</v>
      </c>
    </row>
    <row r="65" spans="1:16" ht="15" customHeight="1" x14ac:dyDescent="0.3">
      <c r="A65" s="447"/>
      <c r="B65" s="453"/>
      <c r="C65" s="454"/>
      <c r="D65" s="453"/>
      <c r="E65" s="447"/>
      <c r="F65" s="281"/>
      <c r="G65" s="282"/>
      <c r="H65" s="436"/>
      <c r="I65" s="437"/>
      <c r="J65" s="417" t="str">
        <f>IF(COUNTA(F64:F66)=0,"",IF(F64&lt;&gt;"",VLOOKUP(F64,Paramètres!$E$2:$F$27,2,0))+IF(F65&lt;&gt;"",VLOOKUP(F65,Paramètres!$E$2:$F$27,2,0))+IF(F66&lt;&gt;"",VLOOKUP(F66,Paramètres!$E$2:$F$27,2,0)))</f>
        <v/>
      </c>
      <c r="K65" s="447"/>
      <c r="N65" s="406">
        <f>N67/4</f>
        <v>10</v>
      </c>
      <c r="O65" s="407">
        <f>SUM(N63:N67)-(O63+O64)</f>
        <v>78</v>
      </c>
      <c r="P65" s="408"/>
    </row>
    <row r="66" spans="1:16" ht="15" customHeight="1" thickBot="1" x14ac:dyDescent="0.35">
      <c r="A66" s="447"/>
      <c r="B66" s="453"/>
      <c r="C66" s="454"/>
      <c r="D66" s="453"/>
      <c r="E66" s="447"/>
      <c r="F66" s="283"/>
      <c r="G66" s="418"/>
      <c r="H66" s="440"/>
      <c r="I66" s="441"/>
      <c r="J66" s="421"/>
      <c r="K66" s="447"/>
      <c r="N66" s="406">
        <f>N67/4</f>
        <v>10</v>
      </c>
      <c r="O66" s="398"/>
    </row>
    <row r="67" spans="1:16" ht="16.2" thickBot="1" x14ac:dyDescent="0.35">
      <c r="A67" s="447"/>
      <c r="B67" s="455"/>
      <c r="C67" s="455"/>
      <c r="D67" s="455"/>
      <c r="E67" s="447"/>
      <c r="F67" s="456"/>
      <c r="G67" s="457"/>
      <c r="H67" s="458"/>
      <c r="I67" s="458"/>
      <c r="J67" s="459"/>
      <c r="K67" s="447"/>
      <c r="N67" s="406">
        <f>IF(G65="",40,G65)</f>
        <v>40</v>
      </c>
      <c r="O67" s="398"/>
    </row>
    <row r="68" spans="1:16" ht="15" customHeight="1" thickBot="1" x14ac:dyDescent="0.35">
      <c r="A68" s="447"/>
      <c r="B68" s="399">
        <f t="shared" ref="B68" si="6">B63+1</f>
        <v>14</v>
      </c>
      <c r="C68" s="400" t="str">
        <f>IF(VLOOKUP(B68,Paramètres!$A$2:$C$38,2,0)=0,"",VLOOKUP(B68,Paramètres!$A$2:$C$38,2,0))</f>
        <v>Elève 14</v>
      </c>
      <c r="D68" s="401" t="str">
        <f>IF(C68="","",VLOOKUP(B68,Paramètres!$A$2:$C$38,3,0))</f>
        <v>F</v>
      </c>
      <c r="E68" s="447"/>
      <c r="F68" s="402" t="s">
        <v>394</v>
      </c>
      <c r="G68" s="403" t="s">
        <v>184</v>
      </c>
      <c r="H68" s="432"/>
      <c r="I68" s="433"/>
      <c r="J68" s="403" t="s">
        <v>185</v>
      </c>
      <c r="K68" s="447"/>
      <c r="M68" s="406" t="str">
        <f>IF(G70="","",IF(Paramètres!$I$3="x",
IF(OR(J70=0,J70=""),0,IF(J70&gt;=G70,Paramètres!$K$10,IF(J70&gt;=G70*75%,Paramètres!$J$8,IF(J70&gt;=G70*50%,Paramètres!$I$8,IF(J70&gt;=G70*25%,Paramètres!$H$8,Paramètres!$G$10))))),
IF(Paramètres!$N$3="x",
IF(OR(J70=0,J70=""),0,IF(J70&gt;=G70,Paramètres!$O$9,IF(J70&gt;=G70*75%,Paramètres!$O$9,IF(J70&gt;=G70*50%,Paramètres!$N$8,IF(J70&gt;=G70*25%,Paramètres!$M$8,IF(J70&lt;G70*25%,Paramètres!$L$9)))))),
IF(Paramètres!$R$3="x",
IF(OR(J70=0,J70=""),"NA",IF(J70&gt;=G70,Paramètres!$S$9,IF(J70&gt;=G70*75%,Paramètres!$S$9,IF(J70&gt;=G70*50%,Paramètres!$R$8,IF(J70&gt;=G70*25%,Paramètres!$Q$8,IF(J70&lt;G70*25%,Paramètres!$P$9)))))),
IF(Paramètres!$V$3="x",
IF(OR(J70=0,J70=""),Paramètres!$T$9,IF(J70&gt;=G70,Paramètres!$W$9,IF(J70&gt;=G70*75%,Paramètres!$W$9,IF(J70&gt;=G70*50%,Paramètres!$V$8,IF(J70&gt;=G70*25%,Paramètres!$U$8,IF(J70&lt;G70*25%,Paramètres!$T$9)))))))))))</f>
        <v/>
      </c>
      <c r="N68" s="406">
        <f>N72/4</f>
        <v>10</v>
      </c>
      <c r="O68" s="407">
        <f>IF(OR(COUNTBLANK(F69:F71)=3,G70=""),0,
IF(SUM(IF(F69&lt;&gt;"",VLOOKUP(F69,Paramètres!$E$2:$F$27,2,0)),IF(F70&lt;&gt;"",VLOOKUP(F70,Paramètres!$E$2:$F$27,2,0)),IF(F71&lt;&gt;"",VLOOKUP(F71,Paramètres!$E$2:$F$27,2,0)))&gt;N72,$N72,
SUM(IF(F69&lt;&gt;"",VLOOKUP(F69,Paramètres!$E$2:$F$27,2,0)),IF(F70&lt;&gt;"",VLOOKUP(F70,Paramètres!$E$2:$F$27,2,0)),IF(F71&lt;&gt;"",VLOOKUP(F71,Paramètres!$E$2:$F$27,2,0)))))</f>
        <v>0</v>
      </c>
      <c r="P68" s="408"/>
    </row>
    <row r="69" spans="1:16" ht="15" customHeight="1" x14ac:dyDescent="0.3">
      <c r="A69" s="447"/>
      <c r="B69" s="451"/>
      <c r="C69" s="452"/>
      <c r="D69" s="451"/>
      <c r="E69" s="447"/>
      <c r="F69" s="280"/>
      <c r="G69" s="411"/>
      <c r="H69" s="436"/>
      <c r="I69" s="437"/>
      <c r="J69" s="414"/>
      <c r="K69" s="447"/>
      <c r="N69" s="406">
        <f>N72/4</f>
        <v>10</v>
      </c>
      <c r="O69" s="407">
        <f>N72*5%</f>
        <v>2</v>
      </c>
    </row>
    <row r="70" spans="1:16" ht="15" customHeight="1" x14ac:dyDescent="0.3">
      <c r="A70" s="447"/>
      <c r="B70" s="453"/>
      <c r="C70" s="454"/>
      <c r="D70" s="453"/>
      <c r="E70" s="447"/>
      <c r="F70" s="281"/>
      <c r="G70" s="282"/>
      <c r="H70" s="436"/>
      <c r="I70" s="437"/>
      <c r="J70" s="417" t="str">
        <f>IF(COUNTA(F69:F71)=0,"",IF(F69&lt;&gt;"",VLOOKUP(F69,Paramètres!$E$2:$F$27,2,0))+IF(F70&lt;&gt;"",VLOOKUP(F70,Paramètres!$E$2:$F$27,2,0))+IF(F71&lt;&gt;"",VLOOKUP(F71,Paramètres!$E$2:$F$27,2,0)))</f>
        <v/>
      </c>
      <c r="K70" s="447"/>
      <c r="N70" s="406">
        <f>N72/4</f>
        <v>10</v>
      </c>
      <c r="O70" s="407">
        <f>SUM(N68:N72)-(O68+O69)</f>
        <v>78</v>
      </c>
      <c r="P70" s="408"/>
    </row>
    <row r="71" spans="1:16" ht="15" customHeight="1" thickBot="1" x14ac:dyDescent="0.35">
      <c r="A71" s="447"/>
      <c r="B71" s="453"/>
      <c r="C71" s="454"/>
      <c r="D71" s="453"/>
      <c r="E71" s="447"/>
      <c r="F71" s="283"/>
      <c r="G71" s="418"/>
      <c r="H71" s="440"/>
      <c r="I71" s="441"/>
      <c r="J71" s="421"/>
      <c r="K71" s="447"/>
      <c r="N71" s="406">
        <f>N72/4</f>
        <v>10</v>
      </c>
      <c r="O71" s="398"/>
    </row>
    <row r="72" spans="1:16" ht="16.2" thickBot="1" x14ac:dyDescent="0.35">
      <c r="A72" s="447"/>
      <c r="B72" s="455"/>
      <c r="C72" s="455"/>
      <c r="D72" s="455"/>
      <c r="E72" s="447"/>
      <c r="F72" s="456"/>
      <c r="G72" s="457"/>
      <c r="H72" s="458"/>
      <c r="I72" s="458"/>
      <c r="J72" s="459"/>
      <c r="K72" s="447"/>
      <c r="N72" s="406">
        <f>IF(G70="",40,G70)</f>
        <v>40</v>
      </c>
      <c r="O72" s="398"/>
    </row>
    <row r="73" spans="1:16" ht="15" customHeight="1" thickBot="1" x14ac:dyDescent="0.35">
      <c r="A73" s="447"/>
      <c r="B73" s="399">
        <f t="shared" ref="B73" si="7">B68+1</f>
        <v>15</v>
      </c>
      <c r="C73" s="400" t="str">
        <f>IF(VLOOKUP(B73,Paramètres!$A$2:$C$38,2,0)=0,"",VLOOKUP(B73,Paramètres!$A$2:$C$38,2,0))</f>
        <v>Elève 15</v>
      </c>
      <c r="D73" s="401" t="str">
        <f>IF(C73="","",VLOOKUP(B73,Paramètres!$A$2:$C$38,3,0))</f>
        <v>G</v>
      </c>
      <c r="E73" s="447"/>
      <c r="F73" s="402" t="s">
        <v>394</v>
      </c>
      <c r="G73" s="403" t="s">
        <v>184</v>
      </c>
      <c r="H73" s="432"/>
      <c r="I73" s="433"/>
      <c r="J73" s="403" t="s">
        <v>185</v>
      </c>
      <c r="K73" s="447"/>
      <c r="M73" s="406" t="str">
        <f>IF(G75="","",IF(Paramètres!$I$3="x",
IF(OR(J75=0,J75=""),0,IF(J75&gt;=G75,Paramètres!$K$10,IF(J75&gt;=G75*75%,Paramètres!$J$8,IF(J75&gt;=G75*50%,Paramètres!$I$8,IF(J75&gt;=G75*25%,Paramètres!$H$8,Paramètres!$G$10))))),
IF(Paramètres!$N$3="x",
IF(OR(J75=0,J75=""),0,IF(J75&gt;=G75,Paramètres!$O$9,IF(J75&gt;=G75*75%,Paramètres!$O$9,IF(J75&gt;=G75*50%,Paramètres!$N$8,IF(J75&gt;=G75*25%,Paramètres!$M$8,IF(J75&lt;G75*25%,Paramètres!$L$9)))))),
IF(Paramètres!$R$3="x",
IF(OR(J75=0,J75=""),"NA",IF(J75&gt;=G75,Paramètres!$S$9,IF(J75&gt;=G75*75%,Paramètres!$S$9,IF(J75&gt;=G75*50%,Paramètres!$R$8,IF(J75&gt;=G75*25%,Paramètres!$Q$8,IF(J75&lt;G75*25%,Paramètres!$P$9)))))),
IF(Paramètres!$V$3="x",
IF(OR(J75=0,J75=""),Paramètres!$T$9,IF(J75&gt;=G75,Paramètres!$W$9,IF(J75&gt;=G75*75%,Paramètres!$W$9,IF(J75&gt;=G75*50%,Paramètres!$V$8,IF(J75&gt;=G75*25%,Paramètres!$U$8,IF(J75&lt;G75*25%,Paramètres!$T$9)))))))))))</f>
        <v/>
      </c>
      <c r="N73" s="406">
        <f>N77/4</f>
        <v>10</v>
      </c>
      <c r="O73" s="407">
        <f>IF(OR(COUNTBLANK(F74:F76)=3,G75=""),0,
IF(SUM(IF(F74&lt;&gt;"",VLOOKUP(F74,Paramètres!$E$2:$F$27,2,0)),IF(F75&lt;&gt;"",VLOOKUP(F75,Paramètres!$E$2:$F$27,2,0)),IF(F76&lt;&gt;"",VLOOKUP(F76,Paramètres!$E$2:$F$27,2,0)))&gt;N77,$N77,
SUM(IF(F74&lt;&gt;"",VLOOKUP(F74,Paramètres!$E$2:$F$27,2,0)),IF(F75&lt;&gt;"",VLOOKUP(F75,Paramètres!$E$2:$F$27,2,0)),IF(F76&lt;&gt;"",VLOOKUP(F76,Paramètres!$E$2:$F$27,2,0)))))</f>
        <v>0</v>
      </c>
      <c r="P73" s="408"/>
    </row>
    <row r="74" spans="1:16" ht="15" customHeight="1" x14ac:dyDescent="0.3">
      <c r="A74" s="447"/>
      <c r="B74" s="451"/>
      <c r="C74" s="452"/>
      <c r="D74" s="451"/>
      <c r="E74" s="447"/>
      <c r="F74" s="280"/>
      <c r="G74" s="411"/>
      <c r="H74" s="436"/>
      <c r="I74" s="437"/>
      <c r="J74" s="414"/>
      <c r="K74" s="447"/>
      <c r="N74" s="406">
        <f>N77/4</f>
        <v>10</v>
      </c>
      <c r="O74" s="407">
        <f>N77*5%</f>
        <v>2</v>
      </c>
    </row>
    <row r="75" spans="1:16" ht="15" customHeight="1" x14ac:dyDescent="0.3">
      <c r="A75" s="447"/>
      <c r="B75" s="453"/>
      <c r="C75" s="454"/>
      <c r="D75" s="453"/>
      <c r="E75" s="447"/>
      <c r="F75" s="281"/>
      <c r="G75" s="282"/>
      <c r="H75" s="436"/>
      <c r="I75" s="437"/>
      <c r="J75" s="417" t="str">
        <f>IF(COUNTA(F74:F76)=0,"",IF(F74&lt;&gt;"",VLOOKUP(F74,Paramètres!$E$2:$F$27,2,0))+IF(F75&lt;&gt;"",VLOOKUP(F75,Paramètres!$E$2:$F$27,2,0))+IF(F76&lt;&gt;"",VLOOKUP(F76,Paramètres!$E$2:$F$27,2,0)))</f>
        <v/>
      </c>
      <c r="K75" s="447"/>
      <c r="N75" s="406">
        <f>N77/4</f>
        <v>10</v>
      </c>
      <c r="O75" s="407">
        <f>SUM(N73:N77)-(O73+O74)</f>
        <v>78</v>
      </c>
      <c r="P75" s="408"/>
    </row>
    <row r="76" spans="1:16" ht="15" customHeight="1" thickBot="1" x14ac:dyDescent="0.35">
      <c r="A76" s="447"/>
      <c r="B76" s="453"/>
      <c r="C76" s="454"/>
      <c r="D76" s="453"/>
      <c r="E76" s="447"/>
      <c r="F76" s="283"/>
      <c r="G76" s="418"/>
      <c r="H76" s="440"/>
      <c r="I76" s="441"/>
      <c r="J76" s="421"/>
      <c r="K76" s="447"/>
      <c r="N76" s="406">
        <f>N77/4</f>
        <v>10</v>
      </c>
      <c r="O76" s="398"/>
    </row>
    <row r="77" spans="1:16" ht="16.2" thickBot="1" x14ac:dyDescent="0.35">
      <c r="A77" s="447"/>
      <c r="B77" s="455"/>
      <c r="C77" s="455"/>
      <c r="D77" s="455"/>
      <c r="E77" s="447"/>
      <c r="F77" s="456"/>
      <c r="G77" s="457"/>
      <c r="H77" s="458"/>
      <c r="I77" s="458"/>
      <c r="J77" s="459"/>
      <c r="K77" s="447"/>
      <c r="N77" s="406">
        <f>IF(G75="",40,G75)</f>
        <v>40</v>
      </c>
      <c r="O77" s="398"/>
    </row>
    <row r="78" spans="1:16" ht="15" customHeight="1" thickBot="1" x14ac:dyDescent="0.35">
      <c r="A78" s="447"/>
      <c r="B78" s="399">
        <f t="shared" ref="B78" si="8">B73+1</f>
        <v>16</v>
      </c>
      <c r="C78" s="400" t="str">
        <f>IF(VLOOKUP(B78,Paramètres!$A$2:$C$38,2,0)=0,"",VLOOKUP(B78,Paramètres!$A$2:$C$38,2,0))</f>
        <v>Elève 16</v>
      </c>
      <c r="D78" s="401" t="str">
        <f>IF(C78="","",VLOOKUP(B78,Paramètres!$A$2:$C$38,3,0))</f>
        <v>G</v>
      </c>
      <c r="E78" s="447"/>
      <c r="F78" s="402" t="s">
        <v>394</v>
      </c>
      <c r="G78" s="403" t="s">
        <v>184</v>
      </c>
      <c r="H78" s="432"/>
      <c r="I78" s="433"/>
      <c r="J78" s="403" t="s">
        <v>185</v>
      </c>
      <c r="K78" s="447"/>
      <c r="M78" s="406" t="str">
        <f>IF(G80="","",IF(Paramètres!$I$3="x",
IF(OR(J80=0,J80=""),0,IF(J80&gt;=G80,Paramètres!$K$10,IF(J80&gt;=G80*75%,Paramètres!$J$8,IF(J80&gt;=G80*50%,Paramètres!$I$8,IF(J80&gt;=G80*25%,Paramètres!$H$8,Paramètres!$G$10))))),
IF(Paramètres!$N$3="x",
IF(OR(J80=0,J80=""),0,IF(J80&gt;=G80,Paramètres!$O$9,IF(J80&gt;=G80*75%,Paramètres!$O$9,IF(J80&gt;=G80*50%,Paramètres!$N$8,IF(J80&gt;=G80*25%,Paramètres!$M$8,IF(J80&lt;G80*25%,Paramètres!$L$9)))))),
IF(Paramètres!$R$3="x",
IF(OR(J80=0,J80=""),"NA",IF(J80&gt;=G80,Paramètres!$S$9,IF(J80&gt;=G80*75%,Paramètres!$S$9,IF(J80&gt;=G80*50%,Paramètres!$R$8,IF(J80&gt;=G80*25%,Paramètres!$Q$8,IF(J80&lt;G80*25%,Paramètres!$P$9)))))),
IF(Paramètres!$V$3="x",
IF(OR(J80=0,J80=""),Paramètres!$T$9,IF(J80&gt;=G80,Paramètres!$W$9,IF(J80&gt;=G80*75%,Paramètres!$W$9,IF(J80&gt;=G80*50%,Paramètres!$V$8,IF(J80&gt;=G80*25%,Paramètres!$U$8,IF(J80&lt;G80*25%,Paramètres!$T$9)))))))))))</f>
        <v/>
      </c>
      <c r="N78" s="406">
        <f>N82/4</f>
        <v>10</v>
      </c>
      <c r="O78" s="407">
        <f>IF(OR(COUNTBLANK(F79:F81)=3,G80=""),0,
IF(SUM(IF(F79&lt;&gt;"",VLOOKUP(F79,Paramètres!$E$2:$F$27,2,0)),IF(F80&lt;&gt;"",VLOOKUP(F80,Paramètres!$E$2:$F$27,2,0)),IF(F81&lt;&gt;"",VLOOKUP(F81,Paramètres!$E$2:$F$27,2,0)))&gt;N82,$N82,
SUM(IF(F79&lt;&gt;"",VLOOKUP(F79,Paramètres!$E$2:$F$27,2,0)),IF(F80&lt;&gt;"",VLOOKUP(F80,Paramètres!$E$2:$F$27,2,0)),IF(F81&lt;&gt;"",VLOOKUP(F81,Paramètres!$E$2:$F$27,2,0)))))</f>
        <v>0</v>
      </c>
      <c r="P78" s="408"/>
    </row>
    <row r="79" spans="1:16" ht="15" customHeight="1" x14ac:dyDescent="0.3">
      <c r="A79" s="447"/>
      <c r="B79" s="451"/>
      <c r="C79" s="452"/>
      <c r="D79" s="451"/>
      <c r="E79" s="447"/>
      <c r="F79" s="280"/>
      <c r="G79" s="411"/>
      <c r="H79" s="436"/>
      <c r="I79" s="437"/>
      <c r="J79" s="414"/>
      <c r="K79" s="447"/>
      <c r="N79" s="406">
        <f>N82/4</f>
        <v>10</v>
      </c>
      <c r="O79" s="407">
        <f>N82*5%</f>
        <v>2</v>
      </c>
    </row>
    <row r="80" spans="1:16" ht="15" customHeight="1" x14ac:dyDescent="0.3">
      <c r="A80" s="447"/>
      <c r="B80" s="453"/>
      <c r="C80" s="454"/>
      <c r="D80" s="453"/>
      <c r="E80" s="447"/>
      <c r="F80" s="281"/>
      <c r="G80" s="282"/>
      <c r="H80" s="436"/>
      <c r="I80" s="437"/>
      <c r="J80" s="417" t="str">
        <f>IF(COUNTA(F79:F81)=0,"",IF(F79&lt;&gt;"",VLOOKUP(F79,Paramètres!$E$2:$F$27,2,0))+IF(F80&lt;&gt;"",VLOOKUP(F80,Paramètres!$E$2:$F$27,2,0))+IF(F81&lt;&gt;"",VLOOKUP(F81,Paramètres!$E$2:$F$27,2,0)))</f>
        <v/>
      </c>
      <c r="K80" s="447"/>
      <c r="N80" s="406">
        <f>N82/4</f>
        <v>10</v>
      </c>
      <c r="O80" s="407">
        <f>SUM(N78:N82)-(O78+O79)</f>
        <v>78</v>
      </c>
      <c r="P80" s="408"/>
    </row>
    <row r="81" spans="1:16" ht="15" customHeight="1" thickBot="1" x14ac:dyDescent="0.35">
      <c r="A81" s="447"/>
      <c r="B81" s="453"/>
      <c r="C81" s="454"/>
      <c r="D81" s="453"/>
      <c r="E81" s="447"/>
      <c r="F81" s="283"/>
      <c r="G81" s="418"/>
      <c r="H81" s="440"/>
      <c r="I81" s="441"/>
      <c r="J81" s="421"/>
      <c r="K81" s="447"/>
      <c r="N81" s="406">
        <f>N82/4</f>
        <v>10</v>
      </c>
      <c r="O81" s="398"/>
    </row>
    <row r="82" spans="1:16" ht="16.2" thickBot="1" x14ac:dyDescent="0.35">
      <c r="A82" s="447"/>
      <c r="B82" s="455"/>
      <c r="C82" s="455"/>
      <c r="D82" s="455"/>
      <c r="E82" s="447"/>
      <c r="F82" s="456"/>
      <c r="G82" s="457"/>
      <c r="H82" s="458"/>
      <c r="I82" s="458"/>
      <c r="J82" s="459"/>
      <c r="K82" s="447"/>
      <c r="N82" s="406">
        <f>IF(G80="",40,G80)</f>
        <v>40</v>
      </c>
      <c r="O82" s="398"/>
    </row>
    <row r="83" spans="1:16" ht="15" customHeight="1" thickBot="1" x14ac:dyDescent="0.35">
      <c r="A83" s="447"/>
      <c r="B83" s="399">
        <f t="shared" ref="B83" si="9">B78+1</f>
        <v>17</v>
      </c>
      <c r="C83" s="400" t="str">
        <f>IF(VLOOKUP(B83,Paramètres!$A$2:$C$38,2,0)=0,"",VLOOKUP(B83,Paramètres!$A$2:$C$38,2,0))</f>
        <v>Elève 17</v>
      </c>
      <c r="D83" s="401" t="str">
        <f>IF(C83="","",VLOOKUP(B83,Paramètres!$A$2:$C$38,3,0))</f>
        <v>G</v>
      </c>
      <c r="E83" s="447"/>
      <c r="F83" s="402" t="s">
        <v>394</v>
      </c>
      <c r="G83" s="403" t="s">
        <v>184</v>
      </c>
      <c r="H83" s="432"/>
      <c r="I83" s="433"/>
      <c r="J83" s="403" t="s">
        <v>185</v>
      </c>
      <c r="K83" s="447"/>
      <c r="M83" s="406" t="str">
        <f>IF(G85="","",IF(Paramètres!$I$3="x",
IF(OR(J85=0,J85=""),0,IF(J85&gt;=G85,Paramètres!$K$10,IF(J85&gt;=G85*75%,Paramètres!$J$8,IF(J85&gt;=G85*50%,Paramètres!$I$8,IF(J85&gt;=G85*25%,Paramètres!$H$8,Paramètres!$G$10))))),
IF(Paramètres!$N$3="x",
IF(OR(J85=0,J85=""),0,IF(J85&gt;=G85,Paramètres!$O$9,IF(J85&gt;=G85*75%,Paramètres!$O$9,IF(J85&gt;=G85*50%,Paramètres!$N$8,IF(J85&gt;=G85*25%,Paramètres!$M$8,IF(J85&lt;G85*25%,Paramètres!$L$9)))))),
IF(Paramètres!$R$3="x",
IF(OR(J85=0,J85=""),"NA",IF(J85&gt;=G85,Paramètres!$S$9,IF(J85&gt;=G85*75%,Paramètres!$S$9,IF(J85&gt;=G85*50%,Paramètres!$R$8,IF(J85&gt;=G85*25%,Paramètres!$Q$8,IF(J85&lt;G85*25%,Paramètres!$P$9)))))),
IF(Paramètres!$V$3="x",
IF(OR(J85=0,J85=""),Paramètres!$T$9,IF(J85&gt;=G85,Paramètres!$W$9,IF(J85&gt;=G85*75%,Paramètres!$W$9,IF(J85&gt;=G85*50%,Paramètres!$V$8,IF(J85&gt;=G85*25%,Paramètres!$U$8,IF(J85&lt;G85*25%,Paramètres!$T$9)))))))))))</f>
        <v/>
      </c>
      <c r="N83" s="406">
        <f>N87/4</f>
        <v>10</v>
      </c>
      <c r="O83" s="407">
        <f>IF(OR(COUNTBLANK(F84:F86)=3,G85=""),0,
IF(SUM(IF(F84&lt;&gt;"",VLOOKUP(F84,Paramètres!$E$2:$F$27,2,0)),IF(F85&lt;&gt;"",VLOOKUP(F85,Paramètres!$E$2:$F$27,2,0)),IF(F86&lt;&gt;"",VLOOKUP(F86,Paramètres!$E$2:$F$27,2,0)))&gt;N87,$N87,
SUM(IF(F84&lt;&gt;"",VLOOKUP(F84,Paramètres!$E$2:$F$27,2,0)),IF(F85&lt;&gt;"",VLOOKUP(F85,Paramètres!$E$2:$F$27,2,0)),IF(F86&lt;&gt;"",VLOOKUP(F86,Paramètres!$E$2:$F$27,2,0)))))</f>
        <v>0</v>
      </c>
      <c r="P83" s="408"/>
    </row>
    <row r="84" spans="1:16" ht="15" customHeight="1" x14ac:dyDescent="0.3">
      <c r="A84" s="447"/>
      <c r="B84" s="451"/>
      <c r="C84" s="452"/>
      <c r="D84" s="451"/>
      <c r="E84" s="447"/>
      <c r="F84" s="280"/>
      <c r="G84" s="411"/>
      <c r="H84" s="436"/>
      <c r="I84" s="437"/>
      <c r="J84" s="414"/>
      <c r="K84" s="447"/>
      <c r="N84" s="406">
        <f>N87/4</f>
        <v>10</v>
      </c>
      <c r="O84" s="407">
        <f>N87*5%</f>
        <v>2</v>
      </c>
    </row>
    <row r="85" spans="1:16" ht="15" customHeight="1" x14ac:dyDescent="0.3">
      <c r="A85" s="447"/>
      <c r="B85" s="453"/>
      <c r="C85" s="454"/>
      <c r="D85" s="453"/>
      <c r="E85" s="447"/>
      <c r="F85" s="281"/>
      <c r="G85" s="282"/>
      <c r="H85" s="436"/>
      <c r="I85" s="437"/>
      <c r="J85" s="417" t="str">
        <f>IF(COUNTA(F84:F86)=0,"",IF(F84&lt;&gt;"",VLOOKUP(F84,Paramètres!$E$2:$F$27,2,0))+IF(F85&lt;&gt;"",VLOOKUP(F85,Paramètres!$E$2:$F$27,2,0))+IF(F86&lt;&gt;"",VLOOKUP(F86,Paramètres!$E$2:$F$27,2,0)))</f>
        <v/>
      </c>
      <c r="K85" s="447"/>
      <c r="N85" s="406">
        <f>N87/4</f>
        <v>10</v>
      </c>
      <c r="O85" s="407">
        <f>SUM(N83:N87)-(O83+O84)</f>
        <v>78</v>
      </c>
      <c r="P85" s="408"/>
    </row>
    <row r="86" spans="1:16" ht="15" customHeight="1" thickBot="1" x14ac:dyDescent="0.35">
      <c r="A86" s="447"/>
      <c r="B86" s="453"/>
      <c r="C86" s="454"/>
      <c r="D86" s="453"/>
      <c r="E86" s="447"/>
      <c r="F86" s="283"/>
      <c r="G86" s="418"/>
      <c r="H86" s="440"/>
      <c r="I86" s="441"/>
      <c r="J86" s="421"/>
      <c r="K86" s="447"/>
      <c r="N86" s="406">
        <f>N87/4</f>
        <v>10</v>
      </c>
      <c r="O86" s="398"/>
    </row>
    <row r="87" spans="1:16" ht="16.2" thickBot="1" x14ac:dyDescent="0.35">
      <c r="A87" s="447"/>
      <c r="B87" s="455"/>
      <c r="C87" s="455"/>
      <c r="D87" s="455"/>
      <c r="E87" s="447"/>
      <c r="F87" s="456"/>
      <c r="G87" s="457"/>
      <c r="H87" s="458"/>
      <c r="I87" s="458"/>
      <c r="J87" s="459"/>
      <c r="K87" s="447"/>
      <c r="N87" s="406">
        <f>IF(G85="",40,G85)</f>
        <v>40</v>
      </c>
      <c r="O87" s="398"/>
    </row>
    <row r="88" spans="1:16" ht="15" customHeight="1" thickBot="1" x14ac:dyDescent="0.35">
      <c r="A88" s="447"/>
      <c r="B88" s="399">
        <f t="shared" ref="B88" si="10">B83+1</f>
        <v>18</v>
      </c>
      <c r="C88" s="400" t="str">
        <f>IF(VLOOKUP(B88,Paramètres!$A$2:$C$38,2,0)=0,"",VLOOKUP(B88,Paramètres!$A$2:$C$38,2,0))</f>
        <v>Elève 18</v>
      </c>
      <c r="D88" s="401" t="str">
        <f>IF(C88="","",VLOOKUP(B88,Paramètres!$A$2:$C$38,3,0))</f>
        <v>F</v>
      </c>
      <c r="E88" s="447"/>
      <c r="F88" s="402" t="s">
        <v>394</v>
      </c>
      <c r="G88" s="403" t="s">
        <v>184</v>
      </c>
      <c r="H88" s="432"/>
      <c r="I88" s="433"/>
      <c r="J88" s="403" t="s">
        <v>185</v>
      </c>
      <c r="K88" s="447"/>
      <c r="M88" s="406" t="str">
        <f>IF(G90="","",IF(Paramètres!$I$3="x",
IF(OR(J90=0,J90=""),0,IF(J90&gt;=G90,Paramètres!$K$10,IF(J90&gt;=G90*75%,Paramètres!$J$8,IF(J90&gt;=G90*50%,Paramètres!$I$8,IF(J90&gt;=G90*25%,Paramètres!$H$8,Paramètres!$G$10))))),
IF(Paramètres!$N$3="x",
IF(OR(J90=0,J90=""),0,IF(J90&gt;=G90,Paramètres!$O$9,IF(J90&gt;=G90*75%,Paramètres!$O$9,IF(J90&gt;=G90*50%,Paramètres!$N$8,IF(J90&gt;=G90*25%,Paramètres!$M$8,IF(J90&lt;G90*25%,Paramètres!$L$9)))))),
IF(Paramètres!$R$3="x",
IF(OR(J90=0,J90=""),"NA",IF(J90&gt;=G90,Paramètres!$S$9,IF(J90&gt;=G90*75%,Paramètres!$S$9,IF(J90&gt;=G90*50%,Paramètres!$R$8,IF(J90&gt;=G90*25%,Paramètres!$Q$8,IF(J90&lt;G90*25%,Paramètres!$P$9)))))),
IF(Paramètres!$V$3="x",
IF(OR(J90=0,J90=""),Paramètres!$T$9,IF(J90&gt;=G90,Paramètres!$W$9,IF(J90&gt;=G90*75%,Paramètres!$W$9,IF(J90&gt;=G90*50%,Paramètres!$V$8,IF(J90&gt;=G90*25%,Paramètres!$U$8,IF(J90&lt;G90*25%,Paramètres!$T$9)))))))))))</f>
        <v/>
      </c>
      <c r="N88" s="406">
        <f>N92/4</f>
        <v>10</v>
      </c>
      <c r="O88" s="407">
        <f>IF(OR(COUNTBLANK(F89:F91)=3,G90=""),0,
IF(SUM(IF(F89&lt;&gt;"",VLOOKUP(F89,Paramètres!$E$2:$F$27,2,0)),IF(F90&lt;&gt;"",VLOOKUP(F90,Paramètres!$E$2:$F$27,2,0)),IF(F91&lt;&gt;"",VLOOKUP(F91,Paramètres!$E$2:$F$27,2,0)))&gt;N92,$N92,
SUM(IF(F89&lt;&gt;"",VLOOKUP(F89,Paramètres!$E$2:$F$27,2,0)),IF(F90&lt;&gt;"",VLOOKUP(F90,Paramètres!$E$2:$F$27,2,0)),IF(F91&lt;&gt;"",VLOOKUP(F91,Paramètres!$E$2:$F$27,2,0)))))</f>
        <v>0</v>
      </c>
      <c r="P88" s="408"/>
    </row>
    <row r="89" spans="1:16" ht="15" customHeight="1" x14ac:dyDescent="0.3">
      <c r="A89" s="447"/>
      <c r="B89" s="451"/>
      <c r="C89" s="452"/>
      <c r="D89" s="451"/>
      <c r="E89" s="447"/>
      <c r="F89" s="280"/>
      <c r="G89" s="411"/>
      <c r="H89" s="436"/>
      <c r="I89" s="437"/>
      <c r="J89" s="414"/>
      <c r="K89" s="447"/>
      <c r="N89" s="406">
        <f>N92/4</f>
        <v>10</v>
      </c>
      <c r="O89" s="407">
        <f>N92*5%</f>
        <v>2</v>
      </c>
    </row>
    <row r="90" spans="1:16" ht="15" customHeight="1" x14ac:dyDescent="0.3">
      <c r="A90" s="447"/>
      <c r="B90" s="453"/>
      <c r="C90" s="454"/>
      <c r="D90" s="453"/>
      <c r="E90" s="447"/>
      <c r="F90" s="281"/>
      <c r="G90" s="282"/>
      <c r="H90" s="436"/>
      <c r="I90" s="437"/>
      <c r="J90" s="417" t="str">
        <f>IF(COUNTA(F89:F91)=0,"",IF(F89&lt;&gt;"",VLOOKUP(F89,Paramètres!$E$2:$F$27,2,0))+IF(F90&lt;&gt;"",VLOOKUP(F90,Paramètres!$E$2:$F$27,2,0))+IF(F91&lt;&gt;"",VLOOKUP(F91,Paramètres!$E$2:$F$27,2,0)))</f>
        <v/>
      </c>
      <c r="K90" s="447"/>
      <c r="N90" s="406">
        <f>N92/4</f>
        <v>10</v>
      </c>
      <c r="O90" s="407">
        <f>SUM(N88:N92)-(O88+O89)</f>
        <v>78</v>
      </c>
      <c r="P90" s="408"/>
    </row>
    <row r="91" spans="1:16" ht="15" customHeight="1" thickBot="1" x14ac:dyDescent="0.35">
      <c r="A91" s="447"/>
      <c r="B91" s="453"/>
      <c r="C91" s="454"/>
      <c r="D91" s="453"/>
      <c r="E91" s="447"/>
      <c r="F91" s="283"/>
      <c r="G91" s="418"/>
      <c r="H91" s="440"/>
      <c r="I91" s="441"/>
      <c r="J91" s="421"/>
      <c r="K91" s="447"/>
      <c r="N91" s="406">
        <f>N92/4</f>
        <v>10</v>
      </c>
      <c r="O91" s="398"/>
    </row>
    <row r="92" spans="1:16" ht="16.2" thickBot="1" x14ac:dyDescent="0.35">
      <c r="A92" s="447"/>
      <c r="B92" s="455"/>
      <c r="C92" s="455"/>
      <c r="D92" s="455"/>
      <c r="E92" s="447"/>
      <c r="F92" s="456"/>
      <c r="G92" s="457"/>
      <c r="H92" s="458"/>
      <c r="I92" s="458"/>
      <c r="J92" s="459"/>
      <c r="K92" s="447"/>
      <c r="N92" s="406">
        <f>IF(G90="",40,G90)</f>
        <v>40</v>
      </c>
      <c r="O92" s="398"/>
    </row>
    <row r="93" spans="1:16" ht="15" customHeight="1" thickBot="1" x14ac:dyDescent="0.35">
      <c r="A93" s="447"/>
      <c r="B93" s="399">
        <f t="shared" ref="B93" si="11">B88+1</f>
        <v>19</v>
      </c>
      <c r="C93" s="400" t="str">
        <f>IF(VLOOKUP(B93,Paramètres!$A$2:$C$38,2,0)=0,"",VLOOKUP(B93,Paramètres!$A$2:$C$38,2,0))</f>
        <v>Elève 19</v>
      </c>
      <c r="D93" s="401" t="str">
        <f>IF(C93="","",VLOOKUP(B93,Paramètres!$A$2:$C$38,3,0))</f>
        <v>G</v>
      </c>
      <c r="E93" s="447"/>
      <c r="F93" s="402" t="s">
        <v>394</v>
      </c>
      <c r="G93" s="403" t="s">
        <v>184</v>
      </c>
      <c r="H93" s="432"/>
      <c r="I93" s="433"/>
      <c r="J93" s="403" t="s">
        <v>185</v>
      </c>
      <c r="K93" s="447"/>
      <c r="M93" s="406" t="str">
        <f>IF(G95="","",IF(Paramètres!$I$3="x",
IF(OR(J95=0,J95=""),0,IF(J95&gt;=G95,Paramètres!$K$10,IF(J95&gt;=G95*75%,Paramètres!$J$8,IF(J95&gt;=G95*50%,Paramètres!$I$8,IF(J95&gt;=G95*25%,Paramètres!$H$8,Paramètres!$G$10))))),
IF(Paramètres!$N$3="x",
IF(OR(J95=0,J95=""),0,IF(J95&gt;=G95,Paramètres!$O$9,IF(J95&gt;=G95*75%,Paramètres!$O$9,IF(J95&gt;=G95*50%,Paramètres!$N$8,IF(J95&gt;=G95*25%,Paramètres!$M$8,IF(J95&lt;G95*25%,Paramètres!$L$9)))))),
IF(Paramètres!$R$3="x",
IF(OR(J95=0,J95=""),"NA",IF(J95&gt;=G95,Paramètres!$S$9,IF(J95&gt;=G95*75%,Paramètres!$S$9,IF(J95&gt;=G95*50%,Paramètres!$R$8,IF(J95&gt;=G95*25%,Paramètres!$Q$8,IF(J95&lt;G95*25%,Paramètres!$P$9)))))),
IF(Paramètres!$V$3="x",
IF(OR(J95=0,J95=""),Paramètres!$T$9,IF(J95&gt;=G95,Paramètres!$W$9,IF(J95&gt;=G95*75%,Paramètres!$W$9,IF(J95&gt;=G95*50%,Paramètres!$V$8,IF(J95&gt;=G95*25%,Paramètres!$U$8,IF(J95&lt;G95*25%,Paramètres!$T$9)))))))))))</f>
        <v/>
      </c>
      <c r="N93" s="406">
        <f>N97/4</f>
        <v>10</v>
      </c>
      <c r="O93" s="407">
        <f>IF(OR(COUNTBLANK(F94:F96)=3,G95=""),0,
IF(SUM(IF(F94&lt;&gt;"",VLOOKUP(F94,Paramètres!$E$2:$F$27,2,0)),IF(F95&lt;&gt;"",VLOOKUP(F95,Paramètres!$E$2:$F$27,2,0)),IF(F96&lt;&gt;"",VLOOKUP(F96,Paramètres!$E$2:$F$27,2,0)))&gt;N97,$N97,
SUM(IF(F94&lt;&gt;"",VLOOKUP(F94,Paramètres!$E$2:$F$27,2,0)),IF(F95&lt;&gt;"",VLOOKUP(F95,Paramètres!$E$2:$F$27,2,0)),IF(F96&lt;&gt;"",VLOOKUP(F96,Paramètres!$E$2:$F$27,2,0)))))</f>
        <v>0</v>
      </c>
      <c r="P93" s="408"/>
    </row>
    <row r="94" spans="1:16" ht="15" customHeight="1" x14ac:dyDescent="0.3">
      <c r="A94" s="447"/>
      <c r="B94" s="451"/>
      <c r="C94" s="452"/>
      <c r="D94" s="451"/>
      <c r="E94" s="447"/>
      <c r="F94" s="280"/>
      <c r="G94" s="411"/>
      <c r="H94" s="436"/>
      <c r="I94" s="437"/>
      <c r="J94" s="414"/>
      <c r="K94" s="447"/>
      <c r="N94" s="406">
        <f>N97/4</f>
        <v>10</v>
      </c>
      <c r="O94" s="407">
        <f>N97*5%</f>
        <v>2</v>
      </c>
    </row>
    <row r="95" spans="1:16" ht="15" customHeight="1" x14ac:dyDescent="0.3">
      <c r="A95" s="447"/>
      <c r="B95" s="453"/>
      <c r="C95" s="454"/>
      <c r="D95" s="453"/>
      <c r="E95" s="447"/>
      <c r="F95" s="281"/>
      <c r="G95" s="282"/>
      <c r="H95" s="436"/>
      <c r="I95" s="437"/>
      <c r="J95" s="417" t="str">
        <f>IF(COUNTA(F94:F96)=0,"",IF(F94&lt;&gt;"",VLOOKUP(F94,Paramètres!$E$2:$F$27,2,0))+IF(F95&lt;&gt;"",VLOOKUP(F95,Paramètres!$E$2:$F$27,2,0))+IF(F96&lt;&gt;"",VLOOKUP(F96,Paramètres!$E$2:$F$27,2,0)))</f>
        <v/>
      </c>
      <c r="K95" s="447"/>
      <c r="N95" s="406">
        <f>N97/4</f>
        <v>10</v>
      </c>
      <c r="O95" s="407">
        <f>SUM(N93:N97)-(O93+O94)</f>
        <v>78</v>
      </c>
      <c r="P95" s="408"/>
    </row>
    <row r="96" spans="1:16" ht="15" customHeight="1" thickBot="1" x14ac:dyDescent="0.35">
      <c r="A96" s="447"/>
      <c r="B96" s="453"/>
      <c r="C96" s="454"/>
      <c r="D96" s="453"/>
      <c r="E96" s="447"/>
      <c r="F96" s="283"/>
      <c r="G96" s="418"/>
      <c r="H96" s="440"/>
      <c r="I96" s="441"/>
      <c r="J96" s="421"/>
      <c r="K96" s="447"/>
      <c r="N96" s="406">
        <f>N97/4</f>
        <v>10</v>
      </c>
      <c r="O96" s="398"/>
    </row>
    <row r="97" spans="1:16" ht="16.2" thickBot="1" x14ac:dyDescent="0.35">
      <c r="A97" s="447"/>
      <c r="B97" s="455"/>
      <c r="C97" s="455"/>
      <c r="D97" s="455"/>
      <c r="E97" s="447"/>
      <c r="F97" s="456"/>
      <c r="G97" s="457"/>
      <c r="H97" s="458"/>
      <c r="I97" s="458"/>
      <c r="J97" s="459"/>
      <c r="K97" s="447"/>
      <c r="N97" s="406">
        <f>IF(G95="",40,G95)</f>
        <v>40</v>
      </c>
      <c r="O97" s="398"/>
    </row>
    <row r="98" spans="1:16" ht="15" customHeight="1" thickBot="1" x14ac:dyDescent="0.35">
      <c r="A98" s="447"/>
      <c r="B98" s="399">
        <f t="shared" ref="B98" si="12">B93+1</f>
        <v>20</v>
      </c>
      <c r="C98" s="400" t="str">
        <f>IF(VLOOKUP(B98,Paramètres!$A$2:$C$38,2,0)=0,"",VLOOKUP(B98,Paramètres!$A$2:$C$38,2,0))</f>
        <v>Elève 20</v>
      </c>
      <c r="D98" s="401" t="str">
        <f>IF(C98="","",VLOOKUP(B98,Paramètres!$A$2:$C$38,3,0))</f>
        <v>F</v>
      </c>
      <c r="E98" s="447"/>
      <c r="F98" s="402" t="s">
        <v>394</v>
      </c>
      <c r="G98" s="403" t="s">
        <v>184</v>
      </c>
      <c r="H98" s="432"/>
      <c r="I98" s="433"/>
      <c r="J98" s="403" t="s">
        <v>185</v>
      </c>
      <c r="K98" s="447"/>
      <c r="M98" s="406" t="str">
        <f>IF(G100="","",IF(Paramètres!$I$3="x",
IF(OR(J100=0,J100=""),0,IF(J100&gt;=G100,Paramètres!$K$10,IF(J100&gt;=G100*75%,Paramètres!$J$8,IF(J100&gt;=G100*50%,Paramètres!$I$8,IF(J100&gt;=G100*25%,Paramètres!$H$8,Paramètres!$G$10))))),
IF(Paramètres!$N$3="x",
IF(OR(J100=0,J100=""),0,IF(J100&gt;=G100,Paramètres!$O$9,IF(J100&gt;=G100*75%,Paramètres!$O$9,IF(J100&gt;=G100*50%,Paramètres!$N$8,IF(J100&gt;=G100*25%,Paramètres!$M$8,IF(J100&lt;G100*25%,Paramètres!$L$9)))))),
IF(Paramètres!$R$3="x",
IF(OR(J100=0,J100=""),"NA",IF(J100&gt;=G100,Paramètres!$S$9,IF(J100&gt;=G100*75%,Paramètres!$S$9,IF(J100&gt;=G100*50%,Paramètres!$R$8,IF(J100&gt;=G100*25%,Paramètres!$Q$8,IF(J100&lt;G100*25%,Paramètres!$P$9)))))),
IF(Paramètres!$V$3="x",
IF(OR(J100=0,J100=""),Paramètres!$T$9,IF(J100&gt;=G100,Paramètres!$W$9,IF(J100&gt;=G100*75%,Paramètres!$W$9,IF(J100&gt;=G100*50%,Paramètres!$V$8,IF(J100&gt;=G100*25%,Paramètres!$U$8,IF(J100&lt;G100*25%,Paramètres!$T$9)))))))))))</f>
        <v/>
      </c>
      <c r="N98" s="406">
        <f>N102/4</f>
        <v>10</v>
      </c>
      <c r="O98" s="407">
        <f>IF(OR(COUNTBLANK(F99:F101)=3,G100=""),0,
IF(SUM(IF(F99&lt;&gt;"",VLOOKUP(F99,Paramètres!$E$2:$F$27,2,0)),IF(F100&lt;&gt;"",VLOOKUP(F100,Paramètres!$E$2:$F$27,2,0)),IF(F101&lt;&gt;"",VLOOKUP(F101,Paramètres!$E$2:$F$27,2,0)))&gt;N102,$N102,
SUM(IF(F99&lt;&gt;"",VLOOKUP(F99,Paramètres!$E$2:$F$27,2,0)),IF(F100&lt;&gt;"",VLOOKUP(F100,Paramètres!$E$2:$F$27,2,0)),IF(F101&lt;&gt;"",VLOOKUP(F101,Paramètres!$E$2:$F$27,2,0)))))</f>
        <v>0</v>
      </c>
      <c r="P98" s="408"/>
    </row>
    <row r="99" spans="1:16" ht="15" customHeight="1" x14ac:dyDescent="0.3">
      <c r="A99" s="447"/>
      <c r="B99" s="451"/>
      <c r="C99" s="452"/>
      <c r="D99" s="451"/>
      <c r="E99" s="447"/>
      <c r="F99" s="280"/>
      <c r="G99" s="411"/>
      <c r="H99" s="436"/>
      <c r="I99" s="437"/>
      <c r="J99" s="414"/>
      <c r="K99" s="447"/>
      <c r="N99" s="406">
        <f>N102/4</f>
        <v>10</v>
      </c>
      <c r="O99" s="407">
        <f>N102*5%</f>
        <v>2</v>
      </c>
    </row>
    <row r="100" spans="1:16" ht="15" customHeight="1" x14ac:dyDescent="0.3">
      <c r="A100" s="447"/>
      <c r="B100" s="453"/>
      <c r="C100" s="454"/>
      <c r="D100" s="453"/>
      <c r="E100" s="447"/>
      <c r="F100" s="281"/>
      <c r="G100" s="282"/>
      <c r="H100" s="436"/>
      <c r="I100" s="437"/>
      <c r="J100" s="417" t="str">
        <f>IF(COUNTA(F99:F101)=0,"",IF(F99&lt;&gt;"",VLOOKUP(F99,Paramètres!$E$2:$F$27,2,0))+IF(F100&lt;&gt;"",VLOOKUP(F100,Paramètres!$E$2:$F$27,2,0))+IF(F101&lt;&gt;"",VLOOKUP(F101,Paramètres!$E$2:$F$27,2,0)))</f>
        <v/>
      </c>
      <c r="K100" s="447"/>
      <c r="N100" s="406">
        <f>N102/4</f>
        <v>10</v>
      </c>
      <c r="O100" s="407">
        <f>SUM(N98:N102)-(O98+O99)</f>
        <v>78</v>
      </c>
      <c r="P100" s="408"/>
    </row>
    <row r="101" spans="1:16" ht="15" customHeight="1" thickBot="1" x14ac:dyDescent="0.35">
      <c r="A101" s="447"/>
      <c r="B101" s="453"/>
      <c r="C101" s="454"/>
      <c r="D101" s="453"/>
      <c r="E101" s="447"/>
      <c r="F101" s="283"/>
      <c r="G101" s="418"/>
      <c r="H101" s="440"/>
      <c r="I101" s="441"/>
      <c r="J101" s="421"/>
      <c r="K101" s="447"/>
      <c r="N101" s="406">
        <f>N102/4</f>
        <v>10</v>
      </c>
      <c r="O101" s="398"/>
    </row>
    <row r="102" spans="1:16" ht="16.2" thickBot="1" x14ac:dyDescent="0.35">
      <c r="A102" s="447"/>
      <c r="B102" s="455"/>
      <c r="C102" s="455"/>
      <c r="D102" s="455"/>
      <c r="E102" s="447"/>
      <c r="F102" s="456"/>
      <c r="G102" s="457"/>
      <c r="H102" s="458"/>
      <c r="I102" s="458"/>
      <c r="J102" s="459"/>
      <c r="K102" s="447"/>
      <c r="N102" s="406">
        <f>IF(G100="",40,G100)</f>
        <v>40</v>
      </c>
      <c r="O102" s="398"/>
    </row>
    <row r="103" spans="1:16" ht="15" customHeight="1" thickBot="1" x14ac:dyDescent="0.35">
      <c r="A103" s="447"/>
      <c r="B103" s="399">
        <f t="shared" ref="B103" si="13">B98+1</f>
        <v>21</v>
      </c>
      <c r="C103" s="400" t="str">
        <f>IF(VLOOKUP(B103,Paramètres!$A$2:$C$38,2,0)=0,"",VLOOKUP(B103,Paramètres!$A$2:$C$38,2,0))</f>
        <v>Elève 21</v>
      </c>
      <c r="D103" s="401" t="str">
        <f>IF(C103="","",VLOOKUP(B103,Paramètres!$A$2:$C$38,3,0))</f>
        <v>G</v>
      </c>
      <c r="E103" s="447"/>
      <c r="F103" s="402" t="s">
        <v>394</v>
      </c>
      <c r="G103" s="403" t="s">
        <v>184</v>
      </c>
      <c r="H103" s="432"/>
      <c r="I103" s="433"/>
      <c r="J103" s="403" t="s">
        <v>185</v>
      </c>
      <c r="K103" s="447"/>
      <c r="M103" s="406" t="str">
        <f>IF(G105="","",IF(Paramètres!$I$3="x",
IF(OR(J105=0,J105=""),0,IF(J105&gt;=G105,Paramètres!$K$10,IF(J105&gt;=G105*75%,Paramètres!$J$8,IF(J105&gt;=G105*50%,Paramètres!$I$8,IF(J105&gt;=G105*25%,Paramètres!$H$8,Paramètres!$G$10))))),
IF(Paramètres!$N$3="x",
IF(OR(J105=0,J105=""),0,IF(J105&gt;=G105,Paramètres!$O$9,IF(J105&gt;=G105*75%,Paramètres!$O$9,IF(J105&gt;=G105*50%,Paramètres!$N$8,IF(J105&gt;=G105*25%,Paramètres!$M$8,IF(J105&lt;G105*25%,Paramètres!$L$9)))))),
IF(Paramètres!$R$3="x",
IF(OR(J105=0,J105=""),"NA",IF(J105&gt;=G105,Paramètres!$S$9,IF(J105&gt;=G105*75%,Paramètres!$S$9,IF(J105&gt;=G105*50%,Paramètres!$R$8,IF(J105&gt;=G105*25%,Paramètres!$Q$8,IF(J105&lt;G105*25%,Paramètres!$P$9)))))),
IF(Paramètres!$V$3="x",
IF(OR(J105=0,J105=""),Paramètres!$T$9,IF(J105&gt;=G105,Paramètres!$W$9,IF(J105&gt;=G105*75%,Paramètres!$W$9,IF(J105&gt;=G105*50%,Paramètres!$V$8,IF(J105&gt;=G105*25%,Paramètres!$U$8,IF(J105&lt;G105*25%,Paramètres!$T$9)))))))))))</f>
        <v/>
      </c>
      <c r="N103" s="406">
        <f>N107/4</f>
        <v>10</v>
      </c>
      <c r="O103" s="407">
        <f>IF(OR(COUNTBLANK(F104:F106)=3,G105=""),0,
IF(SUM(IF(F104&lt;&gt;"",VLOOKUP(F104,Paramètres!$E$2:$F$27,2,0)),IF(F105&lt;&gt;"",VLOOKUP(F105,Paramètres!$E$2:$F$27,2,0)),IF(F106&lt;&gt;"",VLOOKUP(F106,Paramètres!$E$2:$F$27,2,0)))&gt;N107,$N107,
SUM(IF(F104&lt;&gt;"",VLOOKUP(F104,Paramètres!$E$2:$F$27,2,0)),IF(F105&lt;&gt;"",VLOOKUP(F105,Paramètres!$E$2:$F$27,2,0)),IF(F106&lt;&gt;"",VLOOKUP(F106,Paramètres!$E$2:$F$27,2,0)))))</f>
        <v>0</v>
      </c>
      <c r="P103" s="408"/>
    </row>
    <row r="104" spans="1:16" ht="15" customHeight="1" x14ac:dyDescent="0.3">
      <c r="A104" s="447"/>
      <c r="B104" s="451"/>
      <c r="C104" s="452"/>
      <c r="D104" s="451"/>
      <c r="E104" s="447"/>
      <c r="F104" s="280"/>
      <c r="G104" s="411"/>
      <c r="H104" s="436"/>
      <c r="I104" s="437"/>
      <c r="J104" s="414"/>
      <c r="K104" s="447"/>
      <c r="N104" s="406">
        <f>N107/4</f>
        <v>10</v>
      </c>
      <c r="O104" s="407">
        <f>N107*5%</f>
        <v>2</v>
      </c>
    </row>
    <row r="105" spans="1:16" ht="15" customHeight="1" x14ac:dyDescent="0.3">
      <c r="A105" s="447"/>
      <c r="B105" s="453"/>
      <c r="C105" s="454"/>
      <c r="D105" s="453"/>
      <c r="E105" s="447"/>
      <c r="F105" s="281"/>
      <c r="G105" s="282"/>
      <c r="H105" s="436"/>
      <c r="I105" s="437"/>
      <c r="J105" s="417" t="str">
        <f>IF(COUNTA(F104:F106)=0,"",IF(F104&lt;&gt;"",VLOOKUP(F104,Paramètres!$E$2:$F$27,2,0))+IF(F105&lt;&gt;"",VLOOKUP(F105,Paramètres!$E$2:$F$27,2,0))+IF(F106&lt;&gt;"",VLOOKUP(F106,Paramètres!$E$2:$F$27,2,0)))</f>
        <v/>
      </c>
      <c r="K105" s="447"/>
      <c r="N105" s="406">
        <f>N107/4</f>
        <v>10</v>
      </c>
      <c r="O105" s="407">
        <f>SUM(N103:N107)-(O103+O104)</f>
        <v>78</v>
      </c>
      <c r="P105" s="408"/>
    </row>
    <row r="106" spans="1:16" ht="15" customHeight="1" thickBot="1" x14ac:dyDescent="0.35">
      <c r="A106" s="447"/>
      <c r="B106" s="453"/>
      <c r="C106" s="454"/>
      <c r="D106" s="453"/>
      <c r="E106" s="447"/>
      <c r="F106" s="283"/>
      <c r="G106" s="418"/>
      <c r="H106" s="440"/>
      <c r="I106" s="441"/>
      <c r="J106" s="421"/>
      <c r="K106" s="447"/>
      <c r="N106" s="406">
        <f>N107/4</f>
        <v>10</v>
      </c>
      <c r="O106" s="398"/>
    </row>
    <row r="107" spans="1:16" ht="16.2" thickBot="1" x14ac:dyDescent="0.35">
      <c r="A107" s="447"/>
      <c r="B107" s="455"/>
      <c r="C107" s="455"/>
      <c r="D107" s="455"/>
      <c r="E107" s="447"/>
      <c r="F107" s="456"/>
      <c r="G107" s="457"/>
      <c r="H107" s="458"/>
      <c r="I107" s="458"/>
      <c r="J107" s="459"/>
      <c r="K107" s="447"/>
      <c r="N107" s="406">
        <f>IF(G105="",40,G105)</f>
        <v>40</v>
      </c>
      <c r="O107" s="398"/>
    </row>
    <row r="108" spans="1:16" ht="15" customHeight="1" thickBot="1" x14ac:dyDescent="0.35">
      <c r="A108" s="447"/>
      <c r="B108" s="399">
        <f t="shared" ref="B108" si="14">B103+1</f>
        <v>22</v>
      </c>
      <c r="C108" s="400" t="str">
        <f>IF(VLOOKUP(B108,Paramètres!$A$2:$C$38,2,0)=0,"",VLOOKUP(B108,Paramètres!$A$2:$C$38,2,0))</f>
        <v>Elève 22</v>
      </c>
      <c r="D108" s="401" t="str">
        <f>IF(C108="","",VLOOKUP(B108,Paramètres!$A$2:$C$38,3,0))</f>
        <v>F</v>
      </c>
      <c r="E108" s="447"/>
      <c r="F108" s="402" t="s">
        <v>394</v>
      </c>
      <c r="G108" s="403" t="s">
        <v>184</v>
      </c>
      <c r="H108" s="432"/>
      <c r="I108" s="433"/>
      <c r="J108" s="403" t="s">
        <v>185</v>
      </c>
      <c r="K108" s="447"/>
      <c r="M108" s="406" t="str">
        <f>IF(G110="","",IF(Paramètres!$I$3="x",
IF(OR(J110=0,J110=""),0,IF(J110&gt;=G110,Paramètres!$K$10,IF(J110&gt;=G110*75%,Paramètres!$J$8,IF(J110&gt;=G110*50%,Paramètres!$I$8,IF(J110&gt;=G110*25%,Paramètres!$H$8,Paramètres!$G$10))))),
IF(Paramètres!$N$3="x",
IF(OR(J110=0,J110=""),0,IF(J110&gt;=G110,Paramètres!$O$9,IF(J110&gt;=G110*75%,Paramètres!$O$9,IF(J110&gt;=G110*50%,Paramètres!$N$8,IF(J110&gt;=G110*25%,Paramètres!$M$8,IF(J110&lt;G110*25%,Paramètres!$L$9)))))),
IF(Paramètres!$R$3="x",
IF(OR(J110=0,J110=""),"NA",IF(J110&gt;=G110,Paramètres!$S$9,IF(J110&gt;=G110*75%,Paramètres!$S$9,IF(J110&gt;=G110*50%,Paramètres!$R$8,IF(J110&gt;=G110*25%,Paramètres!$Q$8,IF(J110&lt;G110*25%,Paramètres!$P$9)))))),
IF(Paramètres!$V$3="x",
IF(OR(J110=0,J110=""),Paramètres!$T$9,IF(J110&gt;=G110,Paramètres!$W$9,IF(J110&gt;=G110*75%,Paramètres!$W$9,IF(J110&gt;=G110*50%,Paramètres!$V$8,IF(J110&gt;=G110*25%,Paramètres!$U$8,IF(J110&lt;G110*25%,Paramètres!$T$9)))))))))))</f>
        <v/>
      </c>
      <c r="N108" s="406">
        <f>N112/4</f>
        <v>10</v>
      </c>
      <c r="O108" s="407">
        <f>IF(OR(COUNTBLANK(F109:F111)=3,G110=""),0,
IF(SUM(IF(F109&lt;&gt;"",VLOOKUP(F109,Paramètres!$E$2:$F$27,2,0)),IF(F110&lt;&gt;"",VLOOKUP(F110,Paramètres!$E$2:$F$27,2,0)),IF(F111&lt;&gt;"",VLOOKUP(F111,Paramètres!$E$2:$F$27,2,0)))&gt;N112,$N112,
SUM(IF(F109&lt;&gt;"",VLOOKUP(F109,Paramètres!$E$2:$F$27,2,0)),IF(F110&lt;&gt;"",VLOOKUP(F110,Paramètres!$E$2:$F$27,2,0)),IF(F111&lt;&gt;"",VLOOKUP(F111,Paramètres!$E$2:$F$27,2,0)))))</f>
        <v>0</v>
      </c>
      <c r="P108" s="408"/>
    </row>
    <row r="109" spans="1:16" ht="15" customHeight="1" x14ac:dyDescent="0.3">
      <c r="A109" s="447"/>
      <c r="B109" s="451"/>
      <c r="C109" s="452"/>
      <c r="D109" s="451"/>
      <c r="E109" s="447"/>
      <c r="F109" s="280"/>
      <c r="G109" s="411"/>
      <c r="H109" s="436"/>
      <c r="I109" s="437"/>
      <c r="J109" s="414"/>
      <c r="K109" s="447"/>
      <c r="N109" s="406">
        <f>N112/4</f>
        <v>10</v>
      </c>
      <c r="O109" s="407">
        <f>N112*5%</f>
        <v>2</v>
      </c>
    </row>
    <row r="110" spans="1:16" ht="15" customHeight="1" x14ac:dyDescent="0.3">
      <c r="A110" s="447"/>
      <c r="B110" s="453"/>
      <c r="C110" s="454"/>
      <c r="D110" s="453"/>
      <c r="E110" s="447"/>
      <c r="F110" s="281"/>
      <c r="G110" s="282"/>
      <c r="H110" s="436"/>
      <c r="I110" s="437"/>
      <c r="J110" s="417" t="str">
        <f>IF(COUNTA(F109:F111)=0,"",IF(F109&lt;&gt;"",VLOOKUP(F109,Paramètres!$E$2:$F$27,2,0))+IF(F110&lt;&gt;"",VLOOKUP(F110,Paramètres!$E$2:$F$27,2,0))+IF(F111&lt;&gt;"",VLOOKUP(F111,Paramètres!$E$2:$F$27,2,0)))</f>
        <v/>
      </c>
      <c r="K110" s="447"/>
      <c r="N110" s="406">
        <f>N112/4</f>
        <v>10</v>
      </c>
      <c r="O110" s="407">
        <f>SUM(N108:N112)-(O108+O109)</f>
        <v>78</v>
      </c>
      <c r="P110" s="408"/>
    </row>
    <row r="111" spans="1:16" ht="15" customHeight="1" thickBot="1" x14ac:dyDescent="0.35">
      <c r="A111" s="447"/>
      <c r="B111" s="453"/>
      <c r="C111" s="454"/>
      <c r="D111" s="453"/>
      <c r="E111" s="447"/>
      <c r="F111" s="283"/>
      <c r="G111" s="418"/>
      <c r="H111" s="440"/>
      <c r="I111" s="441"/>
      <c r="J111" s="421"/>
      <c r="K111" s="447"/>
      <c r="N111" s="406">
        <f>N112/4</f>
        <v>10</v>
      </c>
      <c r="O111" s="398"/>
    </row>
    <row r="112" spans="1:16" ht="16.2" thickBot="1" x14ac:dyDescent="0.35">
      <c r="A112" s="447"/>
      <c r="B112" s="455"/>
      <c r="C112" s="455"/>
      <c r="D112" s="455"/>
      <c r="E112" s="447"/>
      <c r="F112" s="456"/>
      <c r="G112" s="457"/>
      <c r="H112" s="458"/>
      <c r="I112" s="458"/>
      <c r="J112" s="459"/>
      <c r="K112" s="447"/>
      <c r="N112" s="406">
        <f>IF(G110="",40,G110)</f>
        <v>40</v>
      </c>
      <c r="O112" s="398"/>
    </row>
    <row r="113" spans="1:16" ht="15" customHeight="1" thickBot="1" x14ac:dyDescent="0.35">
      <c r="A113" s="447"/>
      <c r="B113" s="399">
        <f t="shared" ref="B113" si="15">B108+1</f>
        <v>23</v>
      </c>
      <c r="C113" s="400" t="str">
        <f>IF(VLOOKUP(B113,Paramètres!$A$2:$C$38,2,0)=0,"",VLOOKUP(B113,Paramètres!$A$2:$C$38,2,0))</f>
        <v>Elève 23</v>
      </c>
      <c r="D113" s="401" t="str">
        <f>IF(C113="","",VLOOKUP(B113,Paramètres!$A$2:$C$38,3,0))</f>
        <v>G</v>
      </c>
      <c r="E113" s="447"/>
      <c r="F113" s="402" t="s">
        <v>394</v>
      </c>
      <c r="G113" s="403" t="s">
        <v>184</v>
      </c>
      <c r="H113" s="432"/>
      <c r="I113" s="433"/>
      <c r="J113" s="403" t="s">
        <v>185</v>
      </c>
      <c r="K113" s="447"/>
      <c r="M113" s="406" t="str">
        <f>IF(G115="","",IF(Paramètres!$I$3="x",
IF(OR(J115=0,J115=""),0,IF(J115&gt;=G115,Paramètres!$K$10,IF(J115&gt;=G115*75%,Paramètres!$J$8,IF(J115&gt;=G115*50%,Paramètres!$I$8,IF(J115&gt;=G115*25%,Paramètres!$H$8,Paramètres!$G$10))))),
IF(Paramètres!$N$3="x",
IF(OR(J115=0,J115=""),0,IF(J115&gt;=G115,Paramètres!$O$9,IF(J115&gt;=G115*75%,Paramètres!$O$9,IF(J115&gt;=G115*50%,Paramètres!$N$8,IF(J115&gt;=G115*25%,Paramètres!$M$8,IF(J115&lt;G115*25%,Paramètres!$L$9)))))),
IF(Paramètres!$R$3="x",
IF(OR(J115=0,J115=""),"NA",IF(J115&gt;=G115,Paramètres!$S$9,IF(J115&gt;=G115*75%,Paramètres!$S$9,IF(J115&gt;=G115*50%,Paramètres!$R$8,IF(J115&gt;=G115*25%,Paramètres!$Q$8,IF(J115&lt;G115*25%,Paramètres!$P$9)))))),
IF(Paramètres!$V$3="x",
IF(OR(J115=0,J115=""),Paramètres!$T$9,IF(J115&gt;=G115,Paramètres!$W$9,IF(J115&gt;=G115*75%,Paramètres!$W$9,IF(J115&gt;=G115*50%,Paramètres!$V$8,IF(J115&gt;=G115*25%,Paramètres!$U$8,IF(J115&lt;G115*25%,Paramètres!$T$9)))))))))))</f>
        <v/>
      </c>
      <c r="N113" s="406">
        <f>N117/4</f>
        <v>10</v>
      </c>
      <c r="O113" s="407">
        <f>IF(OR(COUNTBLANK(F114:F116)=3,G115=""),0,
IF(SUM(IF(F114&lt;&gt;"",VLOOKUP(F114,Paramètres!$E$2:$F$27,2,0)),IF(F115&lt;&gt;"",VLOOKUP(F115,Paramètres!$E$2:$F$27,2,0)),IF(F116&lt;&gt;"",VLOOKUP(F116,Paramètres!$E$2:$F$27,2,0)))&gt;N117,$N117,
SUM(IF(F114&lt;&gt;"",VLOOKUP(F114,Paramètres!$E$2:$F$27,2,0)),IF(F115&lt;&gt;"",VLOOKUP(F115,Paramètres!$E$2:$F$27,2,0)),IF(F116&lt;&gt;"",VLOOKUP(F116,Paramètres!$E$2:$F$27,2,0)))))</f>
        <v>0</v>
      </c>
      <c r="P113" s="408"/>
    </row>
    <row r="114" spans="1:16" ht="15" customHeight="1" x14ac:dyDescent="0.3">
      <c r="A114" s="447"/>
      <c r="B114" s="451"/>
      <c r="C114" s="452"/>
      <c r="D114" s="451"/>
      <c r="E114" s="447"/>
      <c r="F114" s="280"/>
      <c r="G114" s="411"/>
      <c r="H114" s="436"/>
      <c r="I114" s="437"/>
      <c r="J114" s="414"/>
      <c r="K114" s="447"/>
      <c r="N114" s="406">
        <f>N117/4</f>
        <v>10</v>
      </c>
      <c r="O114" s="407">
        <f>N117*5%</f>
        <v>2</v>
      </c>
    </row>
    <row r="115" spans="1:16" ht="15" customHeight="1" x14ac:dyDescent="0.3">
      <c r="A115" s="447"/>
      <c r="B115" s="453"/>
      <c r="C115" s="454"/>
      <c r="D115" s="453"/>
      <c r="E115" s="447"/>
      <c r="F115" s="281"/>
      <c r="G115" s="282"/>
      <c r="H115" s="436"/>
      <c r="I115" s="437"/>
      <c r="J115" s="417" t="str">
        <f>IF(COUNTA(F114:F116)=0,"",IF(F114&lt;&gt;"",VLOOKUP(F114,Paramètres!$E$2:$F$27,2,0))+IF(F115&lt;&gt;"",VLOOKUP(F115,Paramètres!$E$2:$F$27,2,0))+IF(F116&lt;&gt;"",VLOOKUP(F116,Paramètres!$E$2:$F$27,2,0)))</f>
        <v/>
      </c>
      <c r="K115" s="447"/>
      <c r="N115" s="406">
        <f>N117/4</f>
        <v>10</v>
      </c>
      <c r="O115" s="407">
        <f>SUM(N113:N117)-(O113+O114)</f>
        <v>78</v>
      </c>
      <c r="P115" s="408"/>
    </row>
    <row r="116" spans="1:16" ht="15" customHeight="1" thickBot="1" x14ac:dyDescent="0.35">
      <c r="A116" s="447"/>
      <c r="B116" s="453"/>
      <c r="C116" s="454"/>
      <c r="D116" s="453"/>
      <c r="E116" s="447"/>
      <c r="F116" s="283"/>
      <c r="G116" s="418"/>
      <c r="H116" s="440"/>
      <c r="I116" s="441"/>
      <c r="J116" s="421"/>
      <c r="K116" s="447"/>
      <c r="N116" s="406">
        <f>N117/4</f>
        <v>10</v>
      </c>
      <c r="O116" s="398"/>
    </row>
    <row r="117" spans="1:16" ht="16.2" thickBot="1" x14ac:dyDescent="0.35">
      <c r="A117" s="447"/>
      <c r="B117" s="455"/>
      <c r="C117" s="455"/>
      <c r="D117" s="455"/>
      <c r="E117" s="447"/>
      <c r="F117" s="456"/>
      <c r="G117" s="457"/>
      <c r="H117" s="458"/>
      <c r="I117" s="458"/>
      <c r="J117" s="459"/>
      <c r="K117" s="447"/>
      <c r="N117" s="406">
        <f>IF(G115="",40,G115)</f>
        <v>40</v>
      </c>
      <c r="O117" s="398"/>
    </row>
    <row r="118" spans="1:16" ht="15" customHeight="1" thickBot="1" x14ac:dyDescent="0.35">
      <c r="A118" s="447"/>
      <c r="B118" s="399">
        <f t="shared" ref="B118" si="16">B113+1</f>
        <v>24</v>
      </c>
      <c r="C118" s="400" t="str">
        <f>IF(VLOOKUP(B118,Paramètres!$A$2:$C$38,2,0)=0,"",VLOOKUP(B118,Paramètres!$A$2:$C$38,2,0))</f>
        <v>Elève 24</v>
      </c>
      <c r="D118" s="401" t="str">
        <f>IF(C118="","",VLOOKUP(B118,Paramètres!$A$2:$C$38,3,0))</f>
        <v>F</v>
      </c>
      <c r="E118" s="447"/>
      <c r="F118" s="402" t="s">
        <v>394</v>
      </c>
      <c r="G118" s="403" t="s">
        <v>184</v>
      </c>
      <c r="H118" s="432"/>
      <c r="I118" s="433"/>
      <c r="J118" s="403" t="s">
        <v>185</v>
      </c>
      <c r="K118" s="447"/>
      <c r="M118" s="406" t="str">
        <f>IF(G120="","",IF(Paramètres!$I$3="x",
IF(OR(J120=0,J120=""),0,IF(J120&gt;=G120,Paramètres!$K$10,IF(J120&gt;=G120*75%,Paramètres!$J$8,IF(J120&gt;=G120*50%,Paramètres!$I$8,IF(J120&gt;=G120*25%,Paramètres!$H$8,Paramètres!$G$10))))),
IF(Paramètres!$N$3="x",
IF(OR(J120=0,J120=""),0,IF(J120&gt;=G120,Paramètres!$O$9,IF(J120&gt;=G120*75%,Paramètres!$O$9,IF(J120&gt;=G120*50%,Paramètres!$N$8,IF(J120&gt;=G120*25%,Paramètres!$M$8,IF(J120&lt;G120*25%,Paramètres!$L$9)))))),
IF(Paramètres!$R$3="x",
IF(OR(J120=0,J120=""),"NA",IF(J120&gt;=G120,Paramètres!$S$9,IF(J120&gt;=G120*75%,Paramètres!$S$9,IF(J120&gt;=G120*50%,Paramètres!$R$8,IF(J120&gt;=G120*25%,Paramètres!$Q$8,IF(J120&lt;G120*25%,Paramètres!$P$9)))))),
IF(Paramètres!$V$3="x",
IF(OR(J120=0,J120=""),Paramètres!$T$9,IF(J120&gt;=G120,Paramètres!$W$9,IF(J120&gt;=G120*75%,Paramètres!$W$9,IF(J120&gt;=G120*50%,Paramètres!$V$8,IF(J120&gt;=G120*25%,Paramètres!$U$8,IF(J120&lt;G120*25%,Paramètres!$T$9)))))))))))</f>
        <v/>
      </c>
      <c r="N118" s="406">
        <f>N122/4</f>
        <v>10</v>
      </c>
      <c r="O118" s="407">
        <f>IF(OR(COUNTBLANK(F119:F121)=3,G120=""),0,
IF(SUM(IF(F119&lt;&gt;"",VLOOKUP(F119,Paramètres!$E$2:$F$27,2,0)),IF(F120&lt;&gt;"",VLOOKUP(F120,Paramètres!$E$2:$F$27,2,0)),IF(F121&lt;&gt;"",VLOOKUP(F121,Paramètres!$E$2:$F$27,2,0)))&gt;N122,$N122,
SUM(IF(F119&lt;&gt;"",VLOOKUP(F119,Paramètres!$E$2:$F$27,2,0)),IF(F120&lt;&gt;"",VLOOKUP(F120,Paramètres!$E$2:$F$27,2,0)),IF(F121&lt;&gt;"",VLOOKUP(F121,Paramètres!$E$2:$F$27,2,0)))))</f>
        <v>0</v>
      </c>
      <c r="P118" s="408"/>
    </row>
    <row r="119" spans="1:16" ht="15" customHeight="1" x14ac:dyDescent="0.3">
      <c r="A119" s="447"/>
      <c r="B119" s="451"/>
      <c r="C119" s="452"/>
      <c r="D119" s="451"/>
      <c r="E119" s="447"/>
      <c r="F119" s="280"/>
      <c r="G119" s="411"/>
      <c r="H119" s="436"/>
      <c r="I119" s="437"/>
      <c r="J119" s="414"/>
      <c r="K119" s="447"/>
      <c r="N119" s="406">
        <f>N122/4</f>
        <v>10</v>
      </c>
      <c r="O119" s="407">
        <f>N122*5%</f>
        <v>2</v>
      </c>
    </row>
    <row r="120" spans="1:16" ht="15" customHeight="1" x14ac:dyDescent="0.3">
      <c r="A120" s="447"/>
      <c r="B120" s="453"/>
      <c r="C120" s="454"/>
      <c r="D120" s="453"/>
      <c r="E120" s="447"/>
      <c r="F120" s="281"/>
      <c r="G120" s="282"/>
      <c r="H120" s="436"/>
      <c r="I120" s="437"/>
      <c r="J120" s="417" t="str">
        <f>IF(COUNTA(F119:F121)=0,"",IF(F119&lt;&gt;"",VLOOKUP(F119,Paramètres!$E$2:$F$27,2,0))+IF(F120&lt;&gt;"",VLOOKUP(F120,Paramètres!$E$2:$F$27,2,0))+IF(F121&lt;&gt;"",VLOOKUP(F121,Paramètres!$E$2:$F$27,2,0)))</f>
        <v/>
      </c>
      <c r="K120" s="447"/>
      <c r="N120" s="406">
        <f>N122/4</f>
        <v>10</v>
      </c>
      <c r="O120" s="407">
        <f>SUM(N118:N122)-(O118+O119)</f>
        <v>78</v>
      </c>
      <c r="P120" s="408"/>
    </row>
    <row r="121" spans="1:16" ht="15" customHeight="1" thickBot="1" x14ac:dyDescent="0.35">
      <c r="A121" s="447"/>
      <c r="B121" s="453"/>
      <c r="C121" s="454"/>
      <c r="D121" s="453"/>
      <c r="E121" s="447"/>
      <c r="F121" s="283"/>
      <c r="G121" s="418"/>
      <c r="H121" s="440"/>
      <c r="I121" s="441"/>
      <c r="J121" s="421"/>
      <c r="K121" s="447"/>
      <c r="N121" s="406">
        <f>N122/4</f>
        <v>10</v>
      </c>
      <c r="O121" s="398"/>
    </row>
    <row r="122" spans="1:16" ht="16.2" thickBot="1" x14ac:dyDescent="0.35">
      <c r="A122" s="447"/>
      <c r="B122" s="455"/>
      <c r="C122" s="455"/>
      <c r="D122" s="455"/>
      <c r="E122" s="447"/>
      <c r="F122" s="456"/>
      <c r="G122" s="457"/>
      <c r="H122" s="458"/>
      <c r="I122" s="458"/>
      <c r="J122" s="459"/>
      <c r="K122" s="447"/>
      <c r="N122" s="406">
        <f>IF(G120="",40,G120)</f>
        <v>40</v>
      </c>
      <c r="O122" s="398"/>
    </row>
    <row r="123" spans="1:16" ht="15" customHeight="1" thickBot="1" x14ac:dyDescent="0.35">
      <c r="A123" s="447"/>
      <c r="B123" s="399">
        <f t="shared" ref="B123" si="17">B118+1</f>
        <v>25</v>
      </c>
      <c r="C123" s="400" t="str">
        <f>IF(VLOOKUP(B123,Paramètres!$A$2:$C$38,2,0)=0,"",VLOOKUP(B123,Paramètres!$A$2:$C$38,2,0))</f>
        <v>Elève 25</v>
      </c>
      <c r="D123" s="401" t="str">
        <f>IF(C123="","",VLOOKUP(B123,Paramètres!$A$2:$C$38,3,0))</f>
        <v>F</v>
      </c>
      <c r="E123" s="447"/>
      <c r="F123" s="402" t="s">
        <v>394</v>
      </c>
      <c r="G123" s="403" t="s">
        <v>184</v>
      </c>
      <c r="H123" s="432"/>
      <c r="I123" s="433"/>
      <c r="J123" s="403" t="s">
        <v>185</v>
      </c>
      <c r="K123" s="447"/>
      <c r="M123" s="406" t="str">
        <f>IF(G125="","",IF(Paramètres!$I$3="x",
IF(OR(J125=0,J125=""),0,IF(J125&gt;=G125,Paramètres!$K$10,IF(J125&gt;=G125*75%,Paramètres!$J$8,IF(J125&gt;=G125*50%,Paramètres!$I$8,IF(J125&gt;=G125*25%,Paramètres!$H$8,Paramètres!$G$10))))),
IF(Paramètres!$N$3="x",
IF(OR(J125=0,J125=""),0,IF(J125&gt;=G125,Paramètres!$O$9,IF(J125&gt;=G125*75%,Paramètres!$O$9,IF(J125&gt;=G125*50%,Paramètres!$N$8,IF(J125&gt;=G125*25%,Paramètres!$M$8,IF(J125&lt;G125*25%,Paramètres!$L$9)))))),
IF(Paramètres!$R$3="x",
IF(OR(J125=0,J125=""),"NA",IF(J125&gt;=G125,Paramètres!$S$9,IF(J125&gt;=G125*75%,Paramètres!$S$9,IF(J125&gt;=G125*50%,Paramètres!$R$8,IF(J125&gt;=G125*25%,Paramètres!$Q$8,IF(J125&lt;G125*25%,Paramètres!$P$9)))))),
IF(Paramètres!$V$3="x",
IF(OR(J125=0,J125=""),Paramètres!$T$9,IF(J125&gt;=G125,Paramètres!$W$9,IF(J125&gt;=G125*75%,Paramètres!$W$9,IF(J125&gt;=G125*50%,Paramètres!$V$8,IF(J125&gt;=G125*25%,Paramètres!$U$8,IF(J125&lt;G125*25%,Paramètres!$T$9)))))))))))</f>
        <v/>
      </c>
      <c r="N123" s="406">
        <f>N127/4</f>
        <v>10</v>
      </c>
      <c r="O123" s="407">
        <f>IF(OR(COUNTBLANK(F124:F126)=3,G125=""),0,
IF(SUM(IF(F124&lt;&gt;"",VLOOKUP(F124,Paramètres!$E$2:$F$27,2,0)),IF(F125&lt;&gt;"",VLOOKUP(F125,Paramètres!$E$2:$F$27,2,0)),IF(F126&lt;&gt;"",VLOOKUP(F126,Paramètres!$E$2:$F$27,2,0)))&gt;N127,$N127,
SUM(IF(F124&lt;&gt;"",VLOOKUP(F124,Paramètres!$E$2:$F$27,2,0)),IF(F125&lt;&gt;"",VLOOKUP(F125,Paramètres!$E$2:$F$27,2,0)),IF(F126&lt;&gt;"",VLOOKUP(F126,Paramètres!$E$2:$F$27,2,0)))))</f>
        <v>0</v>
      </c>
      <c r="P123" s="408"/>
    </row>
    <row r="124" spans="1:16" ht="15" customHeight="1" x14ac:dyDescent="0.3">
      <c r="A124" s="447"/>
      <c r="B124" s="451"/>
      <c r="C124" s="452"/>
      <c r="D124" s="451"/>
      <c r="E124" s="447"/>
      <c r="F124" s="280"/>
      <c r="G124" s="411"/>
      <c r="H124" s="436"/>
      <c r="I124" s="437"/>
      <c r="J124" s="414"/>
      <c r="K124" s="447"/>
      <c r="N124" s="406">
        <f>N127/4</f>
        <v>10</v>
      </c>
      <c r="O124" s="407">
        <f>N127*5%</f>
        <v>2</v>
      </c>
    </row>
    <row r="125" spans="1:16" ht="15" customHeight="1" x14ac:dyDescent="0.3">
      <c r="A125" s="447"/>
      <c r="B125" s="453"/>
      <c r="C125" s="454"/>
      <c r="D125" s="453"/>
      <c r="E125" s="447"/>
      <c r="F125" s="281"/>
      <c r="G125" s="282"/>
      <c r="H125" s="436"/>
      <c r="I125" s="437"/>
      <c r="J125" s="417" t="str">
        <f>IF(COUNTA(F124:F126)=0,"",IF(F124&lt;&gt;"",VLOOKUP(F124,Paramètres!$E$2:$F$27,2,0))+IF(F125&lt;&gt;"",VLOOKUP(F125,Paramètres!$E$2:$F$27,2,0))+IF(F126&lt;&gt;"",VLOOKUP(F126,Paramètres!$E$2:$F$27,2,0)))</f>
        <v/>
      </c>
      <c r="K125" s="447"/>
      <c r="N125" s="406">
        <f>N127/4</f>
        <v>10</v>
      </c>
      <c r="O125" s="407">
        <f>SUM(N123:N127)-(O123+O124)</f>
        <v>78</v>
      </c>
      <c r="P125" s="408"/>
    </row>
    <row r="126" spans="1:16" ht="15" customHeight="1" thickBot="1" x14ac:dyDescent="0.35">
      <c r="A126" s="447"/>
      <c r="B126" s="453"/>
      <c r="C126" s="454"/>
      <c r="D126" s="453"/>
      <c r="E126" s="447"/>
      <c r="F126" s="283"/>
      <c r="G126" s="418"/>
      <c r="H126" s="440"/>
      <c r="I126" s="441"/>
      <c r="J126" s="421"/>
      <c r="K126" s="447"/>
      <c r="N126" s="406">
        <f>N127/4</f>
        <v>10</v>
      </c>
      <c r="O126" s="398"/>
    </row>
    <row r="127" spans="1:16" ht="16.2" thickBot="1" x14ac:dyDescent="0.35">
      <c r="A127" s="447"/>
      <c r="B127" s="455"/>
      <c r="C127" s="455"/>
      <c r="D127" s="455"/>
      <c r="E127" s="447"/>
      <c r="F127" s="456"/>
      <c r="G127" s="457"/>
      <c r="H127" s="458"/>
      <c r="I127" s="458"/>
      <c r="J127" s="459"/>
      <c r="K127" s="447"/>
      <c r="N127" s="406">
        <f>IF(G125="",40,G125)</f>
        <v>40</v>
      </c>
      <c r="O127" s="398"/>
    </row>
    <row r="128" spans="1:16" ht="15" customHeight="1" thickBot="1" x14ac:dyDescent="0.35">
      <c r="A128" s="447"/>
      <c r="B128" s="399">
        <f t="shared" ref="B128" si="18">B123+1</f>
        <v>26</v>
      </c>
      <c r="C128" s="400" t="str">
        <f>IF(VLOOKUP(B128,Paramètres!$A$2:$C$38,2,0)=0,"",VLOOKUP(B128,Paramètres!$A$2:$C$38,2,0))</f>
        <v>Elève 26</v>
      </c>
      <c r="D128" s="401" t="str">
        <f>IF(C128="","",VLOOKUP(B128,Paramètres!$A$2:$C$38,3,0))</f>
        <v>F</v>
      </c>
      <c r="E128" s="447"/>
      <c r="F128" s="402" t="s">
        <v>394</v>
      </c>
      <c r="G128" s="403" t="s">
        <v>184</v>
      </c>
      <c r="H128" s="432"/>
      <c r="I128" s="433"/>
      <c r="J128" s="403" t="s">
        <v>185</v>
      </c>
      <c r="K128" s="447"/>
      <c r="M128" s="406" t="str">
        <f>IF(G130="","",IF(Paramètres!$I$3="x",
IF(OR(J130=0,J130=""),0,IF(J130&gt;=G130,Paramètres!$K$10,IF(J130&gt;=G130*75%,Paramètres!$J$8,IF(J130&gt;=G130*50%,Paramètres!$I$8,IF(J130&gt;=G130*25%,Paramètres!$H$8,Paramètres!$G$10))))),
IF(Paramètres!$N$3="x",
IF(OR(J130=0,J130=""),0,IF(J130&gt;=G130,Paramètres!$O$9,IF(J130&gt;=G130*75%,Paramètres!$O$9,IF(J130&gt;=G130*50%,Paramètres!$N$8,IF(J130&gt;=G130*25%,Paramètres!$M$8,IF(J130&lt;G130*25%,Paramètres!$L$9)))))),
IF(Paramètres!$R$3="x",
IF(OR(J130=0,J130=""),"NA",IF(J130&gt;=G130,Paramètres!$S$9,IF(J130&gt;=G130*75%,Paramètres!$S$9,IF(J130&gt;=G130*50%,Paramètres!$R$8,IF(J130&gt;=G130*25%,Paramètres!$Q$8,IF(J130&lt;G130*25%,Paramètres!$P$9)))))),
IF(Paramètres!$V$3="x",
IF(OR(J130=0,J130=""),Paramètres!$T$9,IF(J130&gt;=G130,Paramètres!$W$9,IF(J130&gt;=G130*75%,Paramètres!$W$9,IF(J130&gt;=G130*50%,Paramètres!$V$8,IF(J130&gt;=G130*25%,Paramètres!$U$8,IF(J130&lt;G130*25%,Paramètres!$T$9)))))))))))</f>
        <v/>
      </c>
      <c r="N128" s="406">
        <f>N132/4</f>
        <v>10</v>
      </c>
      <c r="O128" s="407">
        <f>IF(OR(COUNTBLANK(F129:F131)=3,G130=""),0,
IF(SUM(IF(F129&lt;&gt;"",VLOOKUP(F129,Paramètres!$E$2:$F$27,2,0)),IF(F130&lt;&gt;"",VLOOKUP(F130,Paramètres!$E$2:$F$27,2,0)),IF(F131&lt;&gt;"",VLOOKUP(F131,Paramètres!$E$2:$F$27,2,0)))&gt;N132,$N132,
SUM(IF(F129&lt;&gt;"",VLOOKUP(F129,Paramètres!$E$2:$F$27,2,0)),IF(F130&lt;&gt;"",VLOOKUP(F130,Paramètres!$E$2:$F$27,2,0)),IF(F131&lt;&gt;"",VLOOKUP(F131,Paramètres!$E$2:$F$27,2,0)))))</f>
        <v>0</v>
      </c>
      <c r="P128" s="408"/>
    </row>
    <row r="129" spans="1:16" ht="15" customHeight="1" x14ac:dyDescent="0.3">
      <c r="A129" s="447"/>
      <c r="B129" s="451"/>
      <c r="C129" s="452"/>
      <c r="D129" s="451"/>
      <c r="E129" s="447"/>
      <c r="F129" s="280"/>
      <c r="G129" s="411"/>
      <c r="H129" s="436"/>
      <c r="I129" s="437"/>
      <c r="J129" s="414"/>
      <c r="K129" s="447"/>
      <c r="N129" s="406">
        <f>N132/4</f>
        <v>10</v>
      </c>
      <c r="O129" s="407">
        <f>N132*5%</f>
        <v>2</v>
      </c>
    </row>
    <row r="130" spans="1:16" ht="15" customHeight="1" x14ac:dyDescent="0.3">
      <c r="A130" s="447"/>
      <c r="B130" s="453"/>
      <c r="C130" s="454"/>
      <c r="D130" s="453"/>
      <c r="E130" s="447"/>
      <c r="F130" s="281"/>
      <c r="G130" s="282"/>
      <c r="H130" s="436"/>
      <c r="I130" s="437"/>
      <c r="J130" s="417" t="str">
        <f>IF(COUNTA(F129:F131)=0,"",IF(F129&lt;&gt;"",VLOOKUP(F129,Paramètres!$E$2:$F$27,2,0))+IF(F130&lt;&gt;"",VLOOKUP(F130,Paramètres!$E$2:$F$27,2,0))+IF(F131&lt;&gt;"",VLOOKUP(F131,Paramètres!$E$2:$F$27,2,0)))</f>
        <v/>
      </c>
      <c r="K130" s="447"/>
      <c r="N130" s="406">
        <f>N132/4</f>
        <v>10</v>
      </c>
      <c r="O130" s="407">
        <f>SUM(N128:N132)-(O128+O129)</f>
        <v>78</v>
      </c>
      <c r="P130" s="408"/>
    </row>
    <row r="131" spans="1:16" ht="15" customHeight="1" thickBot="1" x14ac:dyDescent="0.35">
      <c r="A131" s="447"/>
      <c r="B131" s="453"/>
      <c r="C131" s="454"/>
      <c r="D131" s="453"/>
      <c r="E131" s="447"/>
      <c r="F131" s="283"/>
      <c r="G131" s="418"/>
      <c r="H131" s="440"/>
      <c r="I131" s="441"/>
      <c r="J131" s="421"/>
      <c r="K131" s="447"/>
      <c r="N131" s="406">
        <f>N132/4</f>
        <v>10</v>
      </c>
      <c r="O131" s="398"/>
    </row>
    <row r="132" spans="1:16" ht="16.2" thickBot="1" x14ac:dyDescent="0.35">
      <c r="A132" s="447"/>
      <c r="B132" s="455"/>
      <c r="C132" s="455"/>
      <c r="D132" s="455"/>
      <c r="E132" s="447"/>
      <c r="F132" s="456"/>
      <c r="G132" s="457"/>
      <c r="H132" s="458"/>
      <c r="I132" s="458"/>
      <c r="J132" s="459"/>
      <c r="K132" s="447"/>
      <c r="N132" s="406">
        <f>IF(G130="",40,G130)</f>
        <v>40</v>
      </c>
      <c r="O132" s="398"/>
    </row>
    <row r="133" spans="1:16" ht="15" customHeight="1" thickBot="1" x14ac:dyDescent="0.35">
      <c r="A133" s="447"/>
      <c r="B133" s="399">
        <f t="shared" ref="B133" si="19">B128+1</f>
        <v>27</v>
      </c>
      <c r="C133" s="400" t="str">
        <f>IF(VLOOKUP(B133,Paramètres!$A$2:$C$38,2,0)=0,"",VLOOKUP(B133,Paramètres!$A$2:$C$38,2,0))</f>
        <v>Elève 27</v>
      </c>
      <c r="D133" s="401" t="str">
        <f>IF(C133="","",VLOOKUP(B133,Paramètres!$A$2:$C$38,3,0))</f>
        <v>G</v>
      </c>
      <c r="E133" s="447"/>
      <c r="F133" s="402" t="s">
        <v>394</v>
      </c>
      <c r="G133" s="403" t="s">
        <v>184</v>
      </c>
      <c r="H133" s="432"/>
      <c r="I133" s="433"/>
      <c r="J133" s="403" t="s">
        <v>185</v>
      </c>
      <c r="K133" s="447"/>
      <c r="M133" s="406" t="str">
        <f>IF(G135="","",IF(Paramètres!$I$3="x",
IF(OR(J135=0,J135=""),0,IF(J135&gt;=G135,Paramètres!$K$10,IF(J135&gt;=G135*75%,Paramètres!$J$8,IF(J135&gt;=G135*50%,Paramètres!$I$8,IF(J135&gt;=G135*25%,Paramètres!$H$8,Paramètres!$G$10))))),
IF(Paramètres!$N$3="x",
IF(OR(J135=0,J135=""),0,IF(J135&gt;=G135,Paramètres!$O$9,IF(J135&gt;=G135*75%,Paramètres!$O$9,IF(J135&gt;=G135*50%,Paramètres!$N$8,IF(J135&gt;=G135*25%,Paramètres!$M$8,IF(J135&lt;G135*25%,Paramètres!$L$9)))))),
IF(Paramètres!$R$3="x",
IF(OR(J135=0,J135=""),"NA",IF(J135&gt;=G135,Paramètres!$S$9,IF(J135&gt;=G135*75%,Paramètres!$S$9,IF(J135&gt;=G135*50%,Paramètres!$R$8,IF(J135&gt;=G135*25%,Paramètres!$Q$8,IF(J135&lt;G135*25%,Paramètres!$P$9)))))),
IF(Paramètres!$V$3="x",
IF(OR(J135=0,J135=""),Paramètres!$T$9,IF(J135&gt;=G135,Paramètres!$W$9,IF(J135&gt;=G135*75%,Paramètres!$W$9,IF(J135&gt;=G135*50%,Paramètres!$V$8,IF(J135&gt;=G135*25%,Paramètres!$U$8,IF(J135&lt;G135*25%,Paramètres!$T$9)))))))))))</f>
        <v/>
      </c>
      <c r="N133" s="406">
        <f>N137/4</f>
        <v>10</v>
      </c>
      <c r="O133" s="407">
        <f>IF(OR(COUNTBLANK(F134:F136)=3,G135=""),0,
IF(SUM(IF(F134&lt;&gt;"",VLOOKUP(F134,Paramètres!$E$2:$F$27,2,0)),IF(F135&lt;&gt;"",VLOOKUP(F135,Paramètres!$E$2:$F$27,2,0)),IF(F136&lt;&gt;"",VLOOKUP(F136,Paramètres!$E$2:$F$27,2,0)))&gt;N137,$N137,
SUM(IF(F134&lt;&gt;"",VLOOKUP(F134,Paramètres!$E$2:$F$27,2,0)),IF(F135&lt;&gt;"",VLOOKUP(F135,Paramètres!$E$2:$F$27,2,0)),IF(F136&lt;&gt;"",VLOOKUP(F136,Paramètres!$E$2:$F$27,2,0)))))</f>
        <v>0</v>
      </c>
      <c r="P133" s="408"/>
    </row>
    <row r="134" spans="1:16" ht="15" customHeight="1" x14ac:dyDescent="0.3">
      <c r="A134" s="447"/>
      <c r="B134" s="451"/>
      <c r="C134" s="452"/>
      <c r="D134" s="451"/>
      <c r="E134" s="447"/>
      <c r="F134" s="280"/>
      <c r="G134" s="411"/>
      <c r="H134" s="436"/>
      <c r="I134" s="437"/>
      <c r="J134" s="414"/>
      <c r="K134" s="447"/>
      <c r="N134" s="406">
        <f>N137/4</f>
        <v>10</v>
      </c>
      <c r="O134" s="407">
        <f>N137*5%</f>
        <v>2</v>
      </c>
    </row>
    <row r="135" spans="1:16" ht="15" customHeight="1" x14ac:dyDescent="0.3">
      <c r="A135" s="447"/>
      <c r="B135" s="453"/>
      <c r="C135" s="454"/>
      <c r="D135" s="453"/>
      <c r="E135" s="447"/>
      <c r="F135" s="281"/>
      <c r="G135" s="282"/>
      <c r="H135" s="436"/>
      <c r="I135" s="437"/>
      <c r="J135" s="417" t="str">
        <f>IF(COUNTA(F134:F136)=0,"",IF(F134&lt;&gt;"",VLOOKUP(F134,Paramètres!$E$2:$F$27,2,0))+IF(F135&lt;&gt;"",VLOOKUP(F135,Paramètres!$E$2:$F$27,2,0))+IF(F136&lt;&gt;"",VLOOKUP(F136,Paramètres!$E$2:$F$27,2,0)))</f>
        <v/>
      </c>
      <c r="K135" s="447"/>
      <c r="N135" s="406">
        <f>N137/4</f>
        <v>10</v>
      </c>
      <c r="O135" s="407">
        <f>SUM(N133:N137)-(O133+O134)</f>
        <v>78</v>
      </c>
      <c r="P135" s="408"/>
    </row>
    <row r="136" spans="1:16" ht="15" customHeight="1" thickBot="1" x14ac:dyDescent="0.35">
      <c r="A136" s="447"/>
      <c r="B136" s="453"/>
      <c r="C136" s="454"/>
      <c r="D136" s="453"/>
      <c r="E136" s="447"/>
      <c r="F136" s="283"/>
      <c r="G136" s="418"/>
      <c r="H136" s="440"/>
      <c r="I136" s="441"/>
      <c r="J136" s="421"/>
      <c r="K136" s="447"/>
      <c r="N136" s="406">
        <f>N137/4</f>
        <v>10</v>
      </c>
      <c r="O136" s="398"/>
    </row>
    <row r="137" spans="1:16" ht="16.2" thickBot="1" x14ac:dyDescent="0.35">
      <c r="A137" s="447"/>
      <c r="B137" s="455"/>
      <c r="C137" s="455"/>
      <c r="D137" s="455"/>
      <c r="E137" s="447"/>
      <c r="F137" s="456"/>
      <c r="G137" s="457"/>
      <c r="H137" s="458"/>
      <c r="I137" s="458"/>
      <c r="J137" s="459"/>
      <c r="K137" s="447"/>
      <c r="N137" s="406">
        <f>IF(G135="",40,G135)</f>
        <v>40</v>
      </c>
      <c r="O137" s="398"/>
    </row>
    <row r="138" spans="1:16" ht="15" customHeight="1" thickBot="1" x14ac:dyDescent="0.35">
      <c r="A138" s="447"/>
      <c r="B138" s="399">
        <f t="shared" ref="B138" si="20">B133+1</f>
        <v>28</v>
      </c>
      <c r="C138" s="400" t="str">
        <f>IF(VLOOKUP(B138,Paramètres!$A$2:$C$38,2,0)=0,"",VLOOKUP(B138,Paramètres!$A$2:$C$38,2,0))</f>
        <v>Elève 28</v>
      </c>
      <c r="D138" s="401" t="str">
        <f>IF(C138="","",VLOOKUP(B138,Paramètres!$A$2:$C$38,3,0))</f>
        <v>F</v>
      </c>
      <c r="E138" s="447"/>
      <c r="F138" s="402" t="s">
        <v>394</v>
      </c>
      <c r="G138" s="403" t="s">
        <v>184</v>
      </c>
      <c r="H138" s="432"/>
      <c r="I138" s="433"/>
      <c r="J138" s="403" t="s">
        <v>185</v>
      </c>
      <c r="K138" s="447"/>
      <c r="M138" s="406" t="str">
        <f>IF(G140="","",IF(Paramètres!$I$3="x",
IF(OR(J140=0,J140=""),0,IF(J140&gt;=G140,Paramètres!$K$10,IF(J140&gt;=G140*75%,Paramètres!$J$8,IF(J140&gt;=G140*50%,Paramètres!$I$8,IF(J140&gt;=G140*25%,Paramètres!$H$8,Paramètres!$G$10))))),
IF(Paramètres!$N$3="x",
IF(OR(J140=0,J140=""),0,IF(J140&gt;=G140,Paramètres!$O$9,IF(J140&gt;=G140*75%,Paramètres!$O$9,IF(J140&gt;=G140*50%,Paramètres!$N$8,IF(J140&gt;=G140*25%,Paramètres!$M$8,IF(J140&lt;G140*25%,Paramètres!$L$9)))))),
IF(Paramètres!$R$3="x",
IF(OR(J140=0,J140=""),"NA",IF(J140&gt;=G140,Paramètres!$S$9,IF(J140&gt;=G140*75%,Paramètres!$S$9,IF(J140&gt;=G140*50%,Paramètres!$R$8,IF(J140&gt;=G140*25%,Paramètres!$Q$8,IF(J140&lt;G140*25%,Paramètres!$P$9)))))),
IF(Paramètres!$V$3="x",
IF(OR(J140=0,J140=""),Paramètres!$T$9,IF(J140&gt;=G140,Paramètres!$W$9,IF(J140&gt;=G140*75%,Paramètres!$W$9,IF(J140&gt;=G140*50%,Paramètres!$V$8,IF(J140&gt;=G140*25%,Paramètres!$U$8,IF(J140&lt;G140*25%,Paramètres!$T$9)))))))))))</f>
        <v/>
      </c>
      <c r="N138" s="406">
        <f>N142/4</f>
        <v>10</v>
      </c>
      <c r="O138" s="407">
        <f>IF(OR(COUNTBLANK(F139:F141)=3,G140=""),0,
IF(SUM(IF(F139&lt;&gt;"",VLOOKUP(F139,Paramètres!$E$2:$F$27,2,0)),IF(F140&lt;&gt;"",VLOOKUP(F140,Paramètres!$E$2:$F$27,2,0)),IF(F141&lt;&gt;"",VLOOKUP(F141,Paramètres!$E$2:$F$27,2,0)))&gt;N142,$N142,
SUM(IF(F139&lt;&gt;"",VLOOKUP(F139,Paramètres!$E$2:$F$27,2,0)),IF(F140&lt;&gt;"",VLOOKUP(F140,Paramètres!$E$2:$F$27,2,0)),IF(F141&lt;&gt;"",VLOOKUP(F141,Paramètres!$E$2:$F$27,2,0)))))</f>
        <v>0</v>
      </c>
      <c r="P138" s="408"/>
    </row>
    <row r="139" spans="1:16" ht="15" customHeight="1" x14ac:dyDescent="0.3">
      <c r="A139" s="447"/>
      <c r="B139" s="451"/>
      <c r="C139" s="452"/>
      <c r="D139" s="451"/>
      <c r="E139" s="447"/>
      <c r="F139" s="280"/>
      <c r="G139" s="411"/>
      <c r="H139" s="436"/>
      <c r="I139" s="437"/>
      <c r="J139" s="414"/>
      <c r="K139" s="447"/>
      <c r="N139" s="406">
        <f>N142/4</f>
        <v>10</v>
      </c>
      <c r="O139" s="407">
        <f>N142*5%</f>
        <v>2</v>
      </c>
    </row>
    <row r="140" spans="1:16" ht="15" customHeight="1" x14ac:dyDescent="0.3">
      <c r="A140" s="447"/>
      <c r="B140" s="453"/>
      <c r="C140" s="454"/>
      <c r="D140" s="453"/>
      <c r="E140" s="447"/>
      <c r="F140" s="281"/>
      <c r="G140" s="282"/>
      <c r="H140" s="436"/>
      <c r="I140" s="437"/>
      <c r="J140" s="417" t="str">
        <f>IF(COUNTA(F139:F141)=0,"",IF(F139&lt;&gt;"",VLOOKUP(F139,Paramètres!$E$2:$F$27,2,0))+IF(F140&lt;&gt;"",VLOOKUP(F140,Paramètres!$E$2:$F$27,2,0))+IF(F141&lt;&gt;"",VLOOKUP(F141,Paramètres!$E$2:$F$27,2,0)))</f>
        <v/>
      </c>
      <c r="K140" s="447"/>
      <c r="N140" s="406">
        <f>N142/4</f>
        <v>10</v>
      </c>
      <c r="O140" s="407">
        <f>SUM(N138:N142)-(O138+O139)</f>
        <v>78</v>
      </c>
      <c r="P140" s="408"/>
    </row>
    <row r="141" spans="1:16" ht="15" customHeight="1" thickBot="1" x14ac:dyDescent="0.35">
      <c r="A141" s="447"/>
      <c r="B141" s="453"/>
      <c r="C141" s="454"/>
      <c r="D141" s="453"/>
      <c r="E141" s="447"/>
      <c r="F141" s="283"/>
      <c r="G141" s="418"/>
      <c r="H141" s="440"/>
      <c r="I141" s="441"/>
      <c r="J141" s="421"/>
      <c r="K141" s="447"/>
      <c r="N141" s="406">
        <f>N142/4</f>
        <v>10</v>
      </c>
      <c r="O141" s="398"/>
    </row>
    <row r="142" spans="1:16" ht="16.2" thickBot="1" x14ac:dyDescent="0.35">
      <c r="A142" s="447"/>
      <c r="B142" s="455"/>
      <c r="C142" s="455"/>
      <c r="D142" s="455"/>
      <c r="E142" s="447"/>
      <c r="F142" s="456"/>
      <c r="G142" s="457"/>
      <c r="H142" s="458"/>
      <c r="I142" s="458"/>
      <c r="J142" s="459"/>
      <c r="K142" s="447"/>
      <c r="N142" s="406">
        <f>IF(G140="",40,G140)</f>
        <v>40</v>
      </c>
      <c r="O142" s="398"/>
    </row>
    <row r="143" spans="1:16" ht="15" customHeight="1" thickBot="1" x14ac:dyDescent="0.35">
      <c r="A143" s="447"/>
      <c r="B143" s="399">
        <f t="shared" ref="B143" si="21">B138+1</f>
        <v>29</v>
      </c>
      <c r="C143" s="400" t="str">
        <f>IF(VLOOKUP(B143,Paramètres!$A$2:$C$38,2,0)=0,"",VLOOKUP(B143,Paramètres!$A$2:$C$38,2,0))</f>
        <v>Elève 29</v>
      </c>
      <c r="D143" s="401" t="str">
        <f>IF(C143="","",VLOOKUP(B143,Paramètres!$A$2:$C$38,3,0))</f>
        <v>F</v>
      </c>
      <c r="E143" s="447"/>
      <c r="F143" s="402" t="s">
        <v>394</v>
      </c>
      <c r="G143" s="403" t="s">
        <v>184</v>
      </c>
      <c r="H143" s="432"/>
      <c r="I143" s="433"/>
      <c r="J143" s="403" t="s">
        <v>185</v>
      </c>
      <c r="K143" s="447"/>
      <c r="M143" s="406" t="str">
        <f>IF(G145="","",IF(Paramètres!$I$3="x",
IF(OR(J145=0,J145=""),0,IF(J145&gt;=G145,Paramètres!$K$10,IF(J145&gt;=G145*75%,Paramètres!$J$8,IF(J145&gt;=G145*50%,Paramètres!$I$8,IF(J145&gt;=G145*25%,Paramètres!$H$8,Paramètres!$G$10))))),
IF(Paramètres!$N$3="x",
IF(OR(J145=0,J145=""),0,IF(J145&gt;=G145,Paramètres!$O$9,IF(J145&gt;=G145*75%,Paramètres!$O$9,IF(J145&gt;=G145*50%,Paramètres!$N$8,IF(J145&gt;=G145*25%,Paramètres!$M$8,IF(J145&lt;G145*25%,Paramètres!$L$9)))))),
IF(Paramètres!$R$3="x",
IF(OR(J145=0,J145=""),"NA",IF(J145&gt;=G145,Paramètres!$S$9,IF(J145&gt;=G145*75%,Paramètres!$S$9,IF(J145&gt;=G145*50%,Paramètres!$R$8,IF(J145&gt;=G145*25%,Paramètres!$Q$8,IF(J145&lt;G145*25%,Paramètres!$P$9)))))),
IF(Paramètres!$V$3="x",
IF(OR(J145=0,J145=""),Paramètres!$T$9,IF(J145&gt;=G145,Paramètres!$W$9,IF(J145&gt;=G145*75%,Paramètres!$W$9,IF(J145&gt;=G145*50%,Paramètres!$V$8,IF(J145&gt;=G145*25%,Paramètres!$U$8,IF(J145&lt;G145*25%,Paramètres!$T$9)))))))))))</f>
        <v/>
      </c>
      <c r="N143" s="406">
        <f>N147/4</f>
        <v>10</v>
      </c>
      <c r="O143" s="407">
        <f>IF(OR(COUNTBLANK(F144:F146)=3,G145=""),0,
IF(SUM(IF(F144&lt;&gt;"",VLOOKUP(F144,Paramètres!$E$2:$F$27,2,0)),IF(F145&lt;&gt;"",VLOOKUP(F145,Paramètres!$E$2:$F$27,2,0)),IF(F146&lt;&gt;"",VLOOKUP(F146,Paramètres!$E$2:$F$27,2,0)))&gt;N147,$N147,
SUM(IF(F144&lt;&gt;"",VLOOKUP(F144,Paramètres!$E$2:$F$27,2,0)),IF(F145&lt;&gt;"",VLOOKUP(F145,Paramètres!$E$2:$F$27,2,0)),IF(F146&lt;&gt;"",VLOOKUP(F146,Paramètres!$E$2:$F$27,2,0)))))</f>
        <v>0</v>
      </c>
      <c r="P143" s="408"/>
    </row>
    <row r="144" spans="1:16" ht="15" customHeight="1" x14ac:dyDescent="0.3">
      <c r="A144" s="447"/>
      <c r="B144" s="451"/>
      <c r="C144" s="452"/>
      <c r="D144" s="451"/>
      <c r="E144" s="447"/>
      <c r="F144" s="280"/>
      <c r="G144" s="411"/>
      <c r="H144" s="436"/>
      <c r="I144" s="437"/>
      <c r="J144" s="414"/>
      <c r="K144" s="447"/>
      <c r="N144" s="406">
        <f>N147/4</f>
        <v>10</v>
      </c>
      <c r="O144" s="407">
        <f>N147*5%</f>
        <v>2</v>
      </c>
    </row>
    <row r="145" spans="1:16" ht="15" customHeight="1" x14ac:dyDescent="0.3">
      <c r="A145" s="447"/>
      <c r="B145" s="453"/>
      <c r="C145" s="454"/>
      <c r="D145" s="453"/>
      <c r="E145" s="447"/>
      <c r="F145" s="281"/>
      <c r="G145" s="282"/>
      <c r="H145" s="436"/>
      <c r="I145" s="437"/>
      <c r="J145" s="417" t="str">
        <f>IF(COUNTA(F144:F146)=0,"",IF(F144&lt;&gt;"",VLOOKUP(F144,Paramètres!$E$2:$F$27,2,0))+IF(F145&lt;&gt;"",VLOOKUP(F145,Paramètres!$E$2:$F$27,2,0))+IF(F146&lt;&gt;"",VLOOKUP(F146,Paramètres!$E$2:$F$27,2,0)))</f>
        <v/>
      </c>
      <c r="K145" s="447"/>
      <c r="N145" s="406">
        <f>N147/4</f>
        <v>10</v>
      </c>
      <c r="O145" s="407">
        <f>SUM(N143:N147)-(O143+O144)</f>
        <v>78</v>
      </c>
      <c r="P145" s="408"/>
    </row>
    <row r="146" spans="1:16" ht="15" customHeight="1" thickBot="1" x14ac:dyDescent="0.35">
      <c r="A146" s="447"/>
      <c r="B146" s="453"/>
      <c r="C146" s="454"/>
      <c r="D146" s="453"/>
      <c r="E146" s="447"/>
      <c r="F146" s="283"/>
      <c r="G146" s="418"/>
      <c r="H146" s="440"/>
      <c r="I146" s="441"/>
      <c r="J146" s="421"/>
      <c r="K146" s="447"/>
      <c r="N146" s="406">
        <f>N147/4</f>
        <v>10</v>
      </c>
      <c r="O146" s="398"/>
    </row>
    <row r="147" spans="1:16" ht="16.2" thickBot="1" x14ac:dyDescent="0.35">
      <c r="A147" s="447"/>
      <c r="B147" s="455"/>
      <c r="C147" s="455"/>
      <c r="D147" s="455"/>
      <c r="E147" s="447"/>
      <c r="F147" s="456"/>
      <c r="G147" s="457"/>
      <c r="H147" s="458"/>
      <c r="I147" s="458"/>
      <c r="J147" s="459"/>
      <c r="K147" s="447"/>
      <c r="N147" s="406">
        <f>IF(G145="",40,G145)</f>
        <v>40</v>
      </c>
      <c r="O147" s="398"/>
    </row>
    <row r="148" spans="1:16" ht="15" customHeight="1" thickBot="1" x14ac:dyDescent="0.35">
      <c r="A148" s="447"/>
      <c r="B148" s="399">
        <f t="shared" ref="B148" si="22">B143+1</f>
        <v>30</v>
      </c>
      <c r="C148" s="400" t="str">
        <f>IF(VLOOKUP(B148,Paramètres!$A$2:$C$38,2,0)=0,"",VLOOKUP(B148,Paramètres!$A$2:$C$38,2,0))</f>
        <v>Elève 30</v>
      </c>
      <c r="D148" s="401" t="str">
        <f>IF(C148="","",VLOOKUP(B148,Paramètres!$A$2:$C$38,3,0))</f>
        <v>F</v>
      </c>
      <c r="E148" s="447"/>
      <c r="F148" s="402" t="s">
        <v>394</v>
      </c>
      <c r="G148" s="403" t="s">
        <v>184</v>
      </c>
      <c r="H148" s="432"/>
      <c r="I148" s="433"/>
      <c r="J148" s="403" t="s">
        <v>185</v>
      </c>
      <c r="K148" s="447"/>
      <c r="M148" s="406" t="str">
        <f>IF(G150="","",IF(Paramètres!$I$3="x",
IF(OR(J150=0,J150=""),0,IF(J150&gt;=G150,Paramètres!$K$10,IF(J150&gt;=G150*75%,Paramètres!$J$8,IF(J150&gt;=G150*50%,Paramètres!$I$8,IF(J150&gt;=G150*25%,Paramètres!$H$8,Paramètres!$G$10))))),
IF(Paramètres!$N$3="x",
IF(OR(J150=0,J150=""),0,IF(J150&gt;=G150,Paramètres!$O$9,IF(J150&gt;=G150*75%,Paramètres!$O$9,IF(J150&gt;=G150*50%,Paramètres!$N$8,IF(J150&gt;=G150*25%,Paramètres!$M$8,IF(J150&lt;G150*25%,Paramètres!$L$9)))))),
IF(Paramètres!$R$3="x",
IF(OR(J150=0,J150=""),"NA",IF(J150&gt;=G150,Paramètres!$S$9,IF(J150&gt;=G150*75%,Paramètres!$S$9,IF(J150&gt;=G150*50%,Paramètres!$R$8,IF(J150&gt;=G150*25%,Paramètres!$Q$8,IF(J150&lt;G150*25%,Paramètres!$P$9)))))),
IF(Paramètres!$V$3="x",
IF(OR(J150=0,J150=""),Paramètres!$T$9,IF(J150&gt;=G150,Paramètres!$W$9,IF(J150&gt;=G150*75%,Paramètres!$W$9,IF(J150&gt;=G150*50%,Paramètres!$V$8,IF(J150&gt;=G150*25%,Paramètres!$U$8,IF(J150&lt;G150*25%,Paramètres!$T$9)))))))))))</f>
        <v/>
      </c>
      <c r="N148" s="406">
        <f>N152/4</f>
        <v>10</v>
      </c>
      <c r="O148" s="407">
        <f>IF(OR(COUNTBLANK(F149:F151)=3,G150=""),0,
IF(SUM(IF(F149&lt;&gt;"",VLOOKUP(F149,Paramètres!$E$2:$F$27,2,0)),IF(F150&lt;&gt;"",VLOOKUP(F150,Paramètres!$E$2:$F$27,2,0)),IF(F151&lt;&gt;"",VLOOKUP(F151,Paramètres!$E$2:$F$27,2,0)))&gt;N152,$N152,
SUM(IF(F149&lt;&gt;"",VLOOKUP(F149,Paramètres!$E$2:$F$27,2,0)),IF(F150&lt;&gt;"",VLOOKUP(F150,Paramètres!$E$2:$F$27,2,0)),IF(F151&lt;&gt;"",VLOOKUP(F151,Paramètres!$E$2:$F$27,2,0)))))</f>
        <v>0</v>
      </c>
      <c r="P148" s="408"/>
    </row>
    <row r="149" spans="1:16" ht="15" customHeight="1" x14ac:dyDescent="0.3">
      <c r="A149" s="447"/>
      <c r="B149" s="451"/>
      <c r="C149" s="452"/>
      <c r="D149" s="451"/>
      <c r="E149" s="447"/>
      <c r="F149" s="280"/>
      <c r="G149" s="411"/>
      <c r="H149" s="436"/>
      <c r="I149" s="437"/>
      <c r="J149" s="414"/>
      <c r="K149" s="447"/>
      <c r="N149" s="406">
        <f>N152/4</f>
        <v>10</v>
      </c>
      <c r="O149" s="407">
        <f>N152*5%</f>
        <v>2</v>
      </c>
    </row>
    <row r="150" spans="1:16" ht="15" customHeight="1" x14ac:dyDescent="0.3">
      <c r="A150" s="447"/>
      <c r="B150" s="453"/>
      <c r="C150" s="454"/>
      <c r="D150" s="453"/>
      <c r="E150" s="447"/>
      <c r="F150" s="281"/>
      <c r="G150" s="282"/>
      <c r="H150" s="436"/>
      <c r="I150" s="437"/>
      <c r="J150" s="417" t="str">
        <f>IF(COUNTA(F149:F151)=0,"",IF(F149&lt;&gt;"",VLOOKUP(F149,Paramètres!$E$2:$F$27,2,0))+IF(F150&lt;&gt;"",VLOOKUP(F150,Paramètres!$E$2:$F$27,2,0))+IF(F151&lt;&gt;"",VLOOKUP(F151,Paramètres!$E$2:$F$27,2,0)))</f>
        <v/>
      </c>
      <c r="K150" s="447"/>
      <c r="N150" s="406">
        <f>N152/4</f>
        <v>10</v>
      </c>
      <c r="O150" s="407">
        <f>SUM(N148:N152)-(O148+O149)</f>
        <v>78</v>
      </c>
      <c r="P150" s="408"/>
    </row>
    <row r="151" spans="1:16" ht="15" customHeight="1" thickBot="1" x14ac:dyDescent="0.35">
      <c r="A151" s="447"/>
      <c r="B151" s="453"/>
      <c r="C151" s="454"/>
      <c r="D151" s="453"/>
      <c r="E151" s="447"/>
      <c r="F151" s="283"/>
      <c r="G151" s="418"/>
      <c r="H151" s="440"/>
      <c r="I151" s="441"/>
      <c r="J151" s="421"/>
      <c r="K151" s="447"/>
      <c r="N151" s="406">
        <f>N152/4</f>
        <v>10</v>
      </c>
      <c r="O151" s="398"/>
    </row>
    <row r="152" spans="1:16" ht="16.2" thickBot="1" x14ac:dyDescent="0.35">
      <c r="A152" s="447"/>
      <c r="B152" s="455"/>
      <c r="C152" s="455"/>
      <c r="D152" s="455"/>
      <c r="E152" s="447"/>
      <c r="F152" s="456"/>
      <c r="G152" s="457"/>
      <c r="H152" s="458"/>
      <c r="I152" s="458"/>
      <c r="J152" s="459"/>
      <c r="K152" s="447"/>
      <c r="N152" s="406">
        <f>IF(G150="",40,G150)</f>
        <v>40</v>
      </c>
      <c r="O152" s="398"/>
    </row>
    <row r="153" spans="1:16" ht="15" customHeight="1" thickBot="1" x14ac:dyDescent="0.35">
      <c r="A153" s="447"/>
      <c r="B153" s="399">
        <f t="shared" ref="B153" si="23">B148+1</f>
        <v>31</v>
      </c>
      <c r="C153" s="400" t="str">
        <f>IF(VLOOKUP(B153,Paramètres!$A$2:$C$38,2,0)=0,"",VLOOKUP(B153,Paramètres!$A$2:$C$38,2,0))</f>
        <v>Elève 31</v>
      </c>
      <c r="D153" s="401" t="str">
        <f>IF(C153="","",VLOOKUP(B153,Paramètres!$A$2:$C$38,3,0))</f>
        <v>G</v>
      </c>
      <c r="E153" s="447"/>
      <c r="F153" s="402" t="s">
        <v>394</v>
      </c>
      <c r="G153" s="403" t="s">
        <v>184</v>
      </c>
      <c r="H153" s="432"/>
      <c r="I153" s="433"/>
      <c r="J153" s="403" t="s">
        <v>185</v>
      </c>
      <c r="K153" s="447"/>
      <c r="M153" s="406" t="str">
        <f>IF(G155="","",IF(Paramètres!$I$3="x",
IF(OR(J155=0,J155=""),0,IF(J155&gt;=G155,Paramètres!$K$10,IF(J155&gt;=G155*75%,Paramètres!$J$8,IF(J155&gt;=G155*50%,Paramètres!$I$8,IF(J155&gt;=G155*25%,Paramètres!$H$8,Paramètres!$G$10))))),
IF(Paramètres!$N$3="x",
IF(OR(J155=0,J155=""),0,IF(J155&gt;=G155,Paramètres!$O$9,IF(J155&gt;=G155*75%,Paramètres!$O$9,IF(J155&gt;=G155*50%,Paramètres!$N$8,IF(J155&gt;=G155*25%,Paramètres!$M$8,IF(J155&lt;G155*25%,Paramètres!$L$9)))))),
IF(Paramètres!$R$3="x",
IF(OR(J155=0,J155=""),"NA",IF(J155&gt;=G155,Paramètres!$S$9,IF(J155&gt;=G155*75%,Paramètres!$S$9,IF(J155&gt;=G155*50%,Paramètres!$R$8,IF(J155&gt;=G155*25%,Paramètres!$Q$8,IF(J155&lt;G155*25%,Paramètres!$P$9)))))),
IF(Paramètres!$V$3="x",
IF(OR(J155=0,J155=""),Paramètres!$T$9,IF(J155&gt;=G155,Paramètres!$W$9,IF(J155&gt;=G155*75%,Paramètres!$W$9,IF(J155&gt;=G155*50%,Paramètres!$V$8,IF(J155&gt;=G155*25%,Paramètres!$U$8,IF(J155&lt;G155*25%,Paramètres!$T$9)))))))))))</f>
        <v/>
      </c>
      <c r="N153" s="406">
        <f>N157/4</f>
        <v>10</v>
      </c>
      <c r="O153" s="407">
        <f>IF(OR(COUNTBLANK(F154:F156)=3,G155=""),0,
IF(SUM(IF(F154&lt;&gt;"",VLOOKUP(F154,Paramètres!$E$2:$F$27,2,0)),IF(F155&lt;&gt;"",VLOOKUP(F155,Paramètres!$E$2:$F$27,2,0)),IF(F156&lt;&gt;"",VLOOKUP(F156,Paramètres!$E$2:$F$27,2,0)))&gt;N157,$N157,
SUM(IF(F154&lt;&gt;"",VLOOKUP(F154,Paramètres!$E$2:$F$27,2,0)),IF(F155&lt;&gt;"",VLOOKUP(F155,Paramètres!$E$2:$F$27,2,0)),IF(F156&lt;&gt;"",VLOOKUP(F156,Paramètres!$E$2:$F$27,2,0)))))</f>
        <v>0</v>
      </c>
      <c r="P153" s="408"/>
    </row>
    <row r="154" spans="1:16" ht="15" customHeight="1" x14ac:dyDescent="0.3">
      <c r="A154" s="447"/>
      <c r="B154" s="451"/>
      <c r="C154" s="452"/>
      <c r="D154" s="451"/>
      <c r="E154" s="447"/>
      <c r="F154" s="280"/>
      <c r="G154" s="411"/>
      <c r="H154" s="436"/>
      <c r="I154" s="437"/>
      <c r="J154" s="414"/>
      <c r="K154" s="447"/>
      <c r="N154" s="406">
        <f>N157/4</f>
        <v>10</v>
      </c>
      <c r="O154" s="407">
        <f>N157*5%</f>
        <v>2</v>
      </c>
    </row>
    <row r="155" spans="1:16" ht="15" customHeight="1" x14ac:dyDescent="0.3">
      <c r="A155" s="447"/>
      <c r="B155" s="453"/>
      <c r="C155" s="454"/>
      <c r="D155" s="453"/>
      <c r="E155" s="447"/>
      <c r="F155" s="281"/>
      <c r="G155" s="282"/>
      <c r="H155" s="436"/>
      <c r="I155" s="437"/>
      <c r="J155" s="417" t="str">
        <f>IF(COUNTA(F154:F156)=0,"",IF(F154&lt;&gt;"",VLOOKUP(F154,Paramètres!$E$2:$F$27,2,0))+IF(F155&lt;&gt;"",VLOOKUP(F155,Paramètres!$E$2:$F$27,2,0))+IF(F156&lt;&gt;"",VLOOKUP(F156,Paramètres!$E$2:$F$27,2,0)))</f>
        <v/>
      </c>
      <c r="K155" s="447"/>
      <c r="N155" s="406">
        <f>N157/4</f>
        <v>10</v>
      </c>
      <c r="O155" s="407">
        <f>SUM(N153:N157)-(O153+O154)</f>
        <v>78</v>
      </c>
      <c r="P155" s="408"/>
    </row>
    <row r="156" spans="1:16" ht="15" customHeight="1" thickBot="1" x14ac:dyDescent="0.35">
      <c r="A156" s="447"/>
      <c r="B156" s="453"/>
      <c r="C156" s="454"/>
      <c r="D156" s="453"/>
      <c r="E156" s="447"/>
      <c r="F156" s="283"/>
      <c r="G156" s="418"/>
      <c r="H156" s="440"/>
      <c r="I156" s="441"/>
      <c r="J156" s="421"/>
      <c r="K156" s="447"/>
      <c r="N156" s="406">
        <f>N157/4</f>
        <v>10</v>
      </c>
      <c r="O156" s="398"/>
    </row>
    <row r="157" spans="1:16" ht="16.2" thickBot="1" x14ac:dyDescent="0.35">
      <c r="A157" s="447"/>
      <c r="B157" s="455"/>
      <c r="C157" s="455"/>
      <c r="D157" s="455"/>
      <c r="E157" s="447"/>
      <c r="F157" s="456"/>
      <c r="G157" s="457"/>
      <c r="H157" s="458"/>
      <c r="I157" s="458"/>
      <c r="J157" s="459"/>
      <c r="K157" s="447"/>
      <c r="N157" s="406">
        <f>IF(G155="",40,G155)</f>
        <v>40</v>
      </c>
      <c r="O157" s="398"/>
    </row>
    <row r="158" spans="1:16" ht="15" customHeight="1" thickBot="1" x14ac:dyDescent="0.35">
      <c r="A158" s="447"/>
      <c r="B158" s="399">
        <f t="shared" ref="B158" si="24">B153+1</f>
        <v>32</v>
      </c>
      <c r="C158" s="400" t="str">
        <f>IF(VLOOKUP(B158,Paramètres!$A$2:$C$38,2,0)=0,"",VLOOKUP(B158,Paramètres!$A$2:$C$38,2,0))</f>
        <v/>
      </c>
      <c r="D158" s="401" t="str">
        <f>IF(C158="","",VLOOKUP(B158,Paramètres!$A$2:$C$38,3,0))</f>
        <v/>
      </c>
      <c r="E158" s="447"/>
      <c r="F158" s="402" t="s">
        <v>394</v>
      </c>
      <c r="G158" s="403" t="s">
        <v>184</v>
      </c>
      <c r="H158" s="432"/>
      <c r="I158" s="433"/>
      <c r="J158" s="403" t="s">
        <v>185</v>
      </c>
      <c r="K158" s="447"/>
      <c r="M158" s="406" t="str">
        <f>IF(G160="","",IF(Paramètres!$I$3="x",
IF(OR(J160=0,J160=""),0,IF(J160&gt;=G160,Paramètres!$K$10,IF(J160&gt;=G160*75%,Paramètres!$J$8,IF(J160&gt;=G160*50%,Paramètres!$I$8,IF(J160&gt;=G160*25%,Paramètres!$H$8,Paramètres!$G$10))))),
IF(Paramètres!$N$3="x",
IF(OR(J160=0,J160=""),0,IF(J160&gt;=G160,Paramètres!$O$9,IF(J160&gt;=G160*75%,Paramètres!$O$9,IF(J160&gt;=G160*50%,Paramètres!$N$8,IF(J160&gt;=G160*25%,Paramètres!$M$8,IF(J160&lt;G160*25%,Paramètres!$L$9)))))),
IF(Paramètres!$R$3="x",
IF(OR(J160=0,J160=""),"NA",IF(J160&gt;=G160,Paramètres!$S$9,IF(J160&gt;=G160*75%,Paramètres!$S$9,IF(J160&gt;=G160*50%,Paramètres!$R$8,IF(J160&gt;=G160*25%,Paramètres!$Q$8,IF(J160&lt;G160*25%,Paramètres!$P$9)))))),
IF(Paramètres!$V$3="x",
IF(OR(J160=0,J160=""),Paramètres!$T$9,IF(J160&gt;=G160,Paramètres!$W$9,IF(J160&gt;=G160*75%,Paramètres!$W$9,IF(J160&gt;=G160*50%,Paramètres!$V$8,IF(J160&gt;=G160*25%,Paramètres!$U$8,IF(J160&lt;G160*25%,Paramètres!$T$9)))))))))))</f>
        <v/>
      </c>
      <c r="N158" s="406">
        <f>N162/4</f>
        <v>10</v>
      </c>
      <c r="O158" s="407">
        <f>IF(OR(COUNTBLANK(F159:F161)=3,G160=""),0,
IF(SUM(IF(F159&lt;&gt;"",VLOOKUP(F159,Paramètres!$E$2:$F$27,2,0)),IF(F160&lt;&gt;"",VLOOKUP(F160,Paramètres!$E$2:$F$27,2,0)),IF(F161&lt;&gt;"",VLOOKUP(F161,Paramètres!$E$2:$F$27,2,0)))&gt;N162,$N162,
SUM(IF(F159&lt;&gt;"",VLOOKUP(F159,Paramètres!$E$2:$F$27,2,0)),IF(F160&lt;&gt;"",VLOOKUP(F160,Paramètres!$E$2:$F$27,2,0)),IF(F161&lt;&gt;"",VLOOKUP(F161,Paramètres!$E$2:$F$27,2,0)))))</f>
        <v>0</v>
      </c>
      <c r="P158" s="408"/>
    </row>
    <row r="159" spans="1:16" ht="15" customHeight="1" x14ac:dyDescent="0.3">
      <c r="A159" s="447"/>
      <c r="B159" s="451"/>
      <c r="C159" s="452"/>
      <c r="D159" s="451"/>
      <c r="E159" s="447"/>
      <c r="F159" s="280"/>
      <c r="G159" s="411"/>
      <c r="H159" s="436"/>
      <c r="I159" s="437"/>
      <c r="J159" s="414"/>
      <c r="K159" s="447"/>
      <c r="N159" s="406">
        <f>N162/4</f>
        <v>10</v>
      </c>
      <c r="O159" s="407">
        <f>N162*5%</f>
        <v>2</v>
      </c>
    </row>
    <row r="160" spans="1:16" ht="15" customHeight="1" x14ac:dyDescent="0.3">
      <c r="A160" s="447"/>
      <c r="B160" s="453"/>
      <c r="C160" s="454"/>
      <c r="D160" s="453"/>
      <c r="E160" s="447"/>
      <c r="F160" s="281"/>
      <c r="G160" s="282"/>
      <c r="H160" s="436"/>
      <c r="I160" s="437"/>
      <c r="J160" s="417" t="str">
        <f>IF(COUNTA(F159:F161)=0,"",IF(F159&lt;&gt;"",VLOOKUP(F159,Paramètres!$E$2:$F$27,2,0))+IF(F160&lt;&gt;"",VLOOKUP(F160,Paramètres!$E$2:$F$27,2,0))+IF(F161&lt;&gt;"",VLOOKUP(F161,Paramètres!$E$2:$F$27,2,0)))</f>
        <v/>
      </c>
      <c r="K160" s="447"/>
      <c r="N160" s="406">
        <f>N162/4</f>
        <v>10</v>
      </c>
      <c r="O160" s="407">
        <f>SUM(N158:N162)-(O158+O159)</f>
        <v>78</v>
      </c>
      <c r="P160" s="408"/>
    </row>
    <row r="161" spans="1:16" ht="15" customHeight="1" thickBot="1" x14ac:dyDescent="0.35">
      <c r="A161" s="447"/>
      <c r="B161" s="453"/>
      <c r="C161" s="454"/>
      <c r="D161" s="453"/>
      <c r="E161" s="447"/>
      <c r="F161" s="283"/>
      <c r="G161" s="418"/>
      <c r="H161" s="440"/>
      <c r="I161" s="441"/>
      <c r="J161" s="421"/>
      <c r="K161" s="447"/>
      <c r="N161" s="406">
        <f>N162/4</f>
        <v>10</v>
      </c>
      <c r="O161" s="398"/>
    </row>
    <row r="162" spans="1:16" ht="16.2" thickBot="1" x14ac:dyDescent="0.35">
      <c r="A162" s="447"/>
      <c r="B162" s="455"/>
      <c r="C162" s="455"/>
      <c r="D162" s="455"/>
      <c r="E162" s="447"/>
      <c r="F162" s="456"/>
      <c r="G162" s="457"/>
      <c r="H162" s="458"/>
      <c r="I162" s="458"/>
      <c r="J162" s="459"/>
      <c r="K162" s="447"/>
      <c r="N162" s="406">
        <f>IF(G160="",40,G160)</f>
        <v>40</v>
      </c>
      <c r="O162" s="398"/>
    </row>
    <row r="163" spans="1:16" ht="15" customHeight="1" thickBot="1" x14ac:dyDescent="0.35">
      <c r="A163" s="447"/>
      <c r="B163" s="399">
        <f t="shared" ref="B163" si="25">B158+1</f>
        <v>33</v>
      </c>
      <c r="C163" s="400" t="str">
        <f>IF(VLOOKUP(B163,Paramètres!$A$2:$C$38,2,0)=0,"",VLOOKUP(B163,Paramètres!$A$2:$C$38,2,0))</f>
        <v/>
      </c>
      <c r="D163" s="401" t="str">
        <f>IF(C163="","",VLOOKUP(B163,Paramètres!$A$2:$C$38,3,0))</f>
        <v/>
      </c>
      <c r="E163" s="447"/>
      <c r="F163" s="402" t="s">
        <v>394</v>
      </c>
      <c r="G163" s="403" t="s">
        <v>184</v>
      </c>
      <c r="H163" s="432"/>
      <c r="I163" s="433"/>
      <c r="J163" s="403" t="s">
        <v>185</v>
      </c>
      <c r="K163" s="447"/>
      <c r="M163" s="406" t="str">
        <f>IF(G165="","",IF(Paramètres!$I$3="x",
IF(OR(J165=0,J165=""),0,IF(J165&gt;=G165,Paramètres!$K$10,IF(J165&gt;=G165*75%,Paramètres!$J$8,IF(J165&gt;=G165*50%,Paramètres!$I$8,IF(J165&gt;=G165*25%,Paramètres!$H$8,Paramètres!$G$10))))),
IF(Paramètres!$N$3="x",
IF(OR(J165=0,J165=""),0,IF(J165&gt;=G165,Paramètres!$O$9,IF(J165&gt;=G165*75%,Paramètres!$O$9,IF(J165&gt;=G165*50%,Paramètres!$N$8,IF(J165&gt;=G165*25%,Paramètres!$M$8,IF(J165&lt;G165*25%,Paramètres!$L$9)))))),
IF(Paramètres!$R$3="x",
IF(OR(J165=0,J165=""),"NA",IF(J165&gt;=G165,Paramètres!$S$9,IF(J165&gt;=G165*75%,Paramètres!$S$9,IF(J165&gt;=G165*50%,Paramètres!$R$8,IF(J165&gt;=G165*25%,Paramètres!$Q$8,IF(J165&lt;G165*25%,Paramètres!$P$9)))))),
IF(Paramètres!$V$3="x",
IF(OR(J165=0,J165=""),Paramètres!$T$9,IF(J165&gt;=G165,Paramètres!$W$9,IF(J165&gt;=G165*75%,Paramètres!$W$9,IF(J165&gt;=G165*50%,Paramètres!$V$8,IF(J165&gt;=G165*25%,Paramètres!$U$8,IF(J165&lt;G165*25%,Paramètres!$T$9)))))))))))</f>
        <v/>
      </c>
      <c r="N163" s="406">
        <f>N167/4</f>
        <v>10</v>
      </c>
      <c r="O163" s="407">
        <f>IF(OR(COUNTBLANK(F164:F166)=3,G165=""),0,
IF(SUM(IF(F164&lt;&gt;"",VLOOKUP(F164,Paramètres!$E$2:$F$27,2,0)),IF(F165&lt;&gt;"",VLOOKUP(F165,Paramètres!$E$2:$F$27,2,0)),IF(F166&lt;&gt;"",VLOOKUP(F166,Paramètres!$E$2:$F$27,2,0)))&gt;N167,$N167,
SUM(IF(F164&lt;&gt;"",VLOOKUP(F164,Paramètres!$E$2:$F$27,2,0)),IF(F165&lt;&gt;"",VLOOKUP(F165,Paramètres!$E$2:$F$27,2,0)),IF(F166&lt;&gt;"",VLOOKUP(F166,Paramètres!$E$2:$F$27,2,0)))))</f>
        <v>0</v>
      </c>
      <c r="P163" s="408"/>
    </row>
    <row r="164" spans="1:16" ht="15" customHeight="1" x14ac:dyDescent="0.3">
      <c r="A164" s="447"/>
      <c r="B164" s="451"/>
      <c r="C164" s="452"/>
      <c r="D164" s="451"/>
      <c r="E164" s="447"/>
      <c r="F164" s="280"/>
      <c r="G164" s="411"/>
      <c r="H164" s="436"/>
      <c r="I164" s="437"/>
      <c r="J164" s="414"/>
      <c r="K164" s="447"/>
      <c r="N164" s="406">
        <f>N167/4</f>
        <v>10</v>
      </c>
      <c r="O164" s="407">
        <f>N167*5%</f>
        <v>2</v>
      </c>
    </row>
    <row r="165" spans="1:16" ht="15" customHeight="1" x14ac:dyDescent="0.3">
      <c r="A165" s="447"/>
      <c r="B165" s="453"/>
      <c r="C165" s="454"/>
      <c r="D165" s="453"/>
      <c r="E165" s="447"/>
      <c r="F165" s="281"/>
      <c r="G165" s="282"/>
      <c r="H165" s="436"/>
      <c r="I165" s="437"/>
      <c r="J165" s="417" t="str">
        <f>IF(COUNTA(F164:F166)=0,"",IF(F164&lt;&gt;"",VLOOKUP(F164,Paramètres!$E$2:$F$27,2,0))+IF(F165&lt;&gt;"",VLOOKUP(F165,Paramètres!$E$2:$F$27,2,0))+IF(F166&lt;&gt;"",VLOOKUP(F166,Paramètres!$E$2:$F$27,2,0)))</f>
        <v/>
      </c>
      <c r="K165" s="447"/>
      <c r="N165" s="406">
        <f>N167/4</f>
        <v>10</v>
      </c>
      <c r="O165" s="407">
        <f>SUM(N163:N167)-(O163+O164)</f>
        <v>78</v>
      </c>
      <c r="P165" s="408"/>
    </row>
    <row r="166" spans="1:16" ht="15" customHeight="1" thickBot="1" x14ac:dyDescent="0.35">
      <c r="A166" s="447"/>
      <c r="B166" s="453"/>
      <c r="C166" s="454"/>
      <c r="D166" s="453"/>
      <c r="E166" s="447"/>
      <c r="F166" s="283"/>
      <c r="G166" s="418"/>
      <c r="H166" s="440"/>
      <c r="I166" s="441"/>
      <c r="J166" s="421"/>
      <c r="K166" s="447"/>
      <c r="N166" s="406">
        <f>N167/4</f>
        <v>10</v>
      </c>
      <c r="O166" s="398"/>
    </row>
    <row r="167" spans="1:16" ht="16.2" thickBot="1" x14ac:dyDescent="0.35">
      <c r="A167" s="447"/>
      <c r="B167" s="455"/>
      <c r="C167" s="455"/>
      <c r="D167" s="455"/>
      <c r="E167" s="447"/>
      <c r="F167" s="456"/>
      <c r="G167" s="457"/>
      <c r="H167" s="458"/>
      <c r="I167" s="458"/>
      <c r="J167" s="459"/>
      <c r="K167" s="447"/>
      <c r="N167" s="406">
        <f>IF(G165="",40,G165)</f>
        <v>40</v>
      </c>
      <c r="O167" s="398"/>
    </row>
    <row r="168" spans="1:16" ht="15" customHeight="1" thickBot="1" x14ac:dyDescent="0.35">
      <c r="A168" s="447"/>
      <c r="B168" s="399">
        <f t="shared" ref="B168" si="26">B163+1</f>
        <v>34</v>
      </c>
      <c r="C168" s="400" t="str">
        <f>IF(VLOOKUP(B168,Paramètres!$A$2:$C$38,2,0)=0,"",VLOOKUP(B168,Paramètres!$A$2:$C$38,2,0))</f>
        <v/>
      </c>
      <c r="D168" s="401" t="str">
        <f>IF(C168="","",VLOOKUP(B168,Paramètres!$A$2:$C$38,3,0))</f>
        <v/>
      </c>
      <c r="E168" s="447"/>
      <c r="F168" s="402" t="s">
        <v>394</v>
      </c>
      <c r="G168" s="403" t="s">
        <v>184</v>
      </c>
      <c r="H168" s="432"/>
      <c r="I168" s="433"/>
      <c r="J168" s="403" t="s">
        <v>185</v>
      </c>
      <c r="K168" s="447"/>
      <c r="M168" s="406" t="str">
        <f>IF(G170="","",IF(Paramètres!$I$3="x",
IF(OR(J170=0,J170=""),0,IF(J170&gt;=G170,Paramètres!$K$10,IF(J170&gt;=G170*75%,Paramètres!$J$8,IF(J170&gt;=G170*50%,Paramètres!$I$8,IF(J170&gt;=G170*25%,Paramètres!$H$8,Paramètres!$G$10))))),
IF(Paramètres!$N$3="x",
IF(OR(J170=0,J170=""),0,IF(J170&gt;=G170,Paramètres!$O$9,IF(J170&gt;=G170*75%,Paramètres!$O$9,IF(J170&gt;=G170*50%,Paramètres!$N$8,IF(J170&gt;=G170*25%,Paramètres!$M$8,IF(J170&lt;G170*25%,Paramètres!$L$9)))))),
IF(Paramètres!$R$3="x",
IF(OR(J170=0,J170=""),"NA",IF(J170&gt;=G170,Paramètres!$S$9,IF(J170&gt;=G170*75%,Paramètres!$S$9,IF(J170&gt;=G170*50%,Paramètres!$R$8,IF(J170&gt;=G170*25%,Paramètres!$Q$8,IF(J170&lt;G170*25%,Paramètres!$P$9)))))),
IF(Paramètres!$V$3="x",
IF(OR(J170=0,J170=""),Paramètres!$T$9,IF(J170&gt;=G170,Paramètres!$W$9,IF(J170&gt;=G170*75%,Paramètres!$W$9,IF(J170&gt;=G170*50%,Paramètres!$V$8,IF(J170&gt;=G170*25%,Paramètres!$U$8,IF(J170&lt;G170*25%,Paramètres!$T$9)))))))))))</f>
        <v/>
      </c>
      <c r="N168" s="406">
        <f>N172/4</f>
        <v>10</v>
      </c>
      <c r="O168" s="407">
        <f>IF(OR(COUNTBLANK(F169:F171)=3,G170=""),0,
IF(SUM(IF(F169&lt;&gt;"",VLOOKUP(F169,Paramètres!$E$2:$F$27,2,0)),IF(F170&lt;&gt;"",VLOOKUP(F170,Paramètres!$E$2:$F$27,2,0)),IF(F171&lt;&gt;"",VLOOKUP(F171,Paramètres!$E$2:$F$27,2,0)))&gt;N172,$N172,
SUM(IF(F169&lt;&gt;"",VLOOKUP(F169,Paramètres!$E$2:$F$27,2,0)),IF(F170&lt;&gt;"",VLOOKUP(F170,Paramètres!$E$2:$F$27,2,0)),IF(F171&lt;&gt;"",VLOOKUP(F171,Paramètres!$E$2:$F$27,2,0)))))</f>
        <v>0</v>
      </c>
      <c r="P168" s="408"/>
    </row>
    <row r="169" spans="1:16" ht="15" customHeight="1" x14ac:dyDescent="0.3">
      <c r="A169" s="447"/>
      <c r="B169" s="451"/>
      <c r="C169" s="452"/>
      <c r="D169" s="451"/>
      <c r="E169" s="447"/>
      <c r="F169" s="280"/>
      <c r="G169" s="411"/>
      <c r="H169" s="436"/>
      <c r="I169" s="437"/>
      <c r="J169" s="414"/>
      <c r="K169" s="447"/>
      <c r="N169" s="406">
        <f>N172/4</f>
        <v>10</v>
      </c>
      <c r="O169" s="407">
        <f>N172*5%</f>
        <v>2</v>
      </c>
    </row>
    <row r="170" spans="1:16" ht="15" customHeight="1" x14ac:dyDescent="0.3">
      <c r="A170" s="447"/>
      <c r="B170" s="453"/>
      <c r="C170" s="454"/>
      <c r="D170" s="453"/>
      <c r="E170" s="447"/>
      <c r="F170" s="281"/>
      <c r="G170" s="282"/>
      <c r="H170" s="436"/>
      <c r="I170" s="437"/>
      <c r="J170" s="417" t="str">
        <f>IF(COUNTA(F169:F171)=0,"",IF(F169&lt;&gt;"",VLOOKUP(F169,Paramètres!$E$2:$F$27,2,0))+IF(F170&lt;&gt;"",VLOOKUP(F170,Paramètres!$E$2:$F$27,2,0))+IF(F171&lt;&gt;"",VLOOKUP(F171,Paramètres!$E$2:$F$27,2,0)))</f>
        <v/>
      </c>
      <c r="K170" s="447"/>
      <c r="N170" s="406">
        <f>N172/4</f>
        <v>10</v>
      </c>
      <c r="O170" s="407">
        <f>SUM(N168:N172)-(O168+O169)</f>
        <v>78</v>
      </c>
      <c r="P170" s="408"/>
    </row>
    <row r="171" spans="1:16" ht="15" customHeight="1" thickBot="1" x14ac:dyDescent="0.35">
      <c r="A171" s="447"/>
      <c r="B171" s="453"/>
      <c r="C171" s="454"/>
      <c r="D171" s="453"/>
      <c r="E171" s="447"/>
      <c r="F171" s="283"/>
      <c r="G171" s="418"/>
      <c r="H171" s="440"/>
      <c r="I171" s="441"/>
      <c r="J171" s="421"/>
      <c r="K171" s="447"/>
      <c r="N171" s="406">
        <f>N172/4</f>
        <v>10</v>
      </c>
      <c r="O171" s="398"/>
    </row>
    <row r="172" spans="1:16" ht="16.2" thickBot="1" x14ac:dyDescent="0.35">
      <c r="A172" s="447"/>
      <c r="B172" s="455"/>
      <c r="C172" s="455"/>
      <c r="D172" s="455"/>
      <c r="E172" s="447"/>
      <c r="F172" s="456"/>
      <c r="G172" s="457"/>
      <c r="H172" s="458"/>
      <c r="I172" s="458"/>
      <c r="J172" s="459"/>
      <c r="K172" s="447"/>
      <c r="N172" s="406">
        <f>IF(G170="",40,G170)</f>
        <v>40</v>
      </c>
      <c r="O172" s="398"/>
    </row>
    <row r="173" spans="1:16" ht="15" customHeight="1" thickBot="1" x14ac:dyDescent="0.35">
      <c r="A173" s="447"/>
      <c r="B173" s="399">
        <f t="shared" ref="B173" si="27">B168+1</f>
        <v>35</v>
      </c>
      <c r="C173" s="400" t="str">
        <f>IF(VLOOKUP(B173,Paramètres!$A$2:$C$38,2,0)=0,"",VLOOKUP(B173,Paramètres!$A$2:$C$38,2,0))</f>
        <v/>
      </c>
      <c r="D173" s="401" t="str">
        <f>IF(C173="","",VLOOKUP(B173,Paramètres!$A$2:$C$38,3,0))</f>
        <v/>
      </c>
      <c r="E173" s="447"/>
      <c r="F173" s="402" t="s">
        <v>394</v>
      </c>
      <c r="G173" s="403" t="s">
        <v>184</v>
      </c>
      <c r="H173" s="432"/>
      <c r="I173" s="433"/>
      <c r="J173" s="403" t="s">
        <v>185</v>
      </c>
      <c r="K173" s="447"/>
      <c r="M173" s="406" t="str">
        <f>IF(G175="","",IF(Paramètres!$I$3="x",
IF(OR(J175=0,J175=""),0,IF(J175&gt;=G175,Paramètres!$K$10,IF(J175&gt;=G175*75%,Paramètres!$J$8,IF(J175&gt;=G175*50%,Paramètres!$I$8,IF(J175&gt;=G175*25%,Paramètres!$H$8,Paramètres!$G$10))))),
IF(Paramètres!$N$3="x",
IF(OR(J175=0,J175=""),0,IF(J175&gt;=G175,Paramètres!$O$9,IF(J175&gt;=G175*75%,Paramètres!$O$9,IF(J175&gt;=G175*50%,Paramètres!$N$8,IF(J175&gt;=G175*25%,Paramètres!$M$8,IF(J175&lt;G175*25%,Paramètres!$L$9)))))),
IF(Paramètres!$R$3="x",
IF(OR(J175=0,J175=""),"NA",IF(J175&gt;=G175,Paramètres!$S$9,IF(J175&gt;=G175*75%,Paramètres!$S$9,IF(J175&gt;=G175*50%,Paramètres!$R$8,IF(J175&gt;=G175*25%,Paramètres!$Q$8,IF(J175&lt;G175*25%,Paramètres!$P$9)))))),
IF(Paramètres!$V$3="x",
IF(OR(J175=0,J175=""),Paramètres!$T$9,IF(J175&gt;=G175,Paramètres!$W$9,IF(J175&gt;=G175*75%,Paramètres!$W$9,IF(J175&gt;=G175*50%,Paramètres!$V$8,IF(J175&gt;=G175*25%,Paramètres!$U$8,IF(J175&lt;G175*25%,Paramètres!$T$9)))))))))))</f>
        <v/>
      </c>
      <c r="N173" s="406">
        <f>N177/4</f>
        <v>10</v>
      </c>
      <c r="O173" s="407">
        <f>IF(OR(COUNTBLANK(F174:F176)=3,G175=""),0,
IF(SUM(IF(F174&lt;&gt;"",VLOOKUP(F174,Paramètres!$E$2:$F$27,2,0)),IF(F175&lt;&gt;"",VLOOKUP(F175,Paramètres!$E$2:$F$27,2,0)),IF(F176&lt;&gt;"",VLOOKUP(F176,Paramètres!$E$2:$F$27,2,0)))&gt;N177,$N177,
SUM(IF(F174&lt;&gt;"",VLOOKUP(F174,Paramètres!$E$2:$F$27,2,0)),IF(F175&lt;&gt;"",VLOOKUP(F175,Paramètres!$E$2:$F$27,2,0)),IF(F176&lt;&gt;"",VLOOKUP(F176,Paramètres!$E$2:$F$27,2,0)))))</f>
        <v>0</v>
      </c>
      <c r="P173" s="408"/>
    </row>
    <row r="174" spans="1:16" ht="15" customHeight="1" x14ac:dyDescent="0.3">
      <c r="A174" s="447"/>
      <c r="B174" s="451"/>
      <c r="C174" s="452"/>
      <c r="D174" s="451"/>
      <c r="E174" s="447"/>
      <c r="F174" s="280"/>
      <c r="G174" s="411"/>
      <c r="H174" s="436"/>
      <c r="I174" s="437"/>
      <c r="J174" s="414"/>
      <c r="K174" s="447"/>
      <c r="N174" s="406">
        <f>N177/4</f>
        <v>10</v>
      </c>
      <c r="O174" s="407">
        <f>N177*5%</f>
        <v>2</v>
      </c>
    </row>
    <row r="175" spans="1:16" ht="15" customHeight="1" x14ac:dyDescent="0.3">
      <c r="A175" s="447"/>
      <c r="B175" s="453"/>
      <c r="C175" s="454"/>
      <c r="D175" s="453"/>
      <c r="E175" s="447"/>
      <c r="F175" s="281"/>
      <c r="G175" s="282"/>
      <c r="H175" s="436"/>
      <c r="I175" s="437"/>
      <c r="J175" s="417" t="str">
        <f>IF(COUNTA(F174:F176)=0,"",IF(F174&lt;&gt;"",VLOOKUP(F174,Paramètres!$E$2:$F$27,2,0))+IF(F175&lt;&gt;"",VLOOKUP(F175,Paramètres!$E$2:$F$27,2,0))+IF(F176&lt;&gt;"",VLOOKUP(F176,Paramètres!$E$2:$F$27,2,0)))</f>
        <v/>
      </c>
      <c r="K175" s="447"/>
      <c r="N175" s="406">
        <f>N177/4</f>
        <v>10</v>
      </c>
      <c r="O175" s="407">
        <f>SUM(N173:N177)-(O173+O174)</f>
        <v>78</v>
      </c>
      <c r="P175" s="408"/>
    </row>
    <row r="176" spans="1:16" ht="15" customHeight="1" thickBot="1" x14ac:dyDescent="0.35">
      <c r="A176" s="447"/>
      <c r="B176" s="453"/>
      <c r="C176" s="454"/>
      <c r="D176" s="453"/>
      <c r="E176" s="447"/>
      <c r="F176" s="283"/>
      <c r="G176" s="418"/>
      <c r="H176" s="440"/>
      <c r="I176" s="441"/>
      <c r="J176" s="421"/>
      <c r="K176" s="447"/>
      <c r="N176" s="406">
        <f>N177/4</f>
        <v>10</v>
      </c>
      <c r="O176" s="398"/>
    </row>
    <row r="177" spans="1:16" ht="16.2" thickBot="1" x14ac:dyDescent="0.35">
      <c r="A177" s="447"/>
      <c r="B177" s="455"/>
      <c r="C177" s="455"/>
      <c r="D177" s="455"/>
      <c r="E177" s="447"/>
      <c r="F177" s="456"/>
      <c r="G177" s="457"/>
      <c r="H177" s="458"/>
      <c r="I177" s="458"/>
      <c r="J177" s="459"/>
      <c r="K177" s="447"/>
      <c r="N177" s="406">
        <f>IF(G175="",40,G175)</f>
        <v>40</v>
      </c>
      <c r="O177" s="398"/>
    </row>
    <row r="178" spans="1:16" ht="15" customHeight="1" thickBot="1" x14ac:dyDescent="0.35">
      <c r="A178" s="447"/>
      <c r="B178" s="399">
        <f t="shared" ref="B178" si="28">B173+1</f>
        <v>36</v>
      </c>
      <c r="C178" s="400" t="str">
        <f>IF(VLOOKUP(B178,Paramètres!$A$2:$C$38,2,0)=0,"",VLOOKUP(B178,Paramètres!$A$2:$C$38,2,0))</f>
        <v/>
      </c>
      <c r="D178" s="401" t="str">
        <f>IF(C178="","",VLOOKUP(B178,Paramètres!$A$2:$C$38,3,0))</f>
        <v/>
      </c>
      <c r="E178" s="447"/>
      <c r="F178" s="402" t="s">
        <v>394</v>
      </c>
      <c r="G178" s="403" t="s">
        <v>184</v>
      </c>
      <c r="H178" s="432"/>
      <c r="I178" s="433"/>
      <c r="J178" s="403" t="s">
        <v>185</v>
      </c>
      <c r="K178" s="447"/>
      <c r="M178" s="406" t="str">
        <f>IF(G180="","",IF(Paramètres!$I$3="x",
IF(OR(J180=0,J180=""),0,IF(J180&gt;=G180,Paramètres!$K$10,IF(J180&gt;=G180*75%,Paramètres!$J$8,IF(J180&gt;=G180*50%,Paramètres!$I$8,IF(J180&gt;=G180*25%,Paramètres!$H$8,Paramètres!$G$10))))),
IF(Paramètres!$N$3="x",
IF(OR(J180=0,J180=""),0,IF(J180&gt;=G180,Paramètres!$O$9,IF(J180&gt;=G180*75%,Paramètres!$O$9,IF(J180&gt;=G180*50%,Paramètres!$N$8,IF(J180&gt;=G180*25%,Paramètres!$M$8,IF(J180&lt;G180*25%,Paramètres!$L$9)))))),
IF(Paramètres!$R$3="x",
IF(OR(J180=0,J180=""),"NA",IF(J180&gt;=G180,Paramètres!$S$9,IF(J180&gt;=G180*75%,Paramètres!$S$9,IF(J180&gt;=G180*50%,Paramètres!$R$8,IF(J180&gt;=G180*25%,Paramètres!$Q$8,IF(J180&lt;G180*25%,Paramètres!$P$9)))))),
IF(Paramètres!$V$3="x",
IF(OR(J180=0,J180=""),Paramètres!$T$9,IF(J180&gt;=G180,Paramètres!$W$9,IF(J180&gt;=G180*75%,Paramètres!$W$9,IF(J180&gt;=G180*50%,Paramètres!$V$8,IF(J180&gt;=G180*25%,Paramètres!$U$8,IF(J180&lt;G180*25%,Paramètres!$T$9)))))))))))</f>
        <v/>
      </c>
      <c r="N178" s="406">
        <f>N182/4</f>
        <v>10</v>
      </c>
      <c r="O178" s="407">
        <f>IF(OR(COUNTBLANK(F179:F181)=3,G180=""),0,
IF(SUM(IF(F179&lt;&gt;"",VLOOKUP(F179,Paramètres!$E$2:$F$27,2,0)),IF(F180&lt;&gt;"",VLOOKUP(F180,Paramètres!$E$2:$F$27,2,0)),IF(F181&lt;&gt;"",VLOOKUP(F181,Paramètres!$E$2:$F$27,2,0)))&gt;N182,$N182,
SUM(IF(F179&lt;&gt;"",VLOOKUP(F179,Paramètres!$E$2:$F$27,2,0)),IF(F180&lt;&gt;"",VLOOKUP(F180,Paramètres!$E$2:$F$27,2,0)),IF(F181&lt;&gt;"",VLOOKUP(F181,Paramètres!$E$2:$F$27,2,0)))))</f>
        <v>0</v>
      </c>
      <c r="P178" s="408"/>
    </row>
    <row r="179" spans="1:16" ht="15" customHeight="1" x14ac:dyDescent="0.3">
      <c r="A179" s="447"/>
      <c r="B179" s="451"/>
      <c r="C179" s="452"/>
      <c r="D179" s="451"/>
      <c r="E179" s="447"/>
      <c r="F179" s="280"/>
      <c r="G179" s="411"/>
      <c r="H179" s="436"/>
      <c r="I179" s="437"/>
      <c r="J179" s="414"/>
      <c r="K179" s="447"/>
      <c r="N179" s="406">
        <f>N182/4</f>
        <v>10</v>
      </c>
      <c r="O179" s="407">
        <f>N182*5%</f>
        <v>2</v>
      </c>
    </row>
    <row r="180" spans="1:16" ht="15" customHeight="1" x14ac:dyDescent="0.3">
      <c r="A180" s="447"/>
      <c r="B180" s="453"/>
      <c r="C180" s="454"/>
      <c r="D180" s="453"/>
      <c r="E180" s="447"/>
      <c r="F180" s="281"/>
      <c r="G180" s="282"/>
      <c r="H180" s="436"/>
      <c r="I180" s="437"/>
      <c r="J180" s="417" t="str">
        <f>IF(COUNTA(F179:F181)=0,"",IF(F179&lt;&gt;"",VLOOKUP(F179,Paramètres!$E$2:$F$27,2,0))+IF(F180&lt;&gt;"",VLOOKUP(F180,Paramètres!$E$2:$F$27,2,0))+IF(F181&lt;&gt;"",VLOOKUP(F181,Paramètres!$E$2:$F$27,2,0)))</f>
        <v/>
      </c>
      <c r="K180" s="447"/>
      <c r="N180" s="406">
        <f>N182/4</f>
        <v>10</v>
      </c>
      <c r="O180" s="407">
        <f>SUM(N178:N182)-(O178+O179)</f>
        <v>78</v>
      </c>
      <c r="P180" s="408"/>
    </row>
    <row r="181" spans="1:16" ht="15" customHeight="1" thickBot="1" x14ac:dyDescent="0.35">
      <c r="A181" s="447"/>
      <c r="B181" s="453"/>
      <c r="C181" s="454"/>
      <c r="D181" s="453"/>
      <c r="E181" s="447"/>
      <c r="F181" s="283"/>
      <c r="G181" s="418"/>
      <c r="H181" s="440"/>
      <c r="I181" s="441"/>
      <c r="J181" s="421"/>
      <c r="K181" s="447"/>
      <c r="N181" s="406">
        <f>N182/4</f>
        <v>10</v>
      </c>
      <c r="O181" s="398"/>
    </row>
    <row r="182" spans="1:16" ht="16.2" thickBot="1" x14ac:dyDescent="0.35">
      <c r="A182" s="447"/>
      <c r="B182" s="455"/>
      <c r="C182" s="455"/>
      <c r="D182" s="455"/>
      <c r="E182" s="447"/>
      <c r="F182" s="456"/>
      <c r="G182" s="457"/>
      <c r="H182" s="458"/>
      <c r="I182" s="458"/>
      <c r="J182" s="459"/>
      <c r="K182" s="447"/>
      <c r="N182" s="406">
        <f>IF(G180="",40,G180)</f>
        <v>40</v>
      </c>
      <c r="O182" s="398"/>
    </row>
    <row r="183" spans="1:16" ht="15" customHeight="1" thickBot="1" x14ac:dyDescent="0.35">
      <c r="A183" s="447"/>
      <c r="B183" s="399">
        <f t="shared" ref="B183" si="29">B178+1</f>
        <v>37</v>
      </c>
      <c r="C183" s="400" t="str">
        <f>IF(VLOOKUP(B183,Paramètres!$A$2:$C$38,2,0)=0,"",VLOOKUP(B183,Paramètres!$A$2:$C$38,2,0))</f>
        <v/>
      </c>
      <c r="D183" s="401" t="str">
        <f>IF(C183="","",VLOOKUP(B183,Paramètres!$A$2:$C$38,3,0))</f>
        <v/>
      </c>
      <c r="E183" s="447"/>
      <c r="F183" s="402" t="s">
        <v>394</v>
      </c>
      <c r="G183" s="403" t="s">
        <v>184</v>
      </c>
      <c r="H183" s="432"/>
      <c r="I183" s="433"/>
      <c r="J183" s="403" t="s">
        <v>185</v>
      </c>
      <c r="K183" s="447"/>
      <c r="M183" s="406" t="str">
        <f>IF(G185="","",IF(Paramètres!$I$3="x",
IF(OR(J185=0,J185=""),0,IF(J185&gt;=G185,Paramètres!$K$10,IF(J185&gt;=G185*75%,Paramètres!$J$8,IF(J185&gt;=G185*50%,Paramètres!$I$8,IF(J185&gt;=G185*25%,Paramètres!$H$8,Paramètres!$G$10))))),
IF(Paramètres!$N$3="x",
IF(OR(J185=0,J185=""),0,IF(J185&gt;=G185,Paramètres!$O$9,IF(J185&gt;=G185*75%,Paramètres!$O$9,IF(J185&gt;=G185*50%,Paramètres!$N$8,IF(J185&gt;=G185*25%,Paramètres!$M$8,IF(J185&lt;G185*25%,Paramètres!$L$9)))))),
IF(Paramètres!$R$3="x",
IF(OR(J185=0,J185=""),"NA",IF(J185&gt;=G185,Paramètres!$S$9,IF(J185&gt;=G185*75%,Paramètres!$S$9,IF(J185&gt;=G185*50%,Paramètres!$R$8,IF(J185&gt;=G185*25%,Paramètres!$Q$8,IF(J185&lt;G185*25%,Paramètres!$P$9)))))),
IF(Paramètres!$V$3="x",
IF(OR(J185=0,J185=""),Paramètres!$T$9,IF(J185&gt;=G185,Paramètres!$W$9,IF(J185&gt;=G185*75%,Paramètres!$W$9,IF(J185&gt;=G185*50%,Paramètres!$V$8,IF(J185&gt;=G185*25%,Paramètres!$U$8,IF(J185&lt;G185*25%,Paramètres!$T$9)))))))))))</f>
        <v/>
      </c>
      <c r="N183" s="406">
        <f>N187/4</f>
        <v>10</v>
      </c>
      <c r="O183" s="407">
        <f>IF(OR(COUNTBLANK(F184:F186)=3,G185=""),0,
IF(SUM(IF(F184&lt;&gt;"",VLOOKUP(F184,Paramètres!$E$2:$F$27,2,0)),IF(F185&lt;&gt;"",VLOOKUP(F185,Paramètres!$E$2:$F$27,2,0)),IF(F186&lt;&gt;"",VLOOKUP(F186,Paramètres!$E$2:$F$27,2,0)))&gt;N187,$N187,
SUM(IF(F184&lt;&gt;"",VLOOKUP(F184,Paramètres!$E$2:$F$27,2,0)),IF(F185&lt;&gt;"",VLOOKUP(F185,Paramètres!$E$2:$F$27,2,0)),IF(F186&lt;&gt;"",VLOOKUP(F186,Paramètres!$E$2:$F$27,2,0)))))</f>
        <v>0</v>
      </c>
      <c r="P183" s="408"/>
    </row>
    <row r="184" spans="1:16" ht="15" customHeight="1" x14ac:dyDescent="0.3">
      <c r="A184" s="447"/>
      <c r="B184" s="451"/>
      <c r="C184" s="452"/>
      <c r="D184" s="451"/>
      <c r="E184" s="447"/>
      <c r="F184" s="280"/>
      <c r="G184" s="411"/>
      <c r="H184" s="436"/>
      <c r="I184" s="437"/>
      <c r="J184" s="414"/>
      <c r="K184" s="447"/>
      <c r="N184" s="406">
        <f>N187/4</f>
        <v>10</v>
      </c>
      <c r="O184" s="407">
        <f>N187*5%</f>
        <v>2</v>
      </c>
    </row>
    <row r="185" spans="1:16" ht="15" customHeight="1" x14ac:dyDescent="0.3">
      <c r="A185" s="447"/>
      <c r="B185" s="453"/>
      <c r="C185" s="454"/>
      <c r="D185" s="453"/>
      <c r="E185" s="447"/>
      <c r="F185" s="281"/>
      <c r="G185" s="282"/>
      <c r="H185" s="436"/>
      <c r="I185" s="437"/>
      <c r="J185" s="417" t="str">
        <f>IF(COUNTA(F184:F186)=0,"",IF(F184&lt;&gt;"",VLOOKUP(F184,Paramètres!$E$2:$F$27,2,0))+IF(F185&lt;&gt;"",VLOOKUP(F185,Paramètres!$E$2:$F$27,2,0))+IF(F186&lt;&gt;"",VLOOKUP(F186,Paramètres!$E$2:$F$27,2,0)))</f>
        <v/>
      </c>
      <c r="K185" s="447"/>
      <c r="N185" s="406">
        <f>N187/4</f>
        <v>10</v>
      </c>
      <c r="O185" s="407">
        <f>SUM(N183:N187)-(O183+O184)</f>
        <v>78</v>
      </c>
      <c r="P185" s="408"/>
    </row>
    <row r="186" spans="1:16" ht="15" customHeight="1" thickBot="1" x14ac:dyDescent="0.35">
      <c r="A186" s="447"/>
      <c r="B186" s="453"/>
      <c r="C186" s="454"/>
      <c r="D186" s="453"/>
      <c r="E186" s="447"/>
      <c r="F186" s="283"/>
      <c r="G186" s="418"/>
      <c r="H186" s="440"/>
      <c r="I186" s="441"/>
      <c r="J186" s="421"/>
      <c r="K186" s="447"/>
      <c r="N186" s="406">
        <f>N187/4</f>
        <v>10</v>
      </c>
      <c r="O186" s="398"/>
    </row>
    <row r="187" spans="1:16" x14ac:dyDescent="0.3">
      <c r="A187" s="447"/>
      <c r="B187" s="455"/>
      <c r="C187" s="455"/>
      <c r="D187" s="455"/>
      <c r="E187" s="447"/>
      <c r="F187" s="456"/>
      <c r="G187" s="457"/>
      <c r="H187" s="458"/>
      <c r="I187" s="458"/>
      <c r="J187" s="459"/>
      <c r="K187" s="447"/>
      <c r="N187" s="406">
        <f>IF(G185="",40,G185)</f>
        <v>40</v>
      </c>
      <c r="O187" s="398"/>
    </row>
    <row r="188" spans="1:16" hidden="1" x14ac:dyDescent="0.3"/>
  </sheetData>
  <sheetProtection sheet="1" formatCells="0" formatColumns="0" formatRows="0" insertColumns="0" insertRows="0" deleteColumns="0" deleteRows="0" sort="0"/>
  <mergeCells count="3">
    <mergeCell ref="B1:J1"/>
    <mergeCell ref="B2:C2"/>
    <mergeCell ref="G2:J2"/>
  </mergeCells>
  <conditionalFormatting sqref="G4 G9 G14 G19 G24 G29 G34 G39 G44 G49 G54 G59 G64 G69 G74 G79 G84 G89 G94 G99 G104 G109 G114 G119 G124 G129 G134 G139 G144 G149 G154 G159 G164 G169 G174 G179 G184">
    <cfRule type="cellIs" dxfId="89" priority="5" operator="equal">
      <formula>""""""</formula>
    </cfRule>
  </conditionalFormatting>
  <conditionalFormatting sqref="G4 G9 G14 G19 G24 G29 G34 G39 G44 G49 G54 G59 G64 G69 G74 G79 G84 G89 G94 G99 G104 G109 G114 G119 G124 G129 G134 G139 G144 G149 G154 G159 G164 G169 G174 G179 G184">
    <cfRule type="cellIs" dxfId="88" priority="6" operator="greaterThanOrEqual">
      <formula>#REF!</formula>
    </cfRule>
    <cfRule type="cellIs" dxfId="87" priority="7" operator="between">
      <formula>#REF!</formula>
      <formula>#REF!-1</formula>
    </cfRule>
    <cfRule type="cellIs" dxfId="86" priority="8" operator="between">
      <formula>#REF!/2</formula>
      <formula>#REF!</formula>
    </cfRule>
  </conditionalFormatting>
  <conditionalFormatting sqref="C3 C8 C13 C18 C23 C28 C33 C38 C43 C48 C53 C58 C63 C68 C73 C78 C83 C88 C93 C98 C103 C108 C113 C118 C123 C128 C133 C138 C143 C148 C153 C158 C163 C168 C173 C178 C183">
    <cfRule type="expression" dxfId="85" priority="9">
      <formula>IF(MID(#REF!,2,1)="4",TRUE)</formula>
    </cfRule>
    <cfRule type="expression" dxfId="84" priority="10">
      <formula>IF(MID(#REF!,2,1)="3",TRUE)</formula>
    </cfRule>
    <cfRule type="expression" dxfId="83" priority="11">
      <formula>IF(MID(#REF!,2,1)="2",TRUE)</formula>
    </cfRule>
    <cfRule type="expression" dxfId="82" priority="12">
      <formula>IF(MID(#REF!,2,1)="1",TRUE)</formula>
    </cfRule>
  </conditionalFormatting>
  <conditionalFormatting sqref="G9 G14 G19 G24 G29 G34 G39 G44 G49 G54 G59 G64 G69 G74 G79 G84 G89 G94 G99 G104 G109 G114 G119 G124 G129 G134 G139 G144 G149 G154 G159 G164 G169 G174 G179 G184">
    <cfRule type="cellIs" dxfId="81" priority="1" operator="equal">
      <formula>""""""</formula>
    </cfRule>
  </conditionalFormatting>
  <conditionalFormatting sqref="G9 G14 G19 G24 G29 G34 G39 G44 G49 G54 G59 G64 G69 G74 G79 G84 G89 G94 G99 G104 G109 G114 G119 G124 G129 G134 G139 G144 G149 G154 G159 G164 G169 G174 G179 G184">
    <cfRule type="cellIs" dxfId="80" priority="2" operator="greaterThanOrEqual">
      <formula>#REF!</formula>
    </cfRule>
    <cfRule type="cellIs" dxfId="79" priority="3" operator="between">
      <formula>#REF!</formula>
      <formula>#REF!-1</formula>
    </cfRule>
    <cfRule type="cellIs" dxfId="78" priority="4" operator="between">
      <formula>#REF!/2</formula>
      <formula>#REF!</formula>
    </cfRule>
  </conditionalFormatting>
  <dataValidations count="1">
    <dataValidation type="list" allowBlank="1" showInputMessage="1" showErrorMessage="1" sqref="C3 C33 C8 C13 C18 C23 C28 C38 C43 C48 C53 C58 C63 C68 C73 C78 C83 C88 C93 C98 C103 C108 C113 C118 C123 C128 C133 C138 C143 C148 C153 C158 C163 C168 C173 C178 C183" xr:uid="{D4D63CC1-D748-4077-88DF-B2E9F2A4DD7F}">
      <formula1>Liste_élèves</formula1>
    </dataValidation>
  </dataValidations>
  <pageMargins left="0.19685039370078741" right="0.19685039370078741" top="0.19685039370078741" bottom="0.19685039370078741" header="0.31496062992125984" footer="0.31496062992125984"/>
  <pageSetup paperSize="9" orientation="landscape" horizontalDpi="4294967293"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1CBD3AD0-9B83-42B6-89F7-DAE833944459}">
          <x14:formula1>
            <xm:f>Paramètres!$E$2:$E$27</xm:f>
          </x14:formula1>
          <xm:sqref>F4:F6 F9:F11 F14:F16 F19:F21 F24:F26 F29:F31 F34:F36 F39:F41 F44:F46 F49:F51 F54:F56 F59:F61 F64:F66 F69:F71 F74:F76 F79:F81 F84:F86 F89:F91 F94:F96 F99:F101 F104:F106 F109:F111 F114:F116 F119:F121 F124:F126 F129:F131 F134:F136 F139:F141 F144:F146 F149:F151 F154:F156 F159:F161 F164:F166 F169:F171 F174:F176 F179:F181 F184:F186</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C8092E-C3C4-4875-934B-44DCA43CC474}">
  <dimension ref="A1:P188"/>
  <sheetViews>
    <sheetView showGridLines="0" zoomScaleNormal="100" zoomScaleSheetLayoutView="55" workbookViewId="0">
      <pane xSplit="4" ySplit="2" topLeftCell="E3" activePane="bottomRight" state="frozen"/>
      <selection sqref="A1:XFD40"/>
      <selection pane="topRight" sqref="A1:XFD40"/>
      <selection pane="bottomLeft" sqref="A1:XFD40"/>
      <selection pane="bottomRight" activeCell="F4" sqref="F4"/>
    </sheetView>
  </sheetViews>
  <sheetFormatPr baseColWidth="10" defaultColWidth="0" defaultRowHeight="15.6" customHeight="1" zeroHeight="1" x14ac:dyDescent="0.3"/>
  <cols>
    <col min="1" max="1" width="11.44140625" style="428" customWidth="1"/>
    <col min="2" max="2" width="3.88671875" style="384" customWidth="1"/>
    <col min="3" max="3" width="22.33203125" style="384" customWidth="1"/>
    <col min="4" max="4" width="6" style="384" customWidth="1"/>
    <col min="5" max="5" width="2.5546875" style="384" customWidth="1"/>
    <col min="6" max="6" width="44.88671875" style="384" customWidth="1"/>
    <col min="7" max="7" width="19.5546875" style="384" customWidth="1"/>
    <col min="8" max="8" width="10.33203125" style="384" customWidth="1"/>
    <col min="9" max="9" width="8.109375" style="384" customWidth="1"/>
    <col min="10" max="10" width="16" style="427" customWidth="1"/>
    <col min="11" max="11" width="16" style="384" customWidth="1"/>
    <col min="12" max="16" width="11.44140625" style="384" hidden="1" customWidth="1"/>
    <col min="17" max="16384" width="0" style="384" hidden="1"/>
  </cols>
  <sheetData>
    <row r="1" spans="2:16" ht="29.25" customHeight="1" thickBot="1" x14ac:dyDescent="0.35">
      <c r="B1" s="429" t="s">
        <v>407</v>
      </c>
      <c r="C1" s="429"/>
      <c r="D1" s="429"/>
      <c r="E1" s="429"/>
      <c r="F1" s="429"/>
      <c r="G1" s="429"/>
      <c r="H1" s="429"/>
      <c r="I1" s="429"/>
      <c r="J1" s="429"/>
      <c r="K1" s="428"/>
    </row>
    <row r="2" spans="2:16" ht="44.25" customHeight="1" thickBot="1" x14ac:dyDescent="0.35">
      <c r="B2" s="385" t="s">
        <v>2</v>
      </c>
      <c r="C2" s="386"/>
      <c r="D2" s="387" t="s">
        <v>0</v>
      </c>
      <c r="E2" s="430"/>
      <c r="F2" s="389" t="s">
        <v>394</v>
      </c>
      <c r="G2" s="390" t="s">
        <v>428</v>
      </c>
      <c r="H2" s="391"/>
      <c r="I2" s="391"/>
      <c r="J2" s="392"/>
      <c r="K2" s="431"/>
      <c r="L2" s="394"/>
      <c r="M2" s="395" t="s">
        <v>390</v>
      </c>
      <c r="N2" s="396" t="s">
        <v>8</v>
      </c>
      <c r="O2" s="397" t="s">
        <v>395</v>
      </c>
      <c r="P2" s="398"/>
    </row>
    <row r="3" spans="2:16" ht="15" customHeight="1" thickBot="1" x14ac:dyDescent="0.35">
      <c r="B3" s="399">
        <v>1</v>
      </c>
      <c r="C3" s="400" t="str">
        <f>IF(VLOOKUP(B3,Paramètres!$A$2:$C$38,2,0)=0,"",VLOOKUP(B3,Paramètres!$A$2:$C$38,2,0))</f>
        <v>Elève 1</v>
      </c>
      <c r="D3" s="401" t="str">
        <f>IF(C3="","",VLOOKUP(B3,Paramètres!$A$2:$C$38,3,0))</f>
        <v>F</v>
      </c>
      <c r="E3" s="428"/>
      <c r="F3" s="402" t="s">
        <v>394</v>
      </c>
      <c r="G3" s="403" t="s">
        <v>184</v>
      </c>
      <c r="H3" s="432"/>
      <c r="I3" s="433"/>
      <c r="J3" s="403" t="s">
        <v>185</v>
      </c>
      <c r="K3" s="428"/>
      <c r="M3" s="406" t="str">
        <f>IF(G5="","",IF(Paramètres!$I$3="x",
IF(OR(J5=0,J5=""),0,IF(J5&gt;=G5,Paramètres!$K$10,IF(J5&gt;=G5*75%,Paramètres!$J$8,IF(J5&gt;=G5*50%,Paramètres!$I$8,IF(J5&gt;=G5*25%,Paramètres!$H$8,Paramètres!$G$10))))),
IF(Paramètres!$N$3="x",
IF(OR(J5=0,J5=""),0,IF(J5&gt;=G5,Paramètres!$O$9,IF(J5&gt;=G5*75%,Paramètres!$O$9,IF(J5&gt;=G5*50%,Paramètres!$N$8,IF(J5&gt;=G5*25%,Paramètres!$M$8,IF(J5&lt;G5*25%,Paramètres!$L$9)))))),
IF(Paramètres!$R$3="x",
IF(OR(J5=0,J5=""),"NA",IF(J5&gt;=G5,Paramètres!$S$9,IF(J5&gt;=G5*75%,Paramètres!$S$9,IF(J5&gt;=G5*50%,Paramètres!$R$8,IF(J5&gt;=G5*25%,Paramètres!$Q$8,IF(J5&lt;G5*25%,Paramètres!$P$9)))))),
IF(Paramètres!$V$3="x",
IF(OR(J5=0,J5=""),Paramètres!$T$9,IF(J5&gt;=G5,Paramètres!$W$9,IF(J5&gt;=G5*75%,Paramètres!$W$9,IF(J5&gt;=G5*50%,Paramètres!$V$8,IF(J5&gt;=G5*25%,Paramètres!$U$8,IF(J5&lt;G5*25%,Paramètres!$T$9)))))))))))</f>
        <v/>
      </c>
      <c r="N3" s="406">
        <f>N7/4</f>
        <v>10</v>
      </c>
      <c r="O3" s="407">
        <f>IF(OR(COUNTBLANK(F4:F6)=3,G5=""),0,
IF(SUM(IF(F4&lt;&gt;"",VLOOKUP(F4,Paramètres!$E$2:$F$27,2,0)),IF(F5&lt;&gt;"",VLOOKUP(F5,Paramètres!$E$2:$F$27,2,0)),IF(F6&lt;&gt;"",VLOOKUP(F6,Paramètres!$E$2:$F$27,2,0)))&gt;N7,$N7,
SUM(IF(F4&lt;&gt;"",VLOOKUP(F4,Paramètres!$E$2:$F$27,2,0)),IF(F5&lt;&gt;"",VLOOKUP(F5,Paramètres!$E$2:$F$27,2,0)),IF(F6&lt;&gt;"",VLOOKUP(F6,Paramètres!$E$2:$F$27,2,0)))))</f>
        <v>0</v>
      </c>
      <c r="P3" s="408"/>
    </row>
    <row r="4" spans="2:16" ht="15" customHeight="1" x14ac:dyDescent="0.3">
      <c r="B4" s="434"/>
      <c r="C4" s="435"/>
      <c r="D4" s="434"/>
      <c r="E4" s="428"/>
      <c r="F4" s="280"/>
      <c r="G4" s="411"/>
      <c r="H4" s="436"/>
      <c r="I4" s="437"/>
      <c r="J4" s="414"/>
      <c r="K4" s="428"/>
      <c r="N4" s="406">
        <f>N7/4</f>
        <v>10</v>
      </c>
      <c r="O4" s="407">
        <f>N7*5%</f>
        <v>2</v>
      </c>
    </row>
    <row r="5" spans="2:16" ht="15" customHeight="1" x14ac:dyDescent="0.3">
      <c r="B5" s="438"/>
      <c r="C5" s="439"/>
      <c r="D5" s="438"/>
      <c r="E5" s="428"/>
      <c r="F5" s="281"/>
      <c r="G5" s="282"/>
      <c r="H5" s="436"/>
      <c r="I5" s="437"/>
      <c r="J5" s="417" t="str">
        <f>IF(COUNTA(F4:F6)=0,"",IF(F4&lt;&gt;"",VLOOKUP(F4,Paramètres!$E$2:$F$27,2,0))+IF(F5&lt;&gt;"",VLOOKUP(F5,Paramètres!$E$2:$F$27,2,0))+IF(F6&lt;&gt;"",VLOOKUP(F6,Paramètres!$E$2:$F$27,2,0)))</f>
        <v/>
      </c>
      <c r="K5" s="428"/>
      <c r="N5" s="406">
        <f>N7/4</f>
        <v>10</v>
      </c>
      <c r="O5" s="407">
        <f>SUM(N3:N7)-(O3+O4)</f>
        <v>78</v>
      </c>
      <c r="P5" s="408"/>
    </row>
    <row r="6" spans="2:16" ht="15" customHeight="1" thickBot="1" x14ac:dyDescent="0.35">
      <c r="B6" s="438"/>
      <c r="C6" s="439"/>
      <c r="D6" s="438"/>
      <c r="E6" s="428"/>
      <c r="F6" s="283"/>
      <c r="G6" s="418"/>
      <c r="H6" s="440"/>
      <c r="I6" s="441"/>
      <c r="J6" s="421"/>
      <c r="K6" s="428"/>
      <c r="N6" s="406">
        <f>N7/4</f>
        <v>10</v>
      </c>
      <c r="O6" s="398"/>
    </row>
    <row r="7" spans="2:16" ht="20.25" customHeight="1" thickBot="1" x14ac:dyDescent="0.35">
      <c r="B7" s="442"/>
      <c r="C7" s="442"/>
      <c r="D7" s="442"/>
      <c r="E7" s="428"/>
      <c r="F7" s="443"/>
      <c r="G7" s="444"/>
      <c r="H7" s="445"/>
      <c r="I7" s="445"/>
      <c r="J7" s="446"/>
      <c r="K7" s="428"/>
      <c r="N7" s="406">
        <f>IF(G5="",40,G5)</f>
        <v>40</v>
      </c>
      <c r="O7" s="398"/>
    </row>
    <row r="8" spans="2:16" ht="15" customHeight="1" thickBot="1" x14ac:dyDescent="0.35">
      <c r="B8" s="399">
        <f>B3+1</f>
        <v>2</v>
      </c>
      <c r="C8" s="400" t="str">
        <f>IF(VLOOKUP(B8,Paramètres!$A$2:$C$38,2,0)=0,"",VLOOKUP(B8,Paramètres!$A$2:$C$38,2,0))</f>
        <v>Elève 2</v>
      </c>
      <c r="D8" s="401" t="str">
        <f>IF(C8="","",VLOOKUP(B8,Paramètres!$A$2:$C$38,3,0))</f>
        <v>F</v>
      </c>
      <c r="E8" s="428"/>
      <c r="F8" s="402" t="s">
        <v>394</v>
      </c>
      <c r="G8" s="403" t="s">
        <v>184</v>
      </c>
      <c r="H8" s="432"/>
      <c r="I8" s="433"/>
      <c r="J8" s="403" t="s">
        <v>185</v>
      </c>
      <c r="K8" s="428"/>
      <c r="M8" s="406" t="str">
        <f>IF(G10="","",IF(Paramètres!$I$3="x",
IF(OR(J10=0,J10=""),0,IF(J10&gt;=G10,Paramètres!$K$10,IF(J10&gt;=G10*75%,Paramètres!$J$8,IF(J10&gt;=G10*50%,Paramètres!$I$8,IF(J10&gt;=G10*25%,Paramètres!$H$8,Paramètres!$G$10))))),
IF(Paramètres!$N$3="x",
IF(OR(J10=0,J10=""),0,IF(J10&gt;=G10,Paramètres!$O$9,IF(J10&gt;=G10*75%,Paramètres!$O$9,IF(J10&gt;=G10*50%,Paramètres!$N$8,IF(J10&gt;=G10*25%,Paramètres!$M$8,IF(J10&lt;G10*25%,Paramètres!$L$9)))))),
IF(Paramètres!$R$3="x",
IF(OR(J10=0,J10=""),"NA",IF(J10&gt;=G10,Paramètres!$S$9,IF(J10&gt;=G10*75%,Paramètres!$S$9,IF(J10&gt;=G10*50%,Paramètres!$R$8,IF(J10&gt;=G10*25%,Paramètres!$Q$8,IF(J10&lt;G10*25%,Paramètres!$P$9)))))),
IF(Paramètres!$V$3="x",
IF(OR(J10=0,J10=""),Paramètres!$T$9,IF(J10&gt;=G10,Paramètres!$W$9,IF(J10&gt;=G10*75%,Paramètres!$W$9,IF(J10&gt;=G10*50%,Paramètres!$V$8,IF(J10&gt;=G10*25%,Paramètres!$U$8,IF(J10&lt;G10*25%,Paramètres!$T$9)))))))))))</f>
        <v/>
      </c>
      <c r="N8" s="406">
        <f>N12/4</f>
        <v>10</v>
      </c>
      <c r="O8" s="407">
        <f>IF(OR(COUNTBLANK(F9:F11)=3,G10=""),0,
IF(SUM(IF(F9&lt;&gt;"",VLOOKUP(F9,Paramètres!$E$2:$F$27,2,0)),IF(F10&lt;&gt;"",VLOOKUP(F10,Paramètres!$E$2:$F$27,2,0)),IF(F11&lt;&gt;"",VLOOKUP(F11,Paramètres!$E$2:$F$27,2,0)))&gt;N12,$N12,
SUM(IF(F9&lt;&gt;"",VLOOKUP(F9,Paramètres!$E$2:$F$27,2,0)),IF(F10&lt;&gt;"",VLOOKUP(F10,Paramètres!$E$2:$F$27,2,0)),IF(F11&lt;&gt;"",VLOOKUP(F11,Paramètres!$E$2:$F$27,2,0)))))</f>
        <v>0</v>
      </c>
      <c r="P8" s="408"/>
    </row>
    <row r="9" spans="2:16" ht="15" customHeight="1" x14ac:dyDescent="0.3">
      <c r="B9" s="434"/>
      <c r="C9" s="435"/>
      <c r="D9" s="434"/>
      <c r="E9" s="428"/>
      <c r="F9" s="280"/>
      <c r="G9" s="411"/>
      <c r="H9" s="436"/>
      <c r="I9" s="437"/>
      <c r="J9" s="414"/>
      <c r="K9" s="428"/>
      <c r="N9" s="406">
        <f>N12/4</f>
        <v>10</v>
      </c>
      <c r="O9" s="407">
        <f>N12*5%</f>
        <v>2</v>
      </c>
    </row>
    <row r="10" spans="2:16" ht="15" customHeight="1" x14ac:dyDescent="0.3">
      <c r="B10" s="438"/>
      <c r="C10" s="439"/>
      <c r="D10" s="438"/>
      <c r="E10" s="428"/>
      <c r="F10" s="281"/>
      <c r="G10" s="282"/>
      <c r="H10" s="436"/>
      <c r="I10" s="437"/>
      <c r="J10" s="417" t="str">
        <f>IF(COUNTA(F9:F11)=0,"",IF(F9&lt;&gt;"",VLOOKUP(F9,Paramètres!$E$2:$F$27,2,0))+IF(F10&lt;&gt;"",VLOOKUP(F10,Paramètres!$E$2:$F$27,2,0))+IF(F11&lt;&gt;"",VLOOKUP(F11,Paramètres!$E$2:$F$27,2,0)))</f>
        <v/>
      </c>
      <c r="K10" s="428"/>
      <c r="N10" s="406">
        <f>N12/4</f>
        <v>10</v>
      </c>
      <c r="O10" s="407">
        <f>SUM(N8:N12)-(O8+O9)</f>
        <v>78</v>
      </c>
      <c r="P10" s="408"/>
    </row>
    <row r="11" spans="2:16" ht="15" customHeight="1" thickBot="1" x14ac:dyDescent="0.35">
      <c r="B11" s="438"/>
      <c r="C11" s="439"/>
      <c r="D11" s="438"/>
      <c r="E11" s="428"/>
      <c r="F11" s="283"/>
      <c r="G11" s="418"/>
      <c r="H11" s="440"/>
      <c r="I11" s="441"/>
      <c r="J11" s="421"/>
      <c r="K11" s="428"/>
      <c r="N11" s="406">
        <f>N12/4</f>
        <v>10</v>
      </c>
      <c r="O11" s="398"/>
    </row>
    <row r="12" spans="2:16" ht="16.2" thickBot="1" x14ac:dyDescent="0.35">
      <c r="B12" s="442"/>
      <c r="C12" s="442"/>
      <c r="D12" s="442"/>
      <c r="E12" s="428"/>
      <c r="F12" s="443"/>
      <c r="G12" s="444"/>
      <c r="H12" s="445"/>
      <c r="I12" s="445"/>
      <c r="J12" s="446"/>
      <c r="K12" s="428"/>
      <c r="N12" s="406">
        <f>IF(G10="",40,G10)</f>
        <v>40</v>
      </c>
      <c r="O12" s="398"/>
    </row>
    <row r="13" spans="2:16" ht="15" customHeight="1" thickBot="1" x14ac:dyDescent="0.35">
      <c r="B13" s="399">
        <f>B8+1</f>
        <v>3</v>
      </c>
      <c r="C13" s="400" t="str">
        <f>IF(VLOOKUP(B13,Paramètres!$A$2:$C$38,2,0)=0,"",VLOOKUP(B13,Paramètres!$A$2:$C$38,2,0))</f>
        <v>Elève 3</v>
      </c>
      <c r="D13" s="401" t="str">
        <f>IF(C13="","",VLOOKUP(B13,Paramètres!$A$2:$C$38,3,0))</f>
        <v>F</v>
      </c>
      <c r="E13" s="428"/>
      <c r="F13" s="402" t="s">
        <v>394</v>
      </c>
      <c r="G13" s="403" t="s">
        <v>184</v>
      </c>
      <c r="H13" s="432"/>
      <c r="I13" s="433"/>
      <c r="J13" s="403" t="s">
        <v>185</v>
      </c>
      <c r="K13" s="428"/>
      <c r="M13" s="406" t="str">
        <f>IF(G15="","",IF(Paramètres!$I$3="x",
IF(OR(J15=0,J15=""),0,IF(J15&gt;=G15,Paramètres!$K$10,IF(J15&gt;=G15*75%,Paramètres!$J$8,IF(J15&gt;=G15*50%,Paramètres!$I$8,IF(J15&gt;=G15*25%,Paramètres!$H$8,Paramètres!$G$10))))),
IF(Paramètres!$N$3="x",
IF(OR(J15=0,J15=""),0,IF(J15&gt;=G15,Paramètres!$O$9,IF(J15&gt;=G15*75%,Paramètres!$O$9,IF(J15&gt;=G15*50%,Paramètres!$N$8,IF(J15&gt;=G15*25%,Paramètres!$M$8,IF(J15&lt;G15*25%,Paramètres!$L$9)))))),
IF(Paramètres!$R$3="x",
IF(OR(J15=0,J15=""),"NA",IF(J15&gt;=G15,Paramètres!$S$9,IF(J15&gt;=G15*75%,Paramètres!$S$9,IF(J15&gt;=G15*50%,Paramètres!$R$8,IF(J15&gt;=G15*25%,Paramètres!$Q$8,IF(J15&lt;G15*25%,Paramètres!$P$9)))))),
IF(Paramètres!$V$3="x",
IF(OR(J15=0,J15=""),Paramètres!$T$9,IF(J15&gt;=G15,Paramètres!$W$9,IF(J15&gt;=G15*75%,Paramètres!$W$9,IF(J15&gt;=G15*50%,Paramètres!$V$8,IF(J15&gt;=G15*25%,Paramètres!$U$8,IF(J15&lt;G15*25%,Paramètres!$T$9)))))))))))</f>
        <v/>
      </c>
      <c r="N13" s="406">
        <f>N17/4</f>
        <v>10</v>
      </c>
      <c r="O13" s="407">
        <f>IF(OR(COUNTBLANK(F14:F16)=3,G15=""),0,
IF(SUM(IF(F14&lt;&gt;"",VLOOKUP(F14,Paramètres!$E$2:$F$27,2,0)),IF(F15&lt;&gt;"",VLOOKUP(F15,Paramètres!$E$2:$F$27,2,0)),IF(F16&lt;&gt;"",VLOOKUP(F16,Paramètres!$E$2:$F$27,2,0)))&gt;N17,$N17,
SUM(IF(F14&lt;&gt;"",VLOOKUP(F14,Paramètres!$E$2:$F$27,2,0)),IF(F15&lt;&gt;"",VLOOKUP(F15,Paramètres!$E$2:$F$27,2,0)),IF(F16&lt;&gt;"",VLOOKUP(F16,Paramètres!$E$2:$F$27,2,0)))))</f>
        <v>0</v>
      </c>
      <c r="P13" s="408"/>
    </row>
    <row r="14" spans="2:16" ht="15" customHeight="1" x14ac:dyDescent="0.3">
      <c r="B14" s="434"/>
      <c r="C14" s="435"/>
      <c r="D14" s="434"/>
      <c r="E14" s="428"/>
      <c r="F14" s="280"/>
      <c r="G14" s="411"/>
      <c r="H14" s="436"/>
      <c r="I14" s="437"/>
      <c r="J14" s="414"/>
      <c r="K14" s="428"/>
      <c r="N14" s="406">
        <f>N17/4</f>
        <v>10</v>
      </c>
      <c r="O14" s="407">
        <f>N17*5%</f>
        <v>2</v>
      </c>
    </row>
    <row r="15" spans="2:16" ht="15" customHeight="1" x14ac:dyDescent="0.3">
      <c r="B15" s="438"/>
      <c r="C15" s="439"/>
      <c r="D15" s="438"/>
      <c r="E15" s="428"/>
      <c r="F15" s="281"/>
      <c r="G15" s="282"/>
      <c r="H15" s="436"/>
      <c r="I15" s="437"/>
      <c r="J15" s="417" t="str">
        <f>IF(COUNTA(F14:F16)=0,"",IF(F14&lt;&gt;"",VLOOKUP(F14,Paramètres!$E$2:$F$27,2,0))+IF(F15&lt;&gt;"",VLOOKUP(F15,Paramètres!$E$2:$F$27,2,0))+IF(F16&lt;&gt;"",VLOOKUP(F16,Paramètres!$E$2:$F$27,2,0)))</f>
        <v/>
      </c>
      <c r="K15" s="428"/>
      <c r="N15" s="406">
        <f>N17/4</f>
        <v>10</v>
      </c>
      <c r="O15" s="407">
        <f>SUM(N13:N17)-(O13+O14)</f>
        <v>78</v>
      </c>
      <c r="P15" s="408"/>
    </row>
    <row r="16" spans="2:16" ht="15" customHeight="1" thickBot="1" x14ac:dyDescent="0.35">
      <c r="B16" s="438"/>
      <c r="C16" s="439"/>
      <c r="D16" s="438"/>
      <c r="E16" s="428"/>
      <c r="F16" s="283"/>
      <c r="G16" s="418"/>
      <c r="H16" s="440"/>
      <c r="I16" s="441"/>
      <c r="J16" s="421"/>
      <c r="K16" s="428"/>
      <c r="N16" s="406">
        <f>N17/4</f>
        <v>10</v>
      </c>
      <c r="O16" s="398"/>
    </row>
    <row r="17" spans="2:16" ht="16.2" thickBot="1" x14ac:dyDescent="0.35">
      <c r="B17" s="442"/>
      <c r="C17" s="442"/>
      <c r="D17" s="442"/>
      <c r="E17" s="428"/>
      <c r="F17" s="443"/>
      <c r="G17" s="444"/>
      <c r="H17" s="445"/>
      <c r="I17" s="445"/>
      <c r="J17" s="446"/>
      <c r="K17" s="428"/>
      <c r="N17" s="406">
        <f>IF(G15="",40,G15)</f>
        <v>40</v>
      </c>
      <c r="O17" s="398"/>
    </row>
    <row r="18" spans="2:16" ht="15" customHeight="1" thickBot="1" x14ac:dyDescent="0.35">
      <c r="B18" s="399">
        <f>B13+1</f>
        <v>4</v>
      </c>
      <c r="C18" s="400" t="str">
        <f>IF(VLOOKUP(B18,Paramètres!$A$2:$C$38,2,0)=0,"",VLOOKUP(B18,Paramètres!$A$2:$C$38,2,0))</f>
        <v>Elève 4</v>
      </c>
      <c r="D18" s="401" t="str">
        <f>IF(C18="","",VLOOKUP(B18,Paramètres!$A$2:$C$38,3,0))</f>
        <v>F</v>
      </c>
      <c r="E18" s="428"/>
      <c r="F18" s="402" t="s">
        <v>394</v>
      </c>
      <c r="G18" s="403" t="s">
        <v>184</v>
      </c>
      <c r="H18" s="432"/>
      <c r="I18" s="433"/>
      <c r="J18" s="403" t="s">
        <v>185</v>
      </c>
      <c r="K18" s="428"/>
      <c r="M18" s="406" t="str">
        <f>IF(G20="","",IF(Paramètres!$I$3="x",
IF(OR(J20=0,J20=""),0,IF(J20&gt;=G20,Paramètres!$K$10,IF(J20&gt;=G20*75%,Paramètres!$J$8,IF(J20&gt;=G20*50%,Paramètres!$I$8,IF(J20&gt;=G20*25%,Paramètres!$H$8,Paramètres!$G$10))))),
IF(Paramètres!$N$3="x",
IF(OR(J20=0,J20=""),0,IF(J20&gt;=G20,Paramètres!$O$9,IF(J20&gt;=G20*75%,Paramètres!$O$9,IF(J20&gt;=G20*50%,Paramètres!$N$8,IF(J20&gt;=G20*25%,Paramètres!$M$8,IF(J20&lt;G20*25%,Paramètres!$L$9)))))),
IF(Paramètres!$R$3="x",
IF(OR(J20=0,J20=""),"NA",IF(J20&gt;=G20,Paramètres!$S$9,IF(J20&gt;=G20*75%,Paramètres!$S$9,IF(J20&gt;=G20*50%,Paramètres!$R$8,IF(J20&gt;=G20*25%,Paramètres!$Q$8,IF(J20&lt;G20*25%,Paramètres!$P$9)))))),
IF(Paramètres!$V$3="x",
IF(OR(J20=0,J20=""),Paramètres!$T$9,IF(J20&gt;=G20,Paramètres!$W$9,IF(J20&gt;=G20*75%,Paramètres!$W$9,IF(J20&gt;=G20*50%,Paramètres!$V$8,IF(J20&gt;=G20*25%,Paramètres!$U$8,IF(J20&lt;G20*25%,Paramètres!$T$9)))))))))))</f>
        <v/>
      </c>
      <c r="N18" s="406">
        <f>N22/4</f>
        <v>10</v>
      </c>
      <c r="O18" s="407">
        <f>IF(OR(COUNTBLANK(F19:F21)=3,G20=""),0,
IF(SUM(IF(F19&lt;&gt;"",VLOOKUP(F19,Paramètres!$E$2:$F$27,2,0)),IF(F20&lt;&gt;"",VLOOKUP(F20,Paramètres!$E$2:$F$27,2,0)),IF(F21&lt;&gt;"",VLOOKUP(F21,Paramètres!$E$2:$F$27,2,0)))&gt;N22,$N22,
SUM(IF(F19&lt;&gt;"",VLOOKUP(F19,Paramètres!$E$2:$F$27,2,0)),IF(F20&lt;&gt;"",VLOOKUP(F20,Paramètres!$E$2:$F$27,2,0)),IF(F21&lt;&gt;"",VLOOKUP(F21,Paramètres!$E$2:$F$27,2,0)))))</f>
        <v>0</v>
      </c>
      <c r="P18" s="408"/>
    </row>
    <row r="19" spans="2:16" ht="15" customHeight="1" x14ac:dyDescent="0.3">
      <c r="B19" s="434"/>
      <c r="C19" s="435"/>
      <c r="D19" s="434"/>
      <c r="E19" s="428"/>
      <c r="F19" s="280"/>
      <c r="G19" s="411"/>
      <c r="H19" s="436"/>
      <c r="I19" s="437"/>
      <c r="J19" s="414"/>
      <c r="K19" s="428"/>
      <c r="N19" s="406">
        <f>N22/4</f>
        <v>10</v>
      </c>
      <c r="O19" s="407">
        <f>N22*5%</f>
        <v>2</v>
      </c>
    </row>
    <row r="20" spans="2:16" ht="15" customHeight="1" x14ac:dyDescent="0.3">
      <c r="B20" s="438"/>
      <c r="C20" s="439"/>
      <c r="D20" s="438"/>
      <c r="E20" s="428"/>
      <c r="F20" s="281"/>
      <c r="G20" s="282"/>
      <c r="H20" s="436"/>
      <c r="I20" s="437"/>
      <c r="J20" s="417" t="str">
        <f>IF(COUNTA(F19:F21)=0,"",IF(F19&lt;&gt;"",VLOOKUP(F19,Paramètres!$E$2:$F$27,2,0))+IF(F20&lt;&gt;"",VLOOKUP(F20,Paramètres!$E$2:$F$27,2,0))+IF(F21&lt;&gt;"",VLOOKUP(F21,Paramètres!$E$2:$F$27,2,0)))</f>
        <v/>
      </c>
      <c r="K20" s="428"/>
      <c r="N20" s="406">
        <f>N22/4</f>
        <v>10</v>
      </c>
      <c r="O20" s="407">
        <f>SUM(N18:N22)-(O18+O19)</f>
        <v>78</v>
      </c>
      <c r="P20" s="408"/>
    </row>
    <row r="21" spans="2:16" ht="15" customHeight="1" thickBot="1" x14ac:dyDescent="0.35">
      <c r="B21" s="438"/>
      <c r="C21" s="439"/>
      <c r="D21" s="438"/>
      <c r="E21" s="428"/>
      <c r="F21" s="283"/>
      <c r="G21" s="418"/>
      <c r="H21" s="440"/>
      <c r="I21" s="441"/>
      <c r="J21" s="421"/>
      <c r="K21" s="428"/>
      <c r="N21" s="406">
        <f>N22/4</f>
        <v>10</v>
      </c>
      <c r="O21" s="398"/>
    </row>
    <row r="22" spans="2:16" ht="16.2" thickBot="1" x14ac:dyDescent="0.35">
      <c r="B22" s="442"/>
      <c r="C22" s="442"/>
      <c r="D22" s="442"/>
      <c r="E22" s="428"/>
      <c r="F22" s="443"/>
      <c r="G22" s="444"/>
      <c r="H22" s="445"/>
      <c r="I22" s="445"/>
      <c r="J22" s="446"/>
      <c r="K22" s="428"/>
      <c r="N22" s="406">
        <f>IF(G20="",40,G20)</f>
        <v>40</v>
      </c>
      <c r="O22" s="398"/>
    </row>
    <row r="23" spans="2:16" ht="15" customHeight="1" thickBot="1" x14ac:dyDescent="0.35">
      <c r="B23" s="399">
        <f>B18+1</f>
        <v>5</v>
      </c>
      <c r="C23" s="400" t="str">
        <f>IF(VLOOKUP(B23,Paramètres!$A$2:$C$38,2,0)=0,"",VLOOKUP(B23,Paramètres!$A$2:$C$38,2,0))</f>
        <v>Elève 5</v>
      </c>
      <c r="D23" s="401" t="str">
        <f>IF(C23="","",VLOOKUP(B23,Paramètres!$A$2:$C$38,3,0))</f>
        <v>F</v>
      </c>
      <c r="E23" s="428"/>
      <c r="F23" s="402" t="s">
        <v>394</v>
      </c>
      <c r="G23" s="403" t="s">
        <v>184</v>
      </c>
      <c r="H23" s="432"/>
      <c r="I23" s="433"/>
      <c r="J23" s="403" t="s">
        <v>185</v>
      </c>
      <c r="K23" s="428"/>
      <c r="M23" s="406" t="str">
        <f>IF(G25="","",IF(Paramètres!$I$3="x",
IF(OR(J25=0,J25=""),0,IF(J25&gt;=G25,Paramètres!$K$10,IF(J25&gt;=G25*75%,Paramètres!$J$8,IF(J25&gt;=G25*50%,Paramètres!$I$8,IF(J25&gt;=G25*25%,Paramètres!$H$8,Paramètres!$G$10))))),
IF(Paramètres!$N$3="x",
IF(OR(J25=0,J25=""),0,IF(J25&gt;=G25,Paramètres!$O$9,IF(J25&gt;=G25*75%,Paramètres!$O$9,IF(J25&gt;=G25*50%,Paramètres!$N$8,IF(J25&gt;=G25*25%,Paramètres!$M$8,IF(J25&lt;G25*25%,Paramètres!$L$9)))))),
IF(Paramètres!$R$3="x",
IF(OR(J25=0,J25=""),"NA",IF(J25&gt;=G25,Paramètres!$S$9,IF(J25&gt;=G25*75%,Paramètres!$S$9,IF(J25&gt;=G25*50%,Paramètres!$R$8,IF(J25&gt;=G25*25%,Paramètres!$Q$8,IF(J25&lt;G25*25%,Paramètres!$P$9)))))),
IF(Paramètres!$V$3="x",
IF(OR(J25=0,J25=""),Paramètres!$T$9,IF(J25&gt;=G25,Paramètres!$W$9,IF(J25&gt;=G25*75%,Paramètres!$W$9,IF(J25&gt;=G25*50%,Paramètres!$V$8,IF(J25&gt;=G25*25%,Paramètres!$U$8,IF(J25&lt;G25*25%,Paramètres!$T$9)))))))))))</f>
        <v/>
      </c>
      <c r="N23" s="406">
        <f>N27/4</f>
        <v>10</v>
      </c>
      <c r="O23" s="407">
        <f>IF(OR(COUNTBLANK(F24:F26)=3,G25=""),0,
IF(SUM(IF(F24&lt;&gt;"",VLOOKUP(F24,Paramètres!$E$2:$F$27,2,0)),IF(F25&lt;&gt;"",VLOOKUP(F25,Paramètres!$E$2:$F$27,2,0)),IF(F26&lt;&gt;"",VLOOKUP(F26,Paramètres!$E$2:$F$27,2,0)))&gt;N27,$N27,
SUM(IF(F24&lt;&gt;"",VLOOKUP(F24,Paramètres!$E$2:$F$27,2,0)),IF(F25&lt;&gt;"",VLOOKUP(F25,Paramètres!$E$2:$F$27,2,0)),IF(F26&lt;&gt;"",VLOOKUP(F26,Paramètres!$E$2:$F$27,2,0)))))</f>
        <v>0</v>
      </c>
      <c r="P23" s="408"/>
    </row>
    <row r="24" spans="2:16" ht="15" customHeight="1" x14ac:dyDescent="0.3">
      <c r="B24" s="434"/>
      <c r="C24" s="435"/>
      <c r="D24" s="434"/>
      <c r="E24" s="428"/>
      <c r="F24" s="280"/>
      <c r="G24" s="411"/>
      <c r="H24" s="436"/>
      <c r="I24" s="437"/>
      <c r="J24" s="414"/>
      <c r="K24" s="428"/>
      <c r="N24" s="406">
        <f>N27/4</f>
        <v>10</v>
      </c>
      <c r="O24" s="407">
        <f>N27*5%</f>
        <v>2</v>
      </c>
    </row>
    <row r="25" spans="2:16" ht="15" customHeight="1" x14ac:dyDescent="0.3">
      <c r="B25" s="438"/>
      <c r="C25" s="439"/>
      <c r="D25" s="438"/>
      <c r="E25" s="428"/>
      <c r="F25" s="281"/>
      <c r="G25" s="282"/>
      <c r="H25" s="436"/>
      <c r="I25" s="437"/>
      <c r="J25" s="417" t="str">
        <f>IF(COUNTA(F24:F26)=0,"",IF(F24&lt;&gt;"",VLOOKUP(F24,Paramètres!$E$2:$F$27,2,0))+IF(F25&lt;&gt;"",VLOOKUP(F25,Paramètres!$E$2:$F$27,2,0))+IF(F26&lt;&gt;"",VLOOKUP(F26,Paramètres!$E$2:$F$27,2,0)))</f>
        <v/>
      </c>
      <c r="K25" s="428"/>
      <c r="N25" s="406">
        <f>N27/4</f>
        <v>10</v>
      </c>
      <c r="O25" s="407">
        <f>SUM(N23:N27)-(O23+O24)</f>
        <v>78</v>
      </c>
      <c r="P25" s="408"/>
    </row>
    <row r="26" spans="2:16" ht="15" customHeight="1" thickBot="1" x14ac:dyDescent="0.35">
      <c r="B26" s="438"/>
      <c r="C26" s="439"/>
      <c r="D26" s="438"/>
      <c r="E26" s="428"/>
      <c r="F26" s="283"/>
      <c r="G26" s="418"/>
      <c r="H26" s="440"/>
      <c r="I26" s="441"/>
      <c r="J26" s="421"/>
      <c r="K26" s="428"/>
      <c r="N26" s="406">
        <f>N27/4</f>
        <v>10</v>
      </c>
      <c r="O26" s="398"/>
    </row>
    <row r="27" spans="2:16" ht="16.2" thickBot="1" x14ac:dyDescent="0.35">
      <c r="B27" s="442"/>
      <c r="C27" s="442"/>
      <c r="D27" s="442"/>
      <c r="E27" s="428"/>
      <c r="F27" s="443"/>
      <c r="G27" s="444"/>
      <c r="H27" s="445"/>
      <c r="I27" s="445"/>
      <c r="J27" s="446"/>
      <c r="K27" s="428"/>
      <c r="N27" s="406">
        <f>IF(G25="",40,G25)</f>
        <v>40</v>
      </c>
      <c r="O27" s="398"/>
    </row>
    <row r="28" spans="2:16" ht="15" customHeight="1" thickBot="1" x14ac:dyDescent="0.35">
      <c r="B28" s="399">
        <f>B23+1</f>
        <v>6</v>
      </c>
      <c r="C28" s="400" t="str">
        <f>IF(VLOOKUP(B28,Paramètres!$A$2:$C$38,2,0)=0,"",VLOOKUP(B28,Paramètres!$A$2:$C$38,2,0))</f>
        <v>Elève 6</v>
      </c>
      <c r="D28" s="401" t="str">
        <f>IF(C28="","",VLOOKUP(B28,Paramètres!$A$2:$C$38,3,0))</f>
        <v>G</v>
      </c>
      <c r="E28" s="428"/>
      <c r="F28" s="402" t="s">
        <v>394</v>
      </c>
      <c r="G28" s="403" t="s">
        <v>184</v>
      </c>
      <c r="H28" s="432"/>
      <c r="I28" s="433"/>
      <c r="J28" s="403" t="s">
        <v>185</v>
      </c>
      <c r="K28" s="428"/>
      <c r="M28" s="406" t="str">
        <f>IF(G30="","",IF(Paramètres!$I$3="x",
IF(OR(J30=0,J30=""),0,IF(J30&gt;=G30,Paramètres!$K$10,IF(J30&gt;=G30*75%,Paramètres!$J$8,IF(J30&gt;=G30*50%,Paramètres!$I$8,IF(J30&gt;=G30*25%,Paramètres!$H$8,Paramètres!$G$10))))),
IF(Paramètres!$N$3="x",
IF(OR(J30=0,J30=""),0,IF(J30&gt;=G30,Paramètres!$O$9,IF(J30&gt;=G30*75%,Paramètres!$O$9,IF(J30&gt;=G30*50%,Paramètres!$N$8,IF(J30&gt;=G30*25%,Paramètres!$M$8,IF(J30&lt;G30*25%,Paramètres!$L$9)))))),
IF(Paramètres!$R$3="x",
IF(OR(J30=0,J30=""),"NA",IF(J30&gt;=G30,Paramètres!$S$9,IF(J30&gt;=G30*75%,Paramètres!$S$9,IF(J30&gt;=G30*50%,Paramètres!$R$8,IF(J30&gt;=G30*25%,Paramètres!$Q$8,IF(J30&lt;G30*25%,Paramètres!$P$9)))))),
IF(Paramètres!$V$3="x",
IF(OR(J30=0,J30=""),Paramètres!$T$9,IF(J30&gt;=G30,Paramètres!$W$9,IF(J30&gt;=G30*75%,Paramètres!$W$9,IF(J30&gt;=G30*50%,Paramètres!$V$8,IF(J30&gt;=G30*25%,Paramètres!$U$8,IF(J30&lt;G30*25%,Paramètres!$T$9)))))))))))</f>
        <v/>
      </c>
      <c r="N28" s="406">
        <f>N32/4</f>
        <v>10</v>
      </c>
      <c r="O28" s="407">
        <f>IF(OR(COUNTBLANK(F29:F31)=3,G30=""),0,
IF(SUM(IF(F29&lt;&gt;"",VLOOKUP(F29,Paramètres!$E$2:$F$27,2,0)),IF(F30&lt;&gt;"",VLOOKUP(F30,Paramètres!$E$2:$F$27,2,0)),IF(F31&lt;&gt;"",VLOOKUP(F31,Paramètres!$E$2:$F$27,2,0)))&gt;N32,$N32,
SUM(IF(F29&lt;&gt;"",VLOOKUP(F29,Paramètres!$E$2:$F$27,2,0)),IF(F30&lt;&gt;"",VLOOKUP(F30,Paramètres!$E$2:$F$27,2,0)),IF(F31&lt;&gt;"",VLOOKUP(F31,Paramètres!$E$2:$F$27,2,0)))))</f>
        <v>0</v>
      </c>
      <c r="P28" s="408"/>
    </row>
    <row r="29" spans="2:16" ht="15" customHeight="1" x14ac:dyDescent="0.3">
      <c r="B29" s="434"/>
      <c r="C29" s="435"/>
      <c r="D29" s="434"/>
      <c r="E29" s="428"/>
      <c r="F29" s="280"/>
      <c r="G29" s="411"/>
      <c r="H29" s="436"/>
      <c r="I29" s="437"/>
      <c r="J29" s="414"/>
      <c r="K29" s="428"/>
      <c r="N29" s="406">
        <f>N32/4</f>
        <v>10</v>
      </c>
      <c r="O29" s="407">
        <f>N32*5%</f>
        <v>2</v>
      </c>
    </row>
    <row r="30" spans="2:16" ht="15" customHeight="1" x14ac:dyDescent="0.3">
      <c r="B30" s="438"/>
      <c r="C30" s="439"/>
      <c r="D30" s="438"/>
      <c r="E30" s="428"/>
      <c r="F30" s="281"/>
      <c r="G30" s="282"/>
      <c r="H30" s="436"/>
      <c r="I30" s="437"/>
      <c r="J30" s="417" t="str">
        <f>IF(COUNTA(F29:F31)=0,"",IF(F29&lt;&gt;"",VLOOKUP(F29,Paramètres!$E$2:$F$27,2,0))+IF(F30&lt;&gt;"",VLOOKUP(F30,Paramètres!$E$2:$F$27,2,0))+IF(F31&lt;&gt;"",VLOOKUP(F31,Paramètres!$E$2:$F$27,2,0)))</f>
        <v/>
      </c>
      <c r="K30" s="428"/>
      <c r="N30" s="406">
        <f>N32/4</f>
        <v>10</v>
      </c>
      <c r="O30" s="407">
        <f>SUM(N28:N32)-(O28+O29)</f>
        <v>78</v>
      </c>
      <c r="P30" s="408"/>
    </row>
    <row r="31" spans="2:16" ht="15" customHeight="1" thickBot="1" x14ac:dyDescent="0.35">
      <c r="B31" s="438"/>
      <c r="C31" s="439"/>
      <c r="D31" s="438"/>
      <c r="E31" s="428"/>
      <c r="F31" s="283"/>
      <c r="G31" s="418"/>
      <c r="H31" s="440"/>
      <c r="I31" s="441"/>
      <c r="J31" s="421"/>
      <c r="K31" s="428"/>
      <c r="N31" s="406">
        <f>N32/4</f>
        <v>10</v>
      </c>
      <c r="O31" s="398"/>
    </row>
    <row r="32" spans="2:16" ht="16.2" thickBot="1" x14ac:dyDescent="0.35">
      <c r="B32" s="442"/>
      <c r="C32" s="442"/>
      <c r="D32" s="442"/>
      <c r="E32" s="428"/>
      <c r="F32" s="443"/>
      <c r="G32" s="444"/>
      <c r="H32" s="445"/>
      <c r="I32" s="445"/>
      <c r="J32" s="446"/>
      <c r="K32" s="428"/>
      <c r="N32" s="406">
        <f>IF(G30="",40,G30)</f>
        <v>40</v>
      </c>
      <c r="O32" s="398"/>
    </row>
    <row r="33" spans="2:16" ht="15" customHeight="1" thickBot="1" x14ac:dyDescent="0.35">
      <c r="B33" s="399">
        <f>B28+1</f>
        <v>7</v>
      </c>
      <c r="C33" s="400" t="str">
        <f>IF(VLOOKUP(B33,Paramètres!$A$2:$C$38,2,0)=0,"",VLOOKUP(B33,Paramètres!$A$2:$C$38,2,0))</f>
        <v>Elève 7</v>
      </c>
      <c r="D33" s="401" t="str">
        <f>IF(C33="","",VLOOKUP(B33,Paramètres!$A$2:$C$38,3,0))</f>
        <v>F</v>
      </c>
      <c r="E33" s="428"/>
      <c r="F33" s="402" t="s">
        <v>394</v>
      </c>
      <c r="G33" s="403" t="s">
        <v>184</v>
      </c>
      <c r="H33" s="432"/>
      <c r="I33" s="433"/>
      <c r="J33" s="403" t="s">
        <v>185</v>
      </c>
      <c r="K33" s="428"/>
      <c r="M33" s="406" t="str">
        <f>IF(G35="","",IF(Paramètres!$I$3="x",
IF(OR(J35=0,J35=""),0,IF(J35&gt;=G35,Paramètres!$K$10,IF(J35&gt;=G35*75%,Paramètres!$J$8,IF(J35&gt;=G35*50%,Paramètres!$I$8,IF(J35&gt;=G35*25%,Paramètres!$H$8,Paramètres!$G$10))))),
IF(Paramètres!$N$3="x",
IF(OR(J35=0,J35=""),0,IF(J35&gt;=G35,Paramètres!$O$9,IF(J35&gt;=G35*75%,Paramètres!$O$9,IF(J35&gt;=G35*50%,Paramètres!$N$8,IF(J35&gt;=G35*25%,Paramètres!$M$8,IF(J35&lt;G35*25%,Paramètres!$L$9)))))),
IF(Paramètres!$R$3="x",
IF(OR(J35=0,J35=""),"NA",IF(J35&gt;=G35,Paramètres!$S$9,IF(J35&gt;=G35*75%,Paramètres!$S$9,IF(J35&gt;=G35*50%,Paramètres!$R$8,IF(J35&gt;=G35*25%,Paramètres!$Q$8,IF(J35&lt;G35*25%,Paramètres!$P$9)))))),
IF(Paramètres!$V$3="x",
IF(OR(J35=0,J35=""),Paramètres!$T$9,IF(J35&gt;=G35,Paramètres!$W$9,IF(J35&gt;=G35*75%,Paramètres!$W$9,IF(J35&gt;=G35*50%,Paramètres!$V$8,IF(J35&gt;=G35*25%,Paramètres!$U$8,IF(J35&lt;G35*25%,Paramètres!$T$9)))))))))))</f>
        <v/>
      </c>
      <c r="N33" s="406">
        <f>N37/4</f>
        <v>10</v>
      </c>
      <c r="O33" s="407">
        <f>IF(OR(COUNTBLANK(F34:F36)=3,G35=""),0,
IF(SUM(IF(F34&lt;&gt;"",VLOOKUP(F34,Paramètres!$E$2:$F$27,2,0)),IF(F35&lt;&gt;"",VLOOKUP(F35,Paramètres!$E$2:$F$27,2,0)),IF(F36&lt;&gt;"",VLOOKUP(F36,Paramètres!$E$2:$F$27,2,0)))&gt;N37,$N37,
SUM(IF(F34&lt;&gt;"",VLOOKUP(F34,Paramètres!$E$2:$F$27,2,0)),IF(F35&lt;&gt;"",VLOOKUP(F35,Paramètres!$E$2:$F$27,2,0)),IF(F36&lt;&gt;"",VLOOKUP(F36,Paramètres!$E$2:$F$27,2,0)))))</f>
        <v>0</v>
      </c>
      <c r="P33" s="408"/>
    </row>
    <row r="34" spans="2:16" ht="15" customHeight="1" x14ac:dyDescent="0.3">
      <c r="B34" s="434"/>
      <c r="C34" s="435"/>
      <c r="D34" s="434"/>
      <c r="E34" s="428"/>
      <c r="F34" s="280"/>
      <c r="G34" s="411"/>
      <c r="H34" s="436"/>
      <c r="I34" s="437"/>
      <c r="J34" s="414"/>
      <c r="K34" s="428"/>
      <c r="N34" s="406">
        <f>N37/4</f>
        <v>10</v>
      </c>
      <c r="O34" s="407">
        <f>N37*5%</f>
        <v>2</v>
      </c>
    </row>
    <row r="35" spans="2:16" ht="15" customHeight="1" x14ac:dyDescent="0.3">
      <c r="B35" s="438"/>
      <c r="C35" s="439"/>
      <c r="D35" s="438"/>
      <c r="E35" s="428"/>
      <c r="F35" s="281"/>
      <c r="G35" s="282"/>
      <c r="H35" s="436"/>
      <c r="I35" s="437"/>
      <c r="J35" s="417" t="str">
        <f>IF(COUNTA(F34:F36)=0,"",IF(F34&lt;&gt;"",VLOOKUP(F34,Paramètres!$E$2:$F$27,2,0))+IF(F35&lt;&gt;"",VLOOKUP(F35,Paramètres!$E$2:$F$27,2,0))+IF(F36&lt;&gt;"",VLOOKUP(F36,Paramètres!$E$2:$F$27,2,0)))</f>
        <v/>
      </c>
      <c r="K35" s="428"/>
      <c r="N35" s="406">
        <f>N37/4</f>
        <v>10</v>
      </c>
      <c r="O35" s="407">
        <f>SUM(N33:N37)-(O33+O34)</f>
        <v>78</v>
      </c>
      <c r="P35" s="408"/>
    </row>
    <row r="36" spans="2:16" ht="15" customHeight="1" thickBot="1" x14ac:dyDescent="0.35">
      <c r="B36" s="438"/>
      <c r="C36" s="439"/>
      <c r="D36" s="438"/>
      <c r="E36" s="428"/>
      <c r="F36" s="283"/>
      <c r="G36" s="418"/>
      <c r="H36" s="440"/>
      <c r="I36" s="441"/>
      <c r="J36" s="421"/>
      <c r="K36" s="428"/>
      <c r="N36" s="406">
        <f>N37/4</f>
        <v>10</v>
      </c>
      <c r="O36" s="398"/>
    </row>
    <row r="37" spans="2:16" ht="16.2" thickBot="1" x14ac:dyDescent="0.35">
      <c r="B37" s="442"/>
      <c r="C37" s="442"/>
      <c r="D37" s="442"/>
      <c r="E37" s="428"/>
      <c r="F37" s="443"/>
      <c r="G37" s="444"/>
      <c r="H37" s="445"/>
      <c r="I37" s="445"/>
      <c r="J37" s="446"/>
      <c r="K37" s="428"/>
      <c r="N37" s="406">
        <f>IF(G35="",40,G35)</f>
        <v>40</v>
      </c>
      <c r="O37" s="398"/>
    </row>
    <row r="38" spans="2:16" ht="15" customHeight="1" thickBot="1" x14ac:dyDescent="0.35">
      <c r="B38" s="399">
        <f t="shared" ref="B38" si="0">B33+1</f>
        <v>8</v>
      </c>
      <c r="C38" s="400" t="str">
        <f>IF(VLOOKUP(B38,Paramètres!$A$2:$C$38,2,0)=0,"",VLOOKUP(B38,Paramètres!$A$2:$C$38,2,0))</f>
        <v>Elève 8</v>
      </c>
      <c r="D38" s="401" t="str">
        <f>IF(C38="","",VLOOKUP(B38,Paramètres!$A$2:$C$38,3,0))</f>
        <v>F</v>
      </c>
      <c r="E38" s="428"/>
      <c r="F38" s="402" t="s">
        <v>394</v>
      </c>
      <c r="G38" s="403" t="s">
        <v>184</v>
      </c>
      <c r="H38" s="432"/>
      <c r="I38" s="433"/>
      <c r="J38" s="403" t="s">
        <v>185</v>
      </c>
      <c r="K38" s="428"/>
      <c r="M38" s="406" t="str">
        <f>IF(G40="","",IF(Paramètres!$I$3="x",
IF(OR(J40=0,J40=""),0,IF(J40&gt;=G40,Paramètres!$K$10,IF(J40&gt;=G40*75%,Paramètres!$J$8,IF(J40&gt;=G40*50%,Paramètres!$I$8,IF(J40&gt;=G40*25%,Paramètres!$H$8,Paramètres!$G$10))))),
IF(Paramètres!$N$3="x",
IF(OR(J40=0,J40=""),0,IF(J40&gt;=G40,Paramètres!$O$9,IF(J40&gt;=G40*75%,Paramètres!$O$9,IF(J40&gt;=G40*50%,Paramètres!$N$8,IF(J40&gt;=G40*25%,Paramètres!$M$8,IF(J40&lt;G40*25%,Paramètres!$L$9)))))),
IF(Paramètres!$R$3="x",
IF(OR(J40=0,J40=""),"NA",IF(J40&gt;=G40,Paramètres!$S$9,IF(J40&gt;=G40*75%,Paramètres!$S$9,IF(J40&gt;=G40*50%,Paramètres!$R$8,IF(J40&gt;=G40*25%,Paramètres!$Q$8,IF(J40&lt;G40*25%,Paramètres!$P$9)))))),
IF(Paramètres!$V$3="x",
IF(OR(J40=0,J40=""),Paramètres!$T$9,IF(J40&gt;=G40,Paramètres!$W$9,IF(J40&gt;=G40*75%,Paramètres!$W$9,IF(J40&gt;=G40*50%,Paramètres!$V$8,IF(J40&gt;=G40*25%,Paramètres!$U$8,IF(J40&lt;G40*25%,Paramètres!$T$9)))))))))))</f>
        <v/>
      </c>
      <c r="N38" s="406">
        <f>N42/4</f>
        <v>10</v>
      </c>
      <c r="O38" s="407">
        <f>IF(OR(COUNTBLANK(F39:F41)=3,G40=""),0,
IF(SUM(IF(F39&lt;&gt;"",VLOOKUP(F39,Paramètres!$E$2:$F$27,2,0)),IF(F40&lt;&gt;"",VLOOKUP(F40,Paramètres!$E$2:$F$27,2,0)),IF(F41&lt;&gt;"",VLOOKUP(F41,Paramètres!$E$2:$F$27,2,0)))&gt;N42,$N42,
SUM(IF(F39&lt;&gt;"",VLOOKUP(F39,Paramètres!$E$2:$F$27,2,0)),IF(F40&lt;&gt;"",VLOOKUP(F40,Paramètres!$E$2:$F$27,2,0)),IF(F41&lt;&gt;"",VLOOKUP(F41,Paramètres!$E$2:$F$27,2,0)))))</f>
        <v>0</v>
      </c>
      <c r="P38" s="408"/>
    </row>
    <row r="39" spans="2:16" ht="15" customHeight="1" x14ac:dyDescent="0.3">
      <c r="B39" s="434"/>
      <c r="C39" s="435"/>
      <c r="D39" s="434"/>
      <c r="E39" s="428"/>
      <c r="F39" s="280"/>
      <c r="G39" s="411"/>
      <c r="H39" s="436"/>
      <c r="I39" s="437"/>
      <c r="J39" s="414"/>
      <c r="K39" s="428"/>
      <c r="N39" s="406">
        <f>N42/4</f>
        <v>10</v>
      </c>
      <c r="O39" s="407">
        <f>N42*5%</f>
        <v>2</v>
      </c>
    </row>
    <row r="40" spans="2:16" ht="15" customHeight="1" x14ac:dyDescent="0.3">
      <c r="B40" s="438"/>
      <c r="C40" s="439"/>
      <c r="D40" s="438"/>
      <c r="E40" s="428"/>
      <c r="F40" s="281"/>
      <c r="G40" s="282"/>
      <c r="H40" s="436"/>
      <c r="I40" s="437"/>
      <c r="J40" s="417" t="str">
        <f>IF(COUNTA(F39:F41)=0,"",IF(F39&lt;&gt;"",VLOOKUP(F39,Paramètres!$E$2:$F$27,2,0))+IF(F40&lt;&gt;"",VLOOKUP(F40,Paramètres!$E$2:$F$27,2,0))+IF(F41&lt;&gt;"",VLOOKUP(F41,Paramètres!$E$2:$F$27,2,0)))</f>
        <v/>
      </c>
      <c r="K40" s="428"/>
      <c r="N40" s="406">
        <f>N42/4</f>
        <v>10</v>
      </c>
      <c r="O40" s="407">
        <f>SUM(N38:N42)-(O38+O39)</f>
        <v>78</v>
      </c>
      <c r="P40" s="408"/>
    </row>
    <row r="41" spans="2:16" ht="15" customHeight="1" thickBot="1" x14ac:dyDescent="0.35">
      <c r="B41" s="438"/>
      <c r="C41" s="439"/>
      <c r="D41" s="438"/>
      <c r="E41" s="428"/>
      <c r="F41" s="283"/>
      <c r="G41" s="418"/>
      <c r="H41" s="440"/>
      <c r="I41" s="441"/>
      <c r="J41" s="421"/>
      <c r="K41" s="428"/>
      <c r="N41" s="406">
        <f>N42/4</f>
        <v>10</v>
      </c>
      <c r="O41" s="398"/>
    </row>
    <row r="42" spans="2:16" ht="16.2" thickBot="1" x14ac:dyDescent="0.35">
      <c r="B42" s="442"/>
      <c r="C42" s="442"/>
      <c r="D42" s="442"/>
      <c r="E42" s="428"/>
      <c r="F42" s="443"/>
      <c r="G42" s="444"/>
      <c r="H42" s="445"/>
      <c r="I42" s="445"/>
      <c r="J42" s="446"/>
      <c r="K42" s="428"/>
      <c r="N42" s="406">
        <f>IF(G40="",40,G40)</f>
        <v>40</v>
      </c>
      <c r="O42" s="398"/>
    </row>
    <row r="43" spans="2:16" ht="15" customHeight="1" thickBot="1" x14ac:dyDescent="0.35">
      <c r="B43" s="399">
        <f t="shared" ref="B43" si="1">B38+1</f>
        <v>9</v>
      </c>
      <c r="C43" s="400" t="str">
        <f>IF(VLOOKUP(B43,Paramètres!$A$2:$C$38,2,0)=0,"",VLOOKUP(B43,Paramètres!$A$2:$C$38,2,0))</f>
        <v>Elève 9</v>
      </c>
      <c r="D43" s="401" t="str">
        <f>IF(C43="","",VLOOKUP(B43,Paramètres!$A$2:$C$38,3,0))</f>
        <v>F</v>
      </c>
      <c r="E43" s="428"/>
      <c r="F43" s="402" t="s">
        <v>394</v>
      </c>
      <c r="G43" s="403" t="s">
        <v>184</v>
      </c>
      <c r="H43" s="432"/>
      <c r="I43" s="433"/>
      <c r="J43" s="403" t="s">
        <v>185</v>
      </c>
      <c r="K43" s="428"/>
      <c r="M43" s="406" t="str">
        <f>IF(G45="","",IF(Paramètres!$I$3="x",
IF(OR(J45=0,J45=""),0,IF(J45&gt;=G45,Paramètres!$K$10,IF(J45&gt;=G45*75%,Paramètres!$J$8,IF(J45&gt;=G45*50%,Paramètres!$I$8,IF(J45&gt;=G45*25%,Paramètres!$H$8,Paramètres!$G$10))))),
IF(Paramètres!$N$3="x",
IF(OR(J45=0,J45=""),0,IF(J45&gt;=G45,Paramètres!$O$9,IF(J45&gt;=G45*75%,Paramètres!$O$9,IF(J45&gt;=G45*50%,Paramètres!$N$8,IF(J45&gt;=G45*25%,Paramètres!$M$8,IF(J45&lt;G45*25%,Paramètres!$L$9)))))),
IF(Paramètres!$R$3="x",
IF(OR(J45=0,J45=""),"NA",IF(J45&gt;=G45,Paramètres!$S$9,IF(J45&gt;=G45*75%,Paramètres!$S$9,IF(J45&gt;=G45*50%,Paramètres!$R$8,IF(J45&gt;=G45*25%,Paramètres!$Q$8,IF(J45&lt;G45*25%,Paramètres!$P$9)))))),
IF(Paramètres!$V$3="x",
IF(OR(J45=0,J45=""),Paramètres!$T$9,IF(J45&gt;=G45,Paramètres!$W$9,IF(J45&gt;=G45*75%,Paramètres!$W$9,IF(J45&gt;=G45*50%,Paramètres!$V$8,IF(J45&gt;=G45*25%,Paramètres!$U$8,IF(J45&lt;G45*25%,Paramètres!$T$9)))))))))))</f>
        <v/>
      </c>
      <c r="N43" s="406">
        <f>N47/4</f>
        <v>10</v>
      </c>
      <c r="O43" s="407">
        <f>IF(OR(COUNTBLANK(F44:F46)=3,G45=""),0,
IF(SUM(IF(F44&lt;&gt;"",VLOOKUP(F44,Paramètres!$E$2:$F$27,2,0)),IF(F45&lt;&gt;"",VLOOKUP(F45,Paramètres!$E$2:$F$27,2,0)),IF(F46&lt;&gt;"",VLOOKUP(F46,Paramètres!$E$2:$F$27,2,0)))&gt;N47,$N47,
SUM(IF(F44&lt;&gt;"",VLOOKUP(F44,Paramètres!$E$2:$F$27,2,0)),IF(F45&lt;&gt;"",VLOOKUP(F45,Paramètres!$E$2:$F$27,2,0)),IF(F46&lt;&gt;"",VLOOKUP(F46,Paramètres!$E$2:$F$27,2,0)))))</f>
        <v>0</v>
      </c>
      <c r="P43" s="408"/>
    </row>
    <row r="44" spans="2:16" ht="15" customHeight="1" x14ac:dyDescent="0.3">
      <c r="B44" s="434"/>
      <c r="C44" s="435"/>
      <c r="D44" s="434"/>
      <c r="E44" s="428"/>
      <c r="F44" s="280"/>
      <c r="G44" s="411"/>
      <c r="H44" s="436"/>
      <c r="I44" s="437"/>
      <c r="J44" s="414"/>
      <c r="K44" s="428"/>
      <c r="N44" s="406">
        <f>N47/4</f>
        <v>10</v>
      </c>
      <c r="O44" s="407">
        <f>N47*5%</f>
        <v>2</v>
      </c>
    </row>
    <row r="45" spans="2:16" ht="15" customHeight="1" x14ac:dyDescent="0.3">
      <c r="B45" s="438"/>
      <c r="C45" s="439"/>
      <c r="D45" s="438"/>
      <c r="E45" s="428"/>
      <c r="F45" s="281"/>
      <c r="G45" s="282"/>
      <c r="H45" s="436"/>
      <c r="I45" s="437"/>
      <c r="J45" s="417" t="str">
        <f>IF(COUNTA(F44:F46)=0,"",IF(F44&lt;&gt;"",VLOOKUP(F44,Paramètres!$E$2:$F$27,2,0))+IF(F45&lt;&gt;"",VLOOKUP(F45,Paramètres!$E$2:$F$27,2,0))+IF(F46&lt;&gt;"",VLOOKUP(F46,Paramètres!$E$2:$F$27,2,0)))</f>
        <v/>
      </c>
      <c r="K45" s="428"/>
      <c r="N45" s="406">
        <f>N47/4</f>
        <v>10</v>
      </c>
      <c r="O45" s="407">
        <f>SUM(N43:N47)-(O43+O44)</f>
        <v>78</v>
      </c>
      <c r="P45" s="408"/>
    </row>
    <row r="46" spans="2:16" ht="15" customHeight="1" thickBot="1" x14ac:dyDescent="0.35">
      <c r="B46" s="438"/>
      <c r="C46" s="439"/>
      <c r="D46" s="438"/>
      <c r="E46" s="428"/>
      <c r="F46" s="283"/>
      <c r="G46" s="418"/>
      <c r="H46" s="440"/>
      <c r="I46" s="441"/>
      <c r="J46" s="421"/>
      <c r="K46" s="428"/>
      <c r="N46" s="406">
        <f>N47/4</f>
        <v>10</v>
      </c>
      <c r="O46" s="398"/>
    </row>
    <row r="47" spans="2:16" ht="16.2" thickBot="1" x14ac:dyDescent="0.35">
      <c r="B47" s="442"/>
      <c r="C47" s="442"/>
      <c r="D47" s="442"/>
      <c r="E47" s="428"/>
      <c r="F47" s="443"/>
      <c r="G47" s="444"/>
      <c r="H47" s="445"/>
      <c r="I47" s="445"/>
      <c r="J47" s="446"/>
      <c r="K47" s="428"/>
      <c r="N47" s="406">
        <f>IF(G45="",40,G45)</f>
        <v>40</v>
      </c>
      <c r="O47" s="398"/>
    </row>
    <row r="48" spans="2:16" ht="15" customHeight="1" thickBot="1" x14ac:dyDescent="0.35">
      <c r="B48" s="399">
        <f t="shared" ref="B48" si="2">B43+1</f>
        <v>10</v>
      </c>
      <c r="C48" s="400" t="str">
        <f>IF(VLOOKUP(B48,Paramètres!$A$2:$C$38,2,0)=0,"",VLOOKUP(B48,Paramètres!$A$2:$C$38,2,0))</f>
        <v>Elève 10</v>
      </c>
      <c r="D48" s="401" t="str">
        <f>IF(C48="","",VLOOKUP(B48,Paramètres!$A$2:$C$38,3,0))</f>
        <v>G</v>
      </c>
      <c r="E48" s="428"/>
      <c r="F48" s="402" t="s">
        <v>394</v>
      </c>
      <c r="G48" s="403" t="s">
        <v>184</v>
      </c>
      <c r="H48" s="432"/>
      <c r="I48" s="433"/>
      <c r="J48" s="403" t="s">
        <v>185</v>
      </c>
      <c r="K48" s="428"/>
      <c r="M48" s="406" t="str">
        <f>IF(G50="","",IF(Paramètres!$I$3="x",
IF(OR(J50=0,J50=""),0,IF(J50&gt;=G50,Paramètres!$K$10,IF(J50&gt;=G50*75%,Paramètres!$J$8,IF(J50&gt;=G50*50%,Paramètres!$I$8,IF(J50&gt;=G50*25%,Paramètres!$H$8,Paramètres!$G$10))))),
IF(Paramètres!$N$3="x",
IF(OR(J50=0,J50=""),0,IF(J50&gt;=G50,Paramètres!$O$9,IF(J50&gt;=G50*75%,Paramètres!$O$9,IF(J50&gt;=G50*50%,Paramètres!$N$8,IF(J50&gt;=G50*25%,Paramètres!$M$8,IF(J50&lt;G50*25%,Paramètres!$L$9)))))),
IF(Paramètres!$R$3="x",
IF(OR(J50=0,J50=""),"NA",IF(J50&gt;=G50,Paramètres!$S$9,IF(J50&gt;=G50*75%,Paramètres!$S$9,IF(J50&gt;=G50*50%,Paramètres!$R$8,IF(J50&gt;=G50*25%,Paramètres!$Q$8,IF(J50&lt;G50*25%,Paramètres!$P$9)))))),
IF(Paramètres!$V$3="x",
IF(OR(J50=0,J50=""),Paramètres!$T$9,IF(J50&gt;=G50,Paramètres!$W$9,IF(J50&gt;=G50*75%,Paramètres!$W$9,IF(J50&gt;=G50*50%,Paramètres!$V$8,IF(J50&gt;=G50*25%,Paramètres!$U$8,IF(J50&lt;G50*25%,Paramètres!$T$9)))))))))))</f>
        <v/>
      </c>
      <c r="N48" s="406">
        <f>N52/4</f>
        <v>10</v>
      </c>
      <c r="O48" s="407">
        <f>IF(OR(COUNTBLANK(F49:F51)=3,G50=""),0,
IF(SUM(IF(F49&lt;&gt;"",VLOOKUP(F49,Paramètres!$E$2:$F$27,2,0)),IF(F50&lt;&gt;"",VLOOKUP(F50,Paramètres!$E$2:$F$27,2,0)),IF(F51&lt;&gt;"",VLOOKUP(F51,Paramètres!$E$2:$F$27,2,0)))&gt;N52,$N52,
SUM(IF(F49&lt;&gt;"",VLOOKUP(F49,Paramètres!$E$2:$F$27,2,0)),IF(F50&lt;&gt;"",VLOOKUP(F50,Paramètres!$E$2:$F$27,2,0)),IF(F51&lt;&gt;"",VLOOKUP(F51,Paramètres!$E$2:$F$27,2,0)))))</f>
        <v>0</v>
      </c>
      <c r="P48" s="408"/>
    </row>
    <row r="49" spans="2:16" ht="15" customHeight="1" x14ac:dyDescent="0.3">
      <c r="B49" s="434"/>
      <c r="C49" s="435"/>
      <c r="D49" s="434"/>
      <c r="E49" s="428"/>
      <c r="F49" s="280"/>
      <c r="G49" s="411"/>
      <c r="H49" s="436"/>
      <c r="I49" s="437"/>
      <c r="J49" s="414"/>
      <c r="K49" s="428"/>
      <c r="N49" s="406">
        <f>N52/4</f>
        <v>10</v>
      </c>
      <c r="O49" s="407">
        <f>N52*5%</f>
        <v>2</v>
      </c>
    </row>
    <row r="50" spans="2:16" ht="15" customHeight="1" x14ac:dyDescent="0.3">
      <c r="B50" s="438"/>
      <c r="C50" s="439"/>
      <c r="D50" s="438"/>
      <c r="E50" s="428"/>
      <c r="F50" s="281"/>
      <c r="G50" s="282"/>
      <c r="H50" s="436"/>
      <c r="I50" s="437"/>
      <c r="J50" s="417" t="str">
        <f>IF(COUNTA(F49:F51)=0,"",IF(F49&lt;&gt;"",VLOOKUP(F49,Paramètres!$E$2:$F$27,2,0))+IF(F50&lt;&gt;"",VLOOKUP(F50,Paramètres!$E$2:$F$27,2,0))+IF(F51&lt;&gt;"",VLOOKUP(F51,Paramètres!$E$2:$F$27,2,0)))</f>
        <v/>
      </c>
      <c r="K50" s="428"/>
      <c r="N50" s="406">
        <f>N52/4</f>
        <v>10</v>
      </c>
      <c r="O50" s="407">
        <f>SUM(N48:N52)-(O48+O49)</f>
        <v>78</v>
      </c>
      <c r="P50" s="408"/>
    </row>
    <row r="51" spans="2:16" ht="15" customHeight="1" thickBot="1" x14ac:dyDescent="0.35">
      <c r="B51" s="438"/>
      <c r="C51" s="439"/>
      <c r="D51" s="438"/>
      <c r="E51" s="428"/>
      <c r="F51" s="283"/>
      <c r="G51" s="418"/>
      <c r="H51" s="440"/>
      <c r="I51" s="441"/>
      <c r="J51" s="421"/>
      <c r="K51" s="428"/>
      <c r="N51" s="406">
        <f>N52/4</f>
        <v>10</v>
      </c>
      <c r="O51" s="398"/>
    </row>
    <row r="52" spans="2:16" ht="16.2" thickBot="1" x14ac:dyDescent="0.35">
      <c r="B52" s="442"/>
      <c r="C52" s="442"/>
      <c r="D52" s="442"/>
      <c r="E52" s="428"/>
      <c r="F52" s="443"/>
      <c r="G52" s="444"/>
      <c r="H52" s="445"/>
      <c r="I52" s="445"/>
      <c r="J52" s="446"/>
      <c r="K52" s="428"/>
      <c r="N52" s="406">
        <f>IF(G50="",40,G50)</f>
        <v>40</v>
      </c>
      <c r="O52" s="398"/>
    </row>
    <row r="53" spans="2:16" ht="15" customHeight="1" thickBot="1" x14ac:dyDescent="0.35">
      <c r="B53" s="399">
        <f t="shared" ref="B53" si="3">B48+1</f>
        <v>11</v>
      </c>
      <c r="C53" s="400" t="str">
        <f>IF(VLOOKUP(B53,Paramètres!$A$2:$C$38,2,0)=0,"",VLOOKUP(B53,Paramètres!$A$2:$C$38,2,0))</f>
        <v>Elève 11</v>
      </c>
      <c r="D53" s="401" t="str">
        <f>IF(C53="","",VLOOKUP(B53,Paramètres!$A$2:$C$38,3,0))</f>
        <v>F</v>
      </c>
      <c r="E53" s="428"/>
      <c r="F53" s="402" t="s">
        <v>394</v>
      </c>
      <c r="G53" s="403" t="s">
        <v>184</v>
      </c>
      <c r="H53" s="432"/>
      <c r="I53" s="433"/>
      <c r="J53" s="403" t="s">
        <v>185</v>
      </c>
      <c r="K53" s="428"/>
      <c r="M53" s="406" t="str">
        <f>IF(G55="","",IF(Paramètres!$I$3="x",
IF(OR(J55=0,J55=""),0,IF(J55&gt;=G55,Paramètres!$K$10,IF(J55&gt;=G55*75%,Paramètres!$J$8,IF(J55&gt;=G55*50%,Paramètres!$I$8,IF(J55&gt;=G55*25%,Paramètres!$H$8,Paramètres!$G$10))))),
IF(Paramètres!$N$3="x",
IF(OR(J55=0,J55=""),0,IF(J55&gt;=G55,Paramètres!$O$9,IF(J55&gt;=G55*75%,Paramètres!$O$9,IF(J55&gt;=G55*50%,Paramètres!$N$8,IF(J55&gt;=G55*25%,Paramètres!$M$8,IF(J55&lt;G55*25%,Paramètres!$L$9)))))),
IF(Paramètres!$R$3="x",
IF(OR(J55=0,J55=""),"NA",IF(J55&gt;=G55,Paramètres!$S$9,IF(J55&gt;=G55*75%,Paramètres!$S$9,IF(J55&gt;=G55*50%,Paramètres!$R$8,IF(J55&gt;=G55*25%,Paramètres!$Q$8,IF(J55&lt;G55*25%,Paramètres!$P$9)))))),
IF(Paramètres!$V$3="x",
IF(OR(J55=0,J55=""),Paramètres!$T$9,IF(J55&gt;=G55,Paramètres!$W$9,IF(J55&gt;=G55*75%,Paramètres!$W$9,IF(J55&gt;=G55*50%,Paramètres!$V$8,IF(J55&gt;=G55*25%,Paramètres!$U$8,IF(J55&lt;G55*25%,Paramètres!$T$9)))))))))))</f>
        <v/>
      </c>
      <c r="N53" s="406">
        <f>N57/4</f>
        <v>10</v>
      </c>
      <c r="O53" s="407">
        <f>IF(OR(COUNTBLANK(F54:F56)=3,G55=""),0,
IF(SUM(IF(F54&lt;&gt;"",VLOOKUP(F54,Paramètres!$E$2:$F$27,2,0)),IF(F55&lt;&gt;"",VLOOKUP(F55,Paramètres!$E$2:$F$27,2,0)),IF(F56&lt;&gt;"",VLOOKUP(F56,Paramètres!$E$2:$F$27,2,0)))&gt;N57,$N57,
SUM(IF(F54&lt;&gt;"",VLOOKUP(F54,Paramètres!$E$2:$F$27,2,0)),IF(F55&lt;&gt;"",VLOOKUP(F55,Paramètres!$E$2:$F$27,2,0)),IF(F56&lt;&gt;"",VLOOKUP(F56,Paramètres!$E$2:$F$27,2,0)))))</f>
        <v>0</v>
      </c>
      <c r="P53" s="408"/>
    </row>
    <row r="54" spans="2:16" ht="15" customHeight="1" x14ac:dyDescent="0.3">
      <c r="B54" s="434"/>
      <c r="C54" s="435"/>
      <c r="D54" s="434"/>
      <c r="E54" s="428"/>
      <c r="F54" s="280"/>
      <c r="G54" s="411"/>
      <c r="H54" s="436"/>
      <c r="I54" s="437"/>
      <c r="J54" s="414"/>
      <c r="K54" s="428"/>
      <c r="N54" s="406">
        <f>N57/4</f>
        <v>10</v>
      </c>
      <c r="O54" s="407">
        <f>N57*5%</f>
        <v>2</v>
      </c>
    </row>
    <row r="55" spans="2:16" ht="15" customHeight="1" x14ac:dyDescent="0.3">
      <c r="B55" s="438"/>
      <c r="C55" s="439"/>
      <c r="D55" s="438"/>
      <c r="E55" s="428"/>
      <c r="F55" s="281"/>
      <c r="G55" s="282"/>
      <c r="H55" s="436"/>
      <c r="I55" s="437"/>
      <c r="J55" s="417" t="str">
        <f>IF(COUNTA(F54:F56)=0,"",IF(F54&lt;&gt;"",VLOOKUP(F54,Paramètres!$E$2:$F$27,2,0))+IF(F55&lt;&gt;"",VLOOKUP(F55,Paramètres!$E$2:$F$27,2,0))+IF(F56&lt;&gt;"",VLOOKUP(F56,Paramètres!$E$2:$F$27,2,0)))</f>
        <v/>
      </c>
      <c r="K55" s="428"/>
      <c r="N55" s="406">
        <f>N57/4</f>
        <v>10</v>
      </c>
      <c r="O55" s="407">
        <f>SUM(N53:N57)-(O53+O54)</f>
        <v>78</v>
      </c>
      <c r="P55" s="408"/>
    </row>
    <row r="56" spans="2:16" ht="15" customHeight="1" thickBot="1" x14ac:dyDescent="0.35">
      <c r="B56" s="438"/>
      <c r="C56" s="439"/>
      <c r="D56" s="438"/>
      <c r="E56" s="428"/>
      <c r="F56" s="283"/>
      <c r="G56" s="418"/>
      <c r="H56" s="440"/>
      <c r="I56" s="441"/>
      <c r="J56" s="421"/>
      <c r="K56" s="428"/>
      <c r="N56" s="406">
        <f>N57/4</f>
        <v>10</v>
      </c>
      <c r="O56" s="398"/>
    </row>
    <row r="57" spans="2:16" ht="16.2" thickBot="1" x14ac:dyDescent="0.35">
      <c r="B57" s="442"/>
      <c r="C57" s="442"/>
      <c r="D57" s="442"/>
      <c r="E57" s="428"/>
      <c r="F57" s="443"/>
      <c r="G57" s="444"/>
      <c r="H57" s="445"/>
      <c r="I57" s="445"/>
      <c r="J57" s="446"/>
      <c r="K57" s="428"/>
      <c r="N57" s="406">
        <f>IF(G55="",40,G55)</f>
        <v>40</v>
      </c>
      <c r="O57" s="398"/>
    </row>
    <row r="58" spans="2:16" ht="15" customHeight="1" thickBot="1" x14ac:dyDescent="0.35">
      <c r="B58" s="399">
        <f t="shared" ref="B58" si="4">B53+1</f>
        <v>12</v>
      </c>
      <c r="C58" s="400" t="str">
        <f>IF(VLOOKUP(B58,Paramètres!$A$2:$C$38,2,0)=0,"",VLOOKUP(B58,Paramètres!$A$2:$C$38,2,0))</f>
        <v>Elève 12</v>
      </c>
      <c r="D58" s="401" t="str">
        <f>IF(C58="","",VLOOKUP(B58,Paramètres!$A$2:$C$38,3,0))</f>
        <v>G</v>
      </c>
      <c r="E58" s="428"/>
      <c r="F58" s="402" t="s">
        <v>394</v>
      </c>
      <c r="G58" s="403" t="s">
        <v>184</v>
      </c>
      <c r="H58" s="432"/>
      <c r="I58" s="433"/>
      <c r="J58" s="403" t="s">
        <v>185</v>
      </c>
      <c r="K58" s="428"/>
      <c r="M58" s="406" t="str">
        <f>IF(G60="","",IF(Paramètres!$I$3="x",
IF(OR(J60=0,J60=""),0,IF(J60&gt;=G60,Paramètres!$K$10,IF(J60&gt;=G60*75%,Paramètres!$J$8,IF(J60&gt;=G60*50%,Paramètres!$I$8,IF(J60&gt;=G60*25%,Paramètres!$H$8,Paramètres!$G$10))))),
IF(Paramètres!$N$3="x",
IF(OR(J60=0,J60=""),0,IF(J60&gt;=G60,Paramètres!$O$9,IF(J60&gt;=G60*75%,Paramètres!$O$9,IF(J60&gt;=G60*50%,Paramètres!$N$8,IF(J60&gt;=G60*25%,Paramètres!$M$8,IF(J60&lt;G60*25%,Paramètres!$L$9)))))),
IF(Paramètres!$R$3="x",
IF(OR(J60=0,J60=""),"NA",IF(J60&gt;=G60,Paramètres!$S$9,IF(J60&gt;=G60*75%,Paramètres!$S$9,IF(J60&gt;=G60*50%,Paramètres!$R$8,IF(J60&gt;=G60*25%,Paramètres!$Q$8,IF(J60&lt;G60*25%,Paramètres!$P$9)))))),
IF(Paramètres!$V$3="x",
IF(OR(J60=0,J60=""),Paramètres!$T$9,IF(J60&gt;=G60,Paramètres!$W$9,IF(J60&gt;=G60*75%,Paramètres!$W$9,IF(J60&gt;=G60*50%,Paramètres!$V$8,IF(J60&gt;=G60*25%,Paramètres!$U$8,IF(J60&lt;G60*25%,Paramètres!$T$9)))))))))))</f>
        <v/>
      </c>
      <c r="N58" s="406">
        <f>N62/4</f>
        <v>10</v>
      </c>
      <c r="O58" s="407">
        <f>IF(OR(COUNTBLANK(F59:F61)=3,G60=""),0,
IF(SUM(IF(F59&lt;&gt;"",VLOOKUP(F59,Paramètres!$E$2:$F$27,2,0)),IF(F60&lt;&gt;"",VLOOKUP(F60,Paramètres!$E$2:$F$27,2,0)),IF(F61&lt;&gt;"",VLOOKUP(F61,Paramètres!$E$2:$F$27,2,0)))&gt;N62,$N62,
SUM(IF(F59&lt;&gt;"",VLOOKUP(F59,Paramètres!$E$2:$F$27,2,0)),IF(F60&lt;&gt;"",VLOOKUP(F60,Paramètres!$E$2:$F$27,2,0)),IF(F61&lt;&gt;"",VLOOKUP(F61,Paramètres!$E$2:$F$27,2,0)))))</f>
        <v>0</v>
      </c>
      <c r="P58" s="408"/>
    </row>
    <row r="59" spans="2:16" ht="15" customHeight="1" x14ac:dyDescent="0.3">
      <c r="B59" s="434"/>
      <c r="C59" s="435"/>
      <c r="D59" s="434"/>
      <c r="E59" s="428"/>
      <c r="F59" s="280"/>
      <c r="G59" s="411"/>
      <c r="H59" s="436"/>
      <c r="I59" s="437"/>
      <c r="J59" s="414"/>
      <c r="K59" s="428"/>
      <c r="N59" s="406">
        <f>N62/4</f>
        <v>10</v>
      </c>
      <c r="O59" s="407">
        <f>N62*5%</f>
        <v>2</v>
      </c>
    </row>
    <row r="60" spans="2:16" ht="15" customHeight="1" x14ac:dyDescent="0.3">
      <c r="B60" s="438"/>
      <c r="C60" s="439"/>
      <c r="D60" s="438"/>
      <c r="E60" s="428"/>
      <c r="F60" s="281"/>
      <c r="G60" s="282"/>
      <c r="H60" s="436"/>
      <c r="I60" s="437"/>
      <c r="J60" s="417" t="str">
        <f>IF(COUNTA(F59:F61)=0,"",IF(F59&lt;&gt;"",VLOOKUP(F59,Paramètres!$E$2:$F$27,2,0))+IF(F60&lt;&gt;"",VLOOKUP(F60,Paramètres!$E$2:$F$27,2,0))+IF(F61&lt;&gt;"",VLOOKUP(F61,Paramètres!$E$2:$F$27,2,0)))</f>
        <v/>
      </c>
      <c r="K60" s="428"/>
      <c r="N60" s="406">
        <f>N62/4</f>
        <v>10</v>
      </c>
      <c r="O60" s="407">
        <f>SUM(N58:N62)-(O58+O59)</f>
        <v>78</v>
      </c>
      <c r="P60" s="408"/>
    </row>
    <row r="61" spans="2:16" ht="15" customHeight="1" thickBot="1" x14ac:dyDescent="0.35">
      <c r="B61" s="438"/>
      <c r="C61" s="439"/>
      <c r="D61" s="438"/>
      <c r="E61" s="428"/>
      <c r="F61" s="283"/>
      <c r="G61" s="418"/>
      <c r="H61" s="440"/>
      <c r="I61" s="441"/>
      <c r="J61" s="421"/>
      <c r="K61" s="428"/>
      <c r="N61" s="406">
        <f>N62/4</f>
        <v>10</v>
      </c>
      <c r="O61" s="398"/>
    </row>
    <row r="62" spans="2:16" ht="16.2" thickBot="1" x14ac:dyDescent="0.35">
      <c r="B62" s="442"/>
      <c r="C62" s="442"/>
      <c r="D62" s="442"/>
      <c r="E62" s="428"/>
      <c r="F62" s="443"/>
      <c r="G62" s="444"/>
      <c r="H62" s="445"/>
      <c r="I62" s="445"/>
      <c r="J62" s="446"/>
      <c r="K62" s="428"/>
      <c r="N62" s="406">
        <f>IF(G60="",40,G60)</f>
        <v>40</v>
      </c>
      <c r="O62" s="398"/>
    </row>
    <row r="63" spans="2:16" ht="15" customHeight="1" thickBot="1" x14ac:dyDescent="0.35">
      <c r="B63" s="399">
        <f t="shared" ref="B63" si="5">B58+1</f>
        <v>13</v>
      </c>
      <c r="C63" s="400" t="str">
        <f>IF(VLOOKUP(B63,Paramètres!$A$2:$C$38,2,0)=0,"",VLOOKUP(B63,Paramètres!$A$2:$C$38,2,0))</f>
        <v>Elève 13</v>
      </c>
      <c r="D63" s="401" t="str">
        <f>IF(C63="","",VLOOKUP(B63,Paramètres!$A$2:$C$38,3,0))</f>
        <v>F</v>
      </c>
      <c r="E63" s="428"/>
      <c r="F63" s="402" t="s">
        <v>394</v>
      </c>
      <c r="G63" s="403" t="s">
        <v>184</v>
      </c>
      <c r="H63" s="432"/>
      <c r="I63" s="433"/>
      <c r="J63" s="403" t="s">
        <v>185</v>
      </c>
      <c r="K63" s="428"/>
      <c r="M63" s="406" t="str">
        <f>IF(G65="","",IF(Paramètres!$I$3="x",
IF(OR(J65=0,J65=""),0,IF(J65&gt;=G65,Paramètres!$K$10,IF(J65&gt;=G65*75%,Paramètres!$J$8,IF(J65&gt;=G65*50%,Paramètres!$I$8,IF(J65&gt;=G65*25%,Paramètres!$H$8,Paramètres!$G$10))))),
IF(Paramètres!$N$3="x",
IF(OR(J65=0,J65=""),0,IF(J65&gt;=G65,Paramètres!$O$9,IF(J65&gt;=G65*75%,Paramètres!$O$9,IF(J65&gt;=G65*50%,Paramètres!$N$8,IF(J65&gt;=G65*25%,Paramètres!$M$8,IF(J65&lt;G65*25%,Paramètres!$L$9)))))),
IF(Paramètres!$R$3="x",
IF(OR(J65=0,J65=""),"NA",IF(J65&gt;=G65,Paramètres!$S$9,IF(J65&gt;=G65*75%,Paramètres!$S$9,IF(J65&gt;=G65*50%,Paramètres!$R$8,IF(J65&gt;=G65*25%,Paramètres!$Q$8,IF(J65&lt;G65*25%,Paramètres!$P$9)))))),
IF(Paramètres!$V$3="x",
IF(OR(J65=0,J65=""),Paramètres!$T$9,IF(J65&gt;=G65,Paramètres!$W$9,IF(J65&gt;=G65*75%,Paramètres!$W$9,IF(J65&gt;=G65*50%,Paramètres!$V$8,IF(J65&gt;=G65*25%,Paramètres!$U$8,IF(J65&lt;G65*25%,Paramètres!$T$9)))))))))))</f>
        <v/>
      </c>
      <c r="N63" s="406">
        <f>N67/4</f>
        <v>10</v>
      </c>
      <c r="O63" s="407">
        <f>IF(OR(COUNTBLANK(F64:F66)=3,G65=""),0,
IF(SUM(IF(F64&lt;&gt;"",VLOOKUP(F64,Paramètres!$E$2:$F$27,2,0)),IF(F65&lt;&gt;"",VLOOKUP(F65,Paramètres!$E$2:$F$27,2,0)),IF(F66&lt;&gt;"",VLOOKUP(F66,Paramètres!$E$2:$F$27,2,0)))&gt;N67,$N67,
SUM(IF(F64&lt;&gt;"",VLOOKUP(F64,Paramètres!$E$2:$F$27,2,0)),IF(F65&lt;&gt;"",VLOOKUP(F65,Paramètres!$E$2:$F$27,2,0)),IF(F66&lt;&gt;"",VLOOKUP(F66,Paramètres!$E$2:$F$27,2,0)))))</f>
        <v>0</v>
      </c>
      <c r="P63" s="408"/>
    </row>
    <row r="64" spans="2:16" ht="15" customHeight="1" x14ac:dyDescent="0.3">
      <c r="B64" s="434"/>
      <c r="C64" s="435"/>
      <c r="D64" s="434"/>
      <c r="E64" s="428"/>
      <c r="F64" s="280"/>
      <c r="G64" s="411"/>
      <c r="H64" s="436"/>
      <c r="I64" s="437"/>
      <c r="J64" s="414"/>
      <c r="K64" s="428"/>
      <c r="N64" s="406">
        <f>N67/4</f>
        <v>10</v>
      </c>
      <c r="O64" s="407">
        <f>N67*5%</f>
        <v>2</v>
      </c>
    </row>
    <row r="65" spans="2:16" ht="15" customHeight="1" x14ac:dyDescent="0.3">
      <c r="B65" s="438"/>
      <c r="C65" s="439"/>
      <c r="D65" s="438"/>
      <c r="E65" s="428"/>
      <c r="F65" s="281"/>
      <c r="G65" s="282"/>
      <c r="H65" s="436"/>
      <c r="I65" s="437"/>
      <c r="J65" s="417" t="str">
        <f>IF(COUNTA(F64:F66)=0,"",IF(F64&lt;&gt;"",VLOOKUP(F64,Paramètres!$E$2:$F$27,2,0))+IF(F65&lt;&gt;"",VLOOKUP(F65,Paramètres!$E$2:$F$27,2,0))+IF(F66&lt;&gt;"",VLOOKUP(F66,Paramètres!$E$2:$F$27,2,0)))</f>
        <v/>
      </c>
      <c r="K65" s="428"/>
      <c r="N65" s="406">
        <f>N67/4</f>
        <v>10</v>
      </c>
      <c r="O65" s="407">
        <f>SUM(N63:N67)-(O63+O64)</f>
        <v>78</v>
      </c>
      <c r="P65" s="408"/>
    </row>
    <row r="66" spans="2:16" ht="15" customHeight="1" thickBot="1" x14ac:dyDescent="0.35">
      <c r="B66" s="438"/>
      <c r="C66" s="439"/>
      <c r="D66" s="438"/>
      <c r="E66" s="428"/>
      <c r="F66" s="283"/>
      <c r="G66" s="418"/>
      <c r="H66" s="440"/>
      <c r="I66" s="441"/>
      <c r="J66" s="421"/>
      <c r="K66" s="428"/>
      <c r="N66" s="406">
        <f>N67/4</f>
        <v>10</v>
      </c>
      <c r="O66" s="398"/>
    </row>
    <row r="67" spans="2:16" ht="16.2" thickBot="1" x14ac:dyDescent="0.35">
      <c r="B67" s="442"/>
      <c r="C67" s="442"/>
      <c r="D67" s="442"/>
      <c r="E67" s="428"/>
      <c r="F67" s="443"/>
      <c r="G67" s="444"/>
      <c r="H67" s="445"/>
      <c r="I67" s="445"/>
      <c r="J67" s="446"/>
      <c r="K67" s="428"/>
      <c r="N67" s="406">
        <f>IF(G65="",40,G65)</f>
        <v>40</v>
      </c>
      <c r="O67" s="398"/>
    </row>
    <row r="68" spans="2:16" ht="15" customHeight="1" thickBot="1" x14ac:dyDescent="0.35">
      <c r="B68" s="399">
        <f t="shared" ref="B68" si="6">B63+1</f>
        <v>14</v>
      </c>
      <c r="C68" s="400" t="str">
        <f>IF(VLOOKUP(B68,Paramètres!$A$2:$C$38,2,0)=0,"",VLOOKUP(B68,Paramètres!$A$2:$C$38,2,0))</f>
        <v>Elève 14</v>
      </c>
      <c r="D68" s="401" t="str">
        <f>IF(C68="","",VLOOKUP(B68,Paramètres!$A$2:$C$38,3,0))</f>
        <v>F</v>
      </c>
      <c r="E68" s="428"/>
      <c r="F68" s="402" t="s">
        <v>394</v>
      </c>
      <c r="G68" s="403" t="s">
        <v>184</v>
      </c>
      <c r="H68" s="432"/>
      <c r="I68" s="433"/>
      <c r="J68" s="403" t="s">
        <v>185</v>
      </c>
      <c r="K68" s="428"/>
      <c r="M68" s="406" t="str">
        <f>IF(G70="","",IF(Paramètres!$I$3="x",
IF(OR(J70=0,J70=""),0,IF(J70&gt;=G70,Paramètres!$K$10,IF(J70&gt;=G70*75%,Paramètres!$J$8,IF(J70&gt;=G70*50%,Paramètres!$I$8,IF(J70&gt;=G70*25%,Paramètres!$H$8,Paramètres!$G$10))))),
IF(Paramètres!$N$3="x",
IF(OR(J70=0,J70=""),0,IF(J70&gt;=G70,Paramètres!$O$9,IF(J70&gt;=G70*75%,Paramètres!$O$9,IF(J70&gt;=G70*50%,Paramètres!$N$8,IF(J70&gt;=G70*25%,Paramètres!$M$8,IF(J70&lt;G70*25%,Paramètres!$L$9)))))),
IF(Paramètres!$R$3="x",
IF(OR(J70=0,J70=""),"NA",IF(J70&gt;=G70,Paramètres!$S$9,IF(J70&gt;=G70*75%,Paramètres!$S$9,IF(J70&gt;=G70*50%,Paramètres!$R$8,IF(J70&gt;=G70*25%,Paramètres!$Q$8,IF(J70&lt;G70*25%,Paramètres!$P$9)))))),
IF(Paramètres!$V$3="x",
IF(OR(J70=0,J70=""),Paramètres!$T$9,IF(J70&gt;=G70,Paramètres!$W$9,IF(J70&gt;=G70*75%,Paramètres!$W$9,IF(J70&gt;=G70*50%,Paramètres!$V$8,IF(J70&gt;=G70*25%,Paramètres!$U$8,IF(J70&lt;G70*25%,Paramètres!$T$9)))))))))))</f>
        <v/>
      </c>
      <c r="N68" s="406">
        <f>N72/4</f>
        <v>10</v>
      </c>
      <c r="O68" s="407">
        <f>IF(OR(COUNTBLANK(F69:F71)=3,G70=""),0,
IF(SUM(IF(F69&lt;&gt;"",VLOOKUP(F69,Paramètres!$E$2:$F$27,2,0)),IF(F70&lt;&gt;"",VLOOKUP(F70,Paramètres!$E$2:$F$27,2,0)),IF(F71&lt;&gt;"",VLOOKUP(F71,Paramètres!$E$2:$F$27,2,0)))&gt;N72,$N72,
SUM(IF(F69&lt;&gt;"",VLOOKUP(F69,Paramètres!$E$2:$F$27,2,0)),IF(F70&lt;&gt;"",VLOOKUP(F70,Paramètres!$E$2:$F$27,2,0)),IF(F71&lt;&gt;"",VLOOKUP(F71,Paramètres!$E$2:$F$27,2,0)))))</f>
        <v>0</v>
      </c>
      <c r="P68" s="408"/>
    </row>
    <row r="69" spans="2:16" ht="15" customHeight="1" x14ac:dyDescent="0.3">
      <c r="B69" s="434"/>
      <c r="C69" s="435"/>
      <c r="D69" s="434"/>
      <c r="E69" s="428"/>
      <c r="F69" s="280"/>
      <c r="G69" s="411"/>
      <c r="H69" s="436"/>
      <c r="I69" s="437"/>
      <c r="J69" s="414"/>
      <c r="K69" s="428"/>
      <c r="N69" s="406">
        <f>N72/4</f>
        <v>10</v>
      </c>
      <c r="O69" s="407">
        <f>N72*5%</f>
        <v>2</v>
      </c>
    </row>
    <row r="70" spans="2:16" ht="15" customHeight="1" x14ac:dyDescent="0.3">
      <c r="B70" s="438"/>
      <c r="C70" s="439"/>
      <c r="D70" s="438"/>
      <c r="E70" s="428"/>
      <c r="F70" s="281"/>
      <c r="G70" s="282"/>
      <c r="H70" s="436"/>
      <c r="I70" s="437"/>
      <c r="J70" s="417" t="str">
        <f>IF(COUNTA(F69:F71)=0,"",IF(F69&lt;&gt;"",VLOOKUP(F69,Paramètres!$E$2:$F$27,2,0))+IF(F70&lt;&gt;"",VLOOKUP(F70,Paramètres!$E$2:$F$27,2,0))+IF(F71&lt;&gt;"",VLOOKUP(F71,Paramètres!$E$2:$F$27,2,0)))</f>
        <v/>
      </c>
      <c r="K70" s="428"/>
      <c r="N70" s="406">
        <f>N72/4</f>
        <v>10</v>
      </c>
      <c r="O70" s="407">
        <f>SUM(N68:N72)-(O68+O69)</f>
        <v>78</v>
      </c>
      <c r="P70" s="408"/>
    </row>
    <row r="71" spans="2:16" ht="15" customHeight="1" thickBot="1" x14ac:dyDescent="0.35">
      <c r="B71" s="438"/>
      <c r="C71" s="439"/>
      <c r="D71" s="438"/>
      <c r="E71" s="428"/>
      <c r="F71" s="283"/>
      <c r="G71" s="418"/>
      <c r="H71" s="440"/>
      <c r="I71" s="441"/>
      <c r="J71" s="421"/>
      <c r="K71" s="428"/>
      <c r="N71" s="406">
        <f>N72/4</f>
        <v>10</v>
      </c>
      <c r="O71" s="398"/>
    </row>
    <row r="72" spans="2:16" ht="16.2" thickBot="1" x14ac:dyDescent="0.35">
      <c r="B72" s="442"/>
      <c r="C72" s="442"/>
      <c r="D72" s="442"/>
      <c r="E72" s="428"/>
      <c r="F72" s="443"/>
      <c r="G72" s="444"/>
      <c r="H72" s="445"/>
      <c r="I72" s="445"/>
      <c r="J72" s="446"/>
      <c r="K72" s="428"/>
      <c r="N72" s="406">
        <f>IF(G70="",40,G70)</f>
        <v>40</v>
      </c>
      <c r="O72" s="398"/>
    </row>
    <row r="73" spans="2:16" ht="15" customHeight="1" thickBot="1" x14ac:dyDescent="0.35">
      <c r="B73" s="399">
        <f t="shared" ref="B73" si="7">B68+1</f>
        <v>15</v>
      </c>
      <c r="C73" s="400" t="str">
        <f>IF(VLOOKUP(B73,Paramètres!$A$2:$C$38,2,0)=0,"",VLOOKUP(B73,Paramètres!$A$2:$C$38,2,0))</f>
        <v>Elève 15</v>
      </c>
      <c r="D73" s="401" t="str">
        <f>IF(C73="","",VLOOKUP(B73,Paramètres!$A$2:$C$38,3,0))</f>
        <v>G</v>
      </c>
      <c r="E73" s="428"/>
      <c r="F73" s="402" t="s">
        <v>394</v>
      </c>
      <c r="G73" s="403" t="s">
        <v>184</v>
      </c>
      <c r="H73" s="432"/>
      <c r="I73" s="433"/>
      <c r="J73" s="403" t="s">
        <v>185</v>
      </c>
      <c r="K73" s="428"/>
      <c r="M73" s="406" t="str">
        <f>IF(G75="","",IF(Paramètres!$I$3="x",
IF(OR(J75=0,J75=""),0,IF(J75&gt;=G75,Paramètres!$K$10,IF(J75&gt;=G75*75%,Paramètres!$J$8,IF(J75&gt;=G75*50%,Paramètres!$I$8,IF(J75&gt;=G75*25%,Paramètres!$H$8,Paramètres!$G$10))))),
IF(Paramètres!$N$3="x",
IF(OR(J75=0,J75=""),0,IF(J75&gt;=G75,Paramètres!$O$9,IF(J75&gt;=G75*75%,Paramètres!$O$9,IF(J75&gt;=G75*50%,Paramètres!$N$8,IF(J75&gt;=G75*25%,Paramètres!$M$8,IF(J75&lt;G75*25%,Paramètres!$L$9)))))),
IF(Paramètres!$R$3="x",
IF(OR(J75=0,J75=""),"NA",IF(J75&gt;=G75,Paramètres!$S$9,IF(J75&gt;=G75*75%,Paramètres!$S$9,IF(J75&gt;=G75*50%,Paramètres!$R$8,IF(J75&gt;=G75*25%,Paramètres!$Q$8,IF(J75&lt;G75*25%,Paramètres!$P$9)))))),
IF(Paramètres!$V$3="x",
IF(OR(J75=0,J75=""),Paramètres!$T$9,IF(J75&gt;=G75,Paramètres!$W$9,IF(J75&gt;=G75*75%,Paramètres!$W$9,IF(J75&gt;=G75*50%,Paramètres!$V$8,IF(J75&gt;=G75*25%,Paramètres!$U$8,IF(J75&lt;G75*25%,Paramètres!$T$9)))))))))))</f>
        <v/>
      </c>
      <c r="N73" s="406">
        <f>N77/4</f>
        <v>10</v>
      </c>
      <c r="O73" s="407">
        <f>IF(OR(COUNTBLANK(F74:F76)=3,G75=""),0,
IF(SUM(IF(F74&lt;&gt;"",VLOOKUP(F74,Paramètres!$E$2:$F$27,2,0)),IF(F75&lt;&gt;"",VLOOKUP(F75,Paramètres!$E$2:$F$27,2,0)),IF(F76&lt;&gt;"",VLOOKUP(F76,Paramètres!$E$2:$F$27,2,0)))&gt;N77,$N77,
SUM(IF(F74&lt;&gt;"",VLOOKUP(F74,Paramètres!$E$2:$F$27,2,0)),IF(F75&lt;&gt;"",VLOOKUP(F75,Paramètres!$E$2:$F$27,2,0)),IF(F76&lt;&gt;"",VLOOKUP(F76,Paramètres!$E$2:$F$27,2,0)))))</f>
        <v>0</v>
      </c>
      <c r="P73" s="408"/>
    </row>
    <row r="74" spans="2:16" ht="15" customHeight="1" x14ac:dyDescent="0.3">
      <c r="B74" s="434"/>
      <c r="C74" s="435"/>
      <c r="D74" s="434"/>
      <c r="E74" s="428"/>
      <c r="F74" s="280"/>
      <c r="G74" s="411"/>
      <c r="H74" s="436"/>
      <c r="I74" s="437"/>
      <c r="J74" s="414"/>
      <c r="K74" s="428"/>
      <c r="N74" s="406">
        <f>N77/4</f>
        <v>10</v>
      </c>
      <c r="O74" s="407">
        <f>N77*5%</f>
        <v>2</v>
      </c>
    </row>
    <row r="75" spans="2:16" ht="15" customHeight="1" x14ac:dyDescent="0.3">
      <c r="B75" s="438"/>
      <c r="C75" s="439"/>
      <c r="D75" s="438"/>
      <c r="E75" s="428"/>
      <c r="F75" s="281"/>
      <c r="G75" s="282"/>
      <c r="H75" s="436"/>
      <c r="I75" s="437"/>
      <c r="J75" s="417" t="str">
        <f>IF(COUNTA(F74:F76)=0,"",IF(F74&lt;&gt;"",VLOOKUP(F74,Paramètres!$E$2:$F$27,2,0))+IF(F75&lt;&gt;"",VLOOKUP(F75,Paramètres!$E$2:$F$27,2,0))+IF(F76&lt;&gt;"",VLOOKUP(F76,Paramètres!$E$2:$F$27,2,0)))</f>
        <v/>
      </c>
      <c r="K75" s="428"/>
      <c r="N75" s="406">
        <f>N77/4</f>
        <v>10</v>
      </c>
      <c r="O75" s="407">
        <f>SUM(N73:N77)-(O73+O74)</f>
        <v>78</v>
      </c>
      <c r="P75" s="408"/>
    </row>
    <row r="76" spans="2:16" ht="15" customHeight="1" thickBot="1" x14ac:dyDescent="0.35">
      <c r="B76" s="438"/>
      <c r="C76" s="439"/>
      <c r="D76" s="438"/>
      <c r="E76" s="428"/>
      <c r="F76" s="283"/>
      <c r="G76" s="418"/>
      <c r="H76" s="440"/>
      <c r="I76" s="441"/>
      <c r="J76" s="421"/>
      <c r="K76" s="428"/>
      <c r="N76" s="406">
        <f>N77/4</f>
        <v>10</v>
      </c>
      <c r="O76" s="398"/>
    </row>
    <row r="77" spans="2:16" ht="16.2" thickBot="1" x14ac:dyDescent="0.35">
      <c r="B77" s="442"/>
      <c r="C77" s="442"/>
      <c r="D77" s="442"/>
      <c r="E77" s="428"/>
      <c r="F77" s="443"/>
      <c r="G77" s="444"/>
      <c r="H77" s="445"/>
      <c r="I77" s="445"/>
      <c r="J77" s="446"/>
      <c r="K77" s="428"/>
      <c r="N77" s="406">
        <f>IF(G75="",40,G75)</f>
        <v>40</v>
      </c>
      <c r="O77" s="398"/>
    </row>
    <row r="78" spans="2:16" ht="15" customHeight="1" thickBot="1" x14ac:dyDescent="0.35">
      <c r="B78" s="399">
        <f t="shared" ref="B78" si="8">B73+1</f>
        <v>16</v>
      </c>
      <c r="C78" s="400" t="str">
        <f>IF(VLOOKUP(B78,Paramètres!$A$2:$C$38,2,0)=0,"",VLOOKUP(B78,Paramètres!$A$2:$C$38,2,0))</f>
        <v>Elève 16</v>
      </c>
      <c r="D78" s="401" t="str">
        <f>IF(C78="","",VLOOKUP(B78,Paramètres!$A$2:$C$38,3,0))</f>
        <v>G</v>
      </c>
      <c r="E78" s="428"/>
      <c r="F78" s="402" t="s">
        <v>394</v>
      </c>
      <c r="G78" s="403" t="s">
        <v>184</v>
      </c>
      <c r="H78" s="432"/>
      <c r="I78" s="433"/>
      <c r="J78" s="403" t="s">
        <v>185</v>
      </c>
      <c r="K78" s="428"/>
      <c r="M78" s="406" t="str">
        <f>IF(G80="","",IF(Paramètres!$I$3="x",
IF(OR(J80=0,J80=""),0,IF(J80&gt;=G80,Paramètres!$K$10,IF(J80&gt;=G80*75%,Paramètres!$J$8,IF(J80&gt;=G80*50%,Paramètres!$I$8,IF(J80&gt;=G80*25%,Paramètres!$H$8,Paramètres!$G$10))))),
IF(Paramètres!$N$3="x",
IF(OR(J80=0,J80=""),0,IF(J80&gt;=G80,Paramètres!$O$9,IF(J80&gt;=G80*75%,Paramètres!$O$9,IF(J80&gt;=G80*50%,Paramètres!$N$8,IF(J80&gt;=G80*25%,Paramètres!$M$8,IF(J80&lt;G80*25%,Paramètres!$L$9)))))),
IF(Paramètres!$R$3="x",
IF(OR(J80=0,J80=""),"NA",IF(J80&gt;=G80,Paramètres!$S$9,IF(J80&gt;=G80*75%,Paramètres!$S$9,IF(J80&gt;=G80*50%,Paramètres!$R$8,IF(J80&gt;=G80*25%,Paramètres!$Q$8,IF(J80&lt;G80*25%,Paramètres!$P$9)))))),
IF(Paramètres!$V$3="x",
IF(OR(J80=0,J80=""),Paramètres!$T$9,IF(J80&gt;=G80,Paramètres!$W$9,IF(J80&gt;=G80*75%,Paramètres!$W$9,IF(J80&gt;=G80*50%,Paramètres!$V$8,IF(J80&gt;=G80*25%,Paramètres!$U$8,IF(J80&lt;G80*25%,Paramètres!$T$9)))))))))))</f>
        <v/>
      </c>
      <c r="N78" s="406">
        <f>N82/4</f>
        <v>10</v>
      </c>
      <c r="O78" s="407">
        <f>IF(OR(COUNTBLANK(F79:F81)=3,G80=""),0,
IF(SUM(IF(F79&lt;&gt;"",VLOOKUP(F79,Paramètres!$E$2:$F$27,2,0)),IF(F80&lt;&gt;"",VLOOKUP(F80,Paramètres!$E$2:$F$27,2,0)),IF(F81&lt;&gt;"",VLOOKUP(F81,Paramètres!$E$2:$F$27,2,0)))&gt;N82,$N82,
SUM(IF(F79&lt;&gt;"",VLOOKUP(F79,Paramètres!$E$2:$F$27,2,0)),IF(F80&lt;&gt;"",VLOOKUP(F80,Paramètres!$E$2:$F$27,2,0)),IF(F81&lt;&gt;"",VLOOKUP(F81,Paramètres!$E$2:$F$27,2,0)))))</f>
        <v>0</v>
      </c>
      <c r="P78" s="408"/>
    </row>
    <row r="79" spans="2:16" ht="15" customHeight="1" x14ac:dyDescent="0.3">
      <c r="B79" s="434"/>
      <c r="C79" s="435"/>
      <c r="D79" s="434"/>
      <c r="E79" s="428"/>
      <c r="F79" s="280"/>
      <c r="G79" s="411"/>
      <c r="H79" s="436"/>
      <c r="I79" s="437"/>
      <c r="J79" s="414"/>
      <c r="K79" s="428"/>
      <c r="N79" s="406">
        <f>N82/4</f>
        <v>10</v>
      </c>
      <c r="O79" s="407">
        <f>N82*5%</f>
        <v>2</v>
      </c>
    </row>
    <row r="80" spans="2:16" ht="15" customHeight="1" x14ac:dyDescent="0.3">
      <c r="B80" s="438"/>
      <c r="C80" s="439"/>
      <c r="D80" s="438"/>
      <c r="E80" s="428"/>
      <c r="F80" s="281"/>
      <c r="G80" s="282"/>
      <c r="H80" s="436"/>
      <c r="I80" s="437"/>
      <c r="J80" s="417" t="str">
        <f>IF(COUNTA(F79:F81)=0,"",IF(F79&lt;&gt;"",VLOOKUP(F79,Paramètres!$E$2:$F$27,2,0))+IF(F80&lt;&gt;"",VLOOKUP(F80,Paramètres!$E$2:$F$27,2,0))+IF(F81&lt;&gt;"",VLOOKUP(F81,Paramètres!$E$2:$F$27,2,0)))</f>
        <v/>
      </c>
      <c r="K80" s="428"/>
      <c r="N80" s="406">
        <f>N82/4</f>
        <v>10</v>
      </c>
      <c r="O80" s="407">
        <f>SUM(N78:N82)-(O78+O79)</f>
        <v>78</v>
      </c>
      <c r="P80" s="408"/>
    </row>
    <row r="81" spans="2:16" ht="15" customHeight="1" thickBot="1" x14ac:dyDescent="0.35">
      <c r="B81" s="438"/>
      <c r="C81" s="439"/>
      <c r="D81" s="438"/>
      <c r="E81" s="428"/>
      <c r="F81" s="283"/>
      <c r="G81" s="418"/>
      <c r="H81" s="440"/>
      <c r="I81" s="441"/>
      <c r="J81" s="421"/>
      <c r="K81" s="428"/>
      <c r="N81" s="406">
        <f>N82/4</f>
        <v>10</v>
      </c>
      <c r="O81" s="398"/>
    </row>
    <row r="82" spans="2:16" ht="16.2" thickBot="1" x14ac:dyDescent="0.35">
      <c r="B82" s="442"/>
      <c r="C82" s="442"/>
      <c r="D82" s="442"/>
      <c r="E82" s="428"/>
      <c r="F82" s="443"/>
      <c r="G82" s="444"/>
      <c r="H82" s="445"/>
      <c r="I82" s="445"/>
      <c r="J82" s="446"/>
      <c r="K82" s="428"/>
      <c r="N82" s="406">
        <f>IF(G80="",40,G80)</f>
        <v>40</v>
      </c>
      <c r="O82" s="398"/>
    </row>
    <row r="83" spans="2:16" ht="15" customHeight="1" thickBot="1" x14ac:dyDescent="0.35">
      <c r="B83" s="399">
        <f t="shared" ref="B83" si="9">B78+1</f>
        <v>17</v>
      </c>
      <c r="C83" s="400" t="str">
        <f>IF(VLOOKUP(B83,Paramètres!$A$2:$C$38,2,0)=0,"",VLOOKUP(B83,Paramètres!$A$2:$C$38,2,0))</f>
        <v>Elève 17</v>
      </c>
      <c r="D83" s="401" t="str">
        <f>IF(C83="","",VLOOKUP(B83,Paramètres!$A$2:$C$38,3,0))</f>
        <v>G</v>
      </c>
      <c r="E83" s="428"/>
      <c r="F83" s="402" t="s">
        <v>394</v>
      </c>
      <c r="G83" s="403" t="s">
        <v>184</v>
      </c>
      <c r="H83" s="432"/>
      <c r="I83" s="433"/>
      <c r="J83" s="403" t="s">
        <v>185</v>
      </c>
      <c r="K83" s="428"/>
      <c r="M83" s="406" t="str">
        <f>IF(G85="","",IF(Paramètres!$I$3="x",
IF(OR(J85=0,J85=""),0,IF(J85&gt;=G85,Paramètres!$K$10,IF(J85&gt;=G85*75%,Paramètres!$J$8,IF(J85&gt;=G85*50%,Paramètres!$I$8,IF(J85&gt;=G85*25%,Paramètres!$H$8,Paramètres!$G$10))))),
IF(Paramètres!$N$3="x",
IF(OR(J85=0,J85=""),0,IF(J85&gt;=G85,Paramètres!$O$9,IF(J85&gt;=G85*75%,Paramètres!$O$9,IF(J85&gt;=G85*50%,Paramètres!$N$8,IF(J85&gt;=G85*25%,Paramètres!$M$8,IF(J85&lt;G85*25%,Paramètres!$L$9)))))),
IF(Paramètres!$R$3="x",
IF(OR(J85=0,J85=""),"NA",IF(J85&gt;=G85,Paramètres!$S$9,IF(J85&gt;=G85*75%,Paramètres!$S$9,IF(J85&gt;=G85*50%,Paramètres!$R$8,IF(J85&gt;=G85*25%,Paramètres!$Q$8,IF(J85&lt;G85*25%,Paramètres!$P$9)))))),
IF(Paramètres!$V$3="x",
IF(OR(J85=0,J85=""),Paramètres!$T$9,IF(J85&gt;=G85,Paramètres!$W$9,IF(J85&gt;=G85*75%,Paramètres!$W$9,IF(J85&gt;=G85*50%,Paramètres!$V$8,IF(J85&gt;=G85*25%,Paramètres!$U$8,IF(J85&lt;G85*25%,Paramètres!$T$9)))))))))))</f>
        <v/>
      </c>
      <c r="N83" s="406">
        <f>N87/4</f>
        <v>10</v>
      </c>
      <c r="O83" s="407">
        <f>IF(OR(COUNTBLANK(F84:F86)=3,G85=""),0,
IF(SUM(IF(F84&lt;&gt;"",VLOOKUP(F84,Paramètres!$E$2:$F$27,2,0)),IF(F85&lt;&gt;"",VLOOKUP(F85,Paramètres!$E$2:$F$27,2,0)),IF(F86&lt;&gt;"",VLOOKUP(F86,Paramètres!$E$2:$F$27,2,0)))&gt;N87,$N87,
SUM(IF(F84&lt;&gt;"",VLOOKUP(F84,Paramètres!$E$2:$F$27,2,0)),IF(F85&lt;&gt;"",VLOOKUP(F85,Paramètres!$E$2:$F$27,2,0)),IF(F86&lt;&gt;"",VLOOKUP(F86,Paramètres!$E$2:$F$27,2,0)))))</f>
        <v>0</v>
      </c>
      <c r="P83" s="408"/>
    </row>
    <row r="84" spans="2:16" ht="15" customHeight="1" x14ac:dyDescent="0.3">
      <c r="B84" s="434"/>
      <c r="C84" s="435"/>
      <c r="D84" s="434"/>
      <c r="E84" s="428"/>
      <c r="F84" s="280"/>
      <c r="G84" s="411"/>
      <c r="H84" s="436"/>
      <c r="I84" s="437"/>
      <c r="J84" s="414"/>
      <c r="K84" s="428"/>
      <c r="N84" s="406">
        <f>N87/4</f>
        <v>10</v>
      </c>
      <c r="O84" s="407">
        <f>N87*5%</f>
        <v>2</v>
      </c>
    </row>
    <row r="85" spans="2:16" ht="15" customHeight="1" x14ac:dyDescent="0.3">
      <c r="B85" s="438"/>
      <c r="C85" s="439"/>
      <c r="D85" s="438"/>
      <c r="E85" s="428"/>
      <c r="F85" s="281"/>
      <c r="G85" s="282"/>
      <c r="H85" s="436"/>
      <c r="I85" s="437"/>
      <c r="J85" s="417" t="str">
        <f>IF(COUNTA(F84:F86)=0,"",IF(F84&lt;&gt;"",VLOOKUP(F84,Paramètres!$E$2:$F$27,2,0))+IF(F85&lt;&gt;"",VLOOKUP(F85,Paramètres!$E$2:$F$27,2,0))+IF(F86&lt;&gt;"",VLOOKUP(F86,Paramètres!$E$2:$F$27,2,0)))</f>
        <v/>
      </c>
      <c r="K85" s="428"/>
      <c r="N85" s="406">
        <f>N87/4</f>
        <v>10</v>
      </c>
      <c r="O85" s="407">
        <f>SUM(N83:N87)-(O83+O84)</f>
        <v>78</v>
      </c>
      <c r="P85" s="408"/>
    </row>
    <row r="86" spans="2:16" ht="15" customHeight="1" thickBot="1" x14ac:dyDescent="0.35">
      <c r="B86" s="438"/>
      <c r="C86" s="439"/>
      <c r="D86" s="438"/>
      <c r="E86" s="428"/>
      <c r="F86" s="283"/>
      <c r="G86" s="418"/>
      <c r="H86" s="440"/>
      <c r="I86" s="441"/>
      <c r="J86" s="421"/>
      <c r="K86" s="428"/>
      <c r="N86" s="406">
        <f>N87/4</f>
        <v>10</v>
      </c>
      <c r="O86" s="398"/>
    </row>
    <row r="87" spans="2:16" ht="16.2" thickBot="1" x14ac:dyDescent="0.35">
      <c r="B87" s="442"/>
      <c r="C87" s="442"/>
      <c r="D87" s="442"/>
      <c r="E87" s="428"/>
      <c r="F87" s="443"/>
      <c r="G87" s="444"/>
      <c r="H87" s="445"/>
      <c r="I87" s="445"/>
      <c r="J87" s="446"/>
      <c r="K87" s="428"/>
      <c r="N87" s="406">
        <f>IF(G85="",40,G85)</f>
        <v>40</v>
      </c>
      <c r="O87" s="398"/>
    </row>
    <row r="88" spans="2:16" ht="15" customHeight="1" thickBot="1" x14ac:dyDescent="0.35">
      <c r="B88" s="399">
        <f t="shared" ref="B88" si="10">B83+1</f>
        <v>18</v>
      </c>
      <c r="C88" s="400" t="str">
        <f>IF(VLOOKUP(B88,Paramètres!$A$2:$C$38,2,0)=0,"",VLOOKUP(B88,Paramètres!$A$2:$C$38,2,0))</f>
        <v>Elève 18</v>
      </c>
      <c r="D88" s="401" t="str">
        <f>IF(C88="","",VLOOKUP(B88,Paramètres!$A$2:$C$38,3,0))</f>
        <v>F</v>
      </c>
      <c r="E88" s="428"/>
      <c r="F88" s="402" t="s">
        <v>394</v>
      </c>
      <c r="G88" s="403" t="s">
        <v>184</v>
      </c>
      <c r="H88" s="432"/>
      <c r="I88" s="433"/>
      <c r="J88" s="403" t="s">
        <v>185</v>
      </c>
      <c r="K88" s="428"/>
      <c r="M88" s="406" t="str">
        <f>IF(G90="","",IF(Paramètres!$I$3="x",
IF(OR(J90=0,J90=""),0,IF(J90&gt;=G90,Paramètres!$K$10,IF(J90&gt;=G90*75%,Paramètres!$J$8,IF(J90&gt;=G90*50%,Paramètres!$I$8,IF(J90&gt;=G90*25%,Paramètres!$H$8,Paramètres!$G$10))))),
IF(Paramètres!$N$3="x",
IF(OR(J90=0,J90=""),0,IF(J90&gt;=G90,Paramètres!$O$9,IF(J90&gt;=G90*75%,Paramètres!$O$9,IF(J90&gt;=G90*50%,Paramètres!$N$8,IF(J90&gt;=G90*25%,Paramètres!$M$8,IF(J90&lt;G90*25%,Paramètres!$L$9)))))),
IF(Paramètres!$R$3="x",
IF(OR(J90=0,J90=""),"NA",IF(J90&gt;=G90,Paramètres!$S$9,IF(J90&gt;=G90*75%,Paramètres!$S$9,IF(J90&gt;=G90*50%,Paramètres!$R$8,IF(J90&gt;=G90*25%,Paramètres!$Q$8,IF(J90&lt;G90*25%,Paramètres!$P$9)))))),
IF(Paramètres!$V$3="x",
IF(OR(J90=0,J90=""),Paramètres!$T$9,IF(J90&gt;=G90,Paramètres!$W$9,IF(J90&gt;=G90*75%,Paramètres!$W$9,IF(J90&gt;=G90*50%,Paramètres!$V$8,IF(J90&gt;=G90*25%,Paramètres!$U$8,IF(J90&lt;G90*25%,Paramètres!$T$9)))))))))))</f>
        <v/>
      </c>
      <c r="N88" s="406">
        <f>N92/4</f>
        <v>10</v>
      </c>
      <c r="O88" s="407">
        <f>IF(OR(COUNTBLANK(F89:F91)=3,G90=""),0,
IF(SUM(IF(F89&lt;&gt;"",VLOOKUP(F89,Paramètres!$E$2:$F$27,2,0)),IF(F90&lt;&gt;"",VLOOKUP(F90,Paramètres!$E$2:$F$27,2,0)),IF(F91&lt;&gt;"",VLOOKUP(F91,Paramètres!$E$2:$F$27,2,0)))&gt;N92,$N92,
SUM(IF(F89&lt;&gt;"",VLOOKUP(F89,Paramètres!$E$2:$F$27,2,0)),IF(F90&lt;&gt;"",VLOOKUP(F90,Paramètres!$E$2:$F$27,2,0)),IF(F91&lt;&gt;"",VLOOKUP(F91,Paramètres!$E$2:$F$27,2,0)))))</f>
        <v>0</v>
      </c>
      <c r="P88" s="408"/>
    </row>
    <row r="89" spans="2:16" ht="15" customHeight="1" x14ac:dyDescent="0.3">
      <c r="B89" s="434"/>
      <c r="C89" s="435"/>
      <c r="D89" s="434"/>
      <c r="E89" s="428"/>
      <c r="F89" s="280"/>
      <c r="G89" s="411"/>
      <c r="H89" s="436"/>
      <c r="I89" s="437"/>
      <c r="J89" s="414"/>
      <c r="K89" s="428"/>
      <c r="N89" s="406">
        <f>N92/4</f>
        <v>10</v>
      </c>
      <c r="O89" s="407">
        <f>N92*5%</f>
        <v>2</v>
      </c>
    </row>
    <row r="90" spans="2:16" ht="15" customHeight="1" x14ac:dyDescent="0.3">
      <c r="B90" s="438"/>
      <c r="C90" s="439"/>
      <c r="D90" s="438"/>
      <c r="E90" s="428"/>
      <c r="F90" s="281"/>
      <c r="G90" s="282"/>
      <c r="H90" s="436"/>
      <c r="I90" s="437"/>
      <c r="J90" s="417" t="str">
        <f>IF(COUNTA(F89:F91)=0,"",IF(F89&lt;&gt;"",VLOOKUP(F89,Paramètres!$E$2:$F$27,2,0))+IF(F90&lt;&gt;"",VLOOKUP(F90,Paramètres!$E$2:$F$27,2,0))+IF(F91&lt;&gt;"",VLOOKUP(F91,Paramètres!$E$2:$F$27,2,0)))</f>
        <v/>
      </c>
      <c r="K90" s="428"/>
      <c r="N90" s="406">
        <f>N92/4</f>
        <v>10</v>
      </c>
      <c r="O90" s="407">
        <f>SUM(N88:N92)-(O88+O89)</f>
        <v>78</v>
      </c>
      <c r="P90" s="408"/>
    </row>
    <row r="91" spans="2:16" ht="15" customHeight="1" thickBot="1" x14ac:dyDescent="0.35">
      <c r="B91" s="438"/>
      <c r="C91" s="439"/>
      <c r="D91" s="438"/>
      <c r="E91" s="428"/>
      <c r="F91" s="283"/>
      <c r="G91" s="418"/>
      <c r="H91" s="440"/>
      <c r="I91" s="441"/>
      <c r="J91" s="421"/>
      <c r="K91" s="428"/>
      <c r="N91" s="406">
        <f>N92/4</f>
        <v>10</v>
      </c>
      <c r="O91" s="398"/>
    </row>
    <row r="92" spans="2:16" ht="16.2" thickBot="1" x14ac:dyDescent="0.35">
      <c r="B92" s="442"/>
      <c r="C92" s="442"/>
      <c r="D92" s="442"/>
      <c r="E92" s="428"/>
      <c r="F92" s="443"/>
      <c r="G92" s="444"/>
      <c r="H92" s="445"/>
      <c r="I92" s="445"/>
      <c r="J92" s="446"/>
      <c r="K92" s="428"/>
      <c r="N92" s="406">
        <f>IF(G90="",40,G90)</f>
        <v>40</v>
      </c>
      <c r="O92" s="398"/>
    </row>
    <row r="93" spans="2:16" ht="15" customHeight="1" thickBot="1" x14ac:dyDescent="0.35">
      <c r="B93" s="399">
        <f t="shared" ref="B93" si="11">B88+1</f>
        <v>19</v>
      </c>
      <c r="C93" s="400" t="str">
        <f>IF(VLOOKUP(B93,Paramètres!$A$2:$C$38,2,0)=0,"",VLOOKUP(B93,Paramètres!$A$2:$C$38,2,0))</f>
        <v>Elève 19</v>
      </c>
      <c r="D93" s="401" t="str">
        <f>IF(C93="","",VLOOKUP(B93,Paramètres!$A$2:$C$38,3,0))</f>
        <v>G</v>
      </c>
      <c r="E93" s="428"/>
      <c r="F93" s="402" t="s">
        <v>394</v>
      </c>
      <c r="G93" s="403" t="s">
        <v>184</v>
      </c>
      <c r="H93" s="432"/>
      <c r="I93" s="433"/>
      <c r="J93" s="403" t="s">
        <v>185</v>
      </c>
      <c r="K93" s="428"/>
      <c r="M93" s="406" t="str">
        <f>IF(G95="","",IF(Paramètres!$I$3="x",
IF(OR(J95=0,J95=""),0,IF(J95&gt;=G95,Paramètres!$K$10,IF(J95&gt;=G95*75%,Paramètres!$J$8,IF(J95&gt;=G95*50%,Paramètres!$I$8,IF(J95&gt;=G95*25%,Paramètres!$H$8,Paramètres!$G$10))))),
IF(Paramètres!$N$3="x",
IF(OR(J95=0,J95=""),0,IF(J95&gt;=G95,Paramètres!$O$9,IF(J95&gt;=G95*75%,Paramètres!$O$9,IF(J95&gt;=G95*50%,Paramètres!$N$8,IF(J95&gt;=G95*25%,Paramètres!$M$8,IF(J95&lt;G95*25%,Paramètres!$L$9)))))),
IF(Paramètres!$R$3="x",
IF(OR(J95=0,J95=""),"NA",IF(J95&gt;=G95,Paramètres!$S$9,IF(J95&gt;=G95*75%,Paramètres!$S$9,IF(J95&gt;=G95*50%,Paramètres!$R$8,IF(J95&gt;=G95*25%,Paramètres!$Q$8,IF(J95&lt;G95*25%,Paramètres!$P$9)))))),
IF(Paramètres!$V$3="x",
IF(OR(J95=0,J95=""),Paramètres!$T$9,IF(J95&gt;=G95,Paramètres!$W$9,IF(J95&gt;=G95*75%,Paramètres!$W$9,IF(J95&gt;=G95*50%,Paramètres!$V$8,IF(J95&gt;=G95*25%,Paramètres!$U$8,IF(J95&lt;G95*25%,Paramètres!$T$9)))))))))))</f>
        <v/>
      </c>
      <c r="N93" s="406">
        <f>N97/4</f>
        <v>10</v>
      </c>
      <c r="O93" s="407">
        <f>IF(OR(COUNTBLANK(F94:F96)=3,G95=""),0,
IF(SUM(IF(F94&lt;&gt;"",VLOOKUP(F94,Paramètres!$E$2:$F$27,2,0)),IF(F95&lt;&gt;"",VLOOKUP(F95,Paramètres!$E$2:$F$27,2,0)),IF(F96&lt;&gt;"",VLOOKUP(F96,Paramètres!$E$2:$F$27,2,0)))&gt;N97,$N97,
SUM(IF(F94&lt;&gt;"",VLOOKUP(F94,Paramètres!$E$2:$F$27,2,0)),IF(F95&lt;&gt;"",VLOOKUP(F95,Paramètres!$E$2:$F$27,2,0)),IF(F96&lt;&gt;"",VLOOKUP(F96,Paramètres!$E$2:$F$27,2,0)))))</f>
        <v>0</v>
      </c>
      <c r="P93" s="408"/>
    </row>
    <row r="94" spans="2:16" ht="15" customHeight="1" x14ac:dyDescent="0.3">
      <c r="B94" s="434"/>
      <c r="C94" s="435"/>
      <c r="D94" s="434"/>
      <c r="E94" s="428"/>
      <c r="F94" s="280"/>
      <c r="G94" s="411"/>
      <c r="H94" s="436"/>
      <c r="I94" s="437"/>
      <c r="J94" s="414"/>
      <c r="K94" s="428"/>
      <c r="N94" s="406">
        <f>N97/4</f>
        <v>10</v>
      </c>
      <c r="O94" s="407">
        <f>N97*5%</f>
        <v>2</v>
      </c>
    </row>
    <row r="95" spans="2:16" ht="15" customHeight="1" x14ac:dyDescent="0.3">
      <c r="B95" s="438"/>
      <c r="C95" s="439"/>
      <c r="D95" s="438"/>
      <c r="E95" s="428"/>
      <c r="F95" s="281"/>
      <c r="G95" s="282"/>
      <c r="H95" s="436"/>
      <c r="I95" s="437"/>
      <c r="J95" s="417" t="str">
        <f>IF(COUNTA(F94:F96)=0,"",IF(F94&lt;&gt;"",VLOOKUP(F94,Paramètres!$E$2:$F$27,2,0))+IF(F95&lt;&gt;"",VLOOKUP(F95,Paramètres!$E$2:$F$27,2,0))+IF(F96&lt;&gt;"",VLOOKUP(F96,Paramètres!$E$2:$F$27,2,0)))</f>
        <v/>
      </c>
      <c r="K95" s="428"/>
      <c r="N95" s="406">
        <f>N97/4</f>
        <v>10</v>
      </c>
      <c r="O95" s="407">
        <f>SUM(N93:N97)-(O93+O94)</f>
        <v>78</v>
      </c>
      <c r="P95" s="408"/>
    </row>
    <row r="96" spans="2:16" ht="15" customHeight="1" thickBot="1" x14ac:dyDescent="0.35">
      <c r="B96" s="438"/>
      <c r="C96" s="439"/>
      <c r="D96" s="438"/>
      <c r="E96" s="428"/>
      <c r="F96" s="283"/>
      <c r="G96" s="418"/>
      <c r="H96" s="440"/>
      <c r="I96" s="441"/>
      <c r="J96" s="421"/>
      <c r="K96" s="428"/>
      <c r="N96" s="406">
        <f>N97/4</f>
        <v>10</v>
      </c>
      <c r="O96" s="398"/>
    </row>
    <row r="97" spans="2:16" ht="16.2" thickBot="1" x14ac:dyDescent="0.35">
      <c r="B97" s="442"/>
      <c r="C97" s="442"/>
      <c r="D97" s="442"/>
      <c r="E97" s="428"/>
      <c r="F97" s="443"/>
      <c r="G97" s="444"/>
      <c r="H97" s="445"/>
      <c r="I97" s="445"/>
      <c r="J97" s="446"/>
      <c r="K97" s="428"/>
      <c r="N97" s="406">
        <f>IF(G95="",40,G95)</f>
        <v>40</v>
      </c>
      <c r="O97" s="398"/>
    </row>
    <row r="98" spans="2:16" ht="15" customHeight="1" thickBot="1" x14ac:dyDescent="0.35">
      <c r="B98" s="399">
        <f t="shared" ref="B98" si="12">B93+1</f>
        <v>20</v>
      </c>
      <c r="C98" s="400" t="str">
        <f>IF(VLOOKUP(B98,Paramètres!$A$2:$C$38,2,0)=0,"",VLOOKUP(B98,Paramètres!$A$2:$C$38,2,0))</f>
        <v>Elève 20</v>
      </c>
      <c r="D98" s="401" t="str">
        <f>IF(C98="","",VLOOKUP(B98,Paramètres!$A$2:$C$38,3,0))</f>
        <v>F</v>
      </c>
      <c r="E98" s="428"/>
      <c r="F98" s="402" t="s">
        <v>394</v>
      </c>
      <c r="G98" s="403" t="s">
        <v>184</v>
      </c>
      <c r="H98" s="432"/>
      <c r="I98" s="433"/>
      <c r="J98" s="403" t="s">
        <v>185</v>
      </c>
      <c r="K98" s="428"/>
      <c r="M98" s="406" t="str">
        <f>IF(G100="","",IF(Paramètres!$I$3="x",
IF(OR(J100=0,J100=""),0,IF(J100&gt;=G100,Paramètres!$K$10,IF(J100&gt;=G100*75%,Paramètres!$J$8,IF(J100&gt;=G100*50%,Paramètres!$I$8,IF(J100&gt;=G100*25%,Paramètres!$H$8,Paramètres!$G$10))))),
IF(Paramètres!$N$3="x",
IF(OR(J100=0,J100=""),0,IF(J100&gt;=G100,Paramètres!$O$9,IF(J100&gt;=G100*75%,Paramètres!$O$9,IF(J100&gt;=G100*50%,Paramètres!$N$8,IF(J100&gt;=G100*25%,Paramètres!$M$8,IF(J100&lt;G100*25%,Paramètres!$L$9)))))),
IF(Paramètres!$R$3="x",
IF(OR(J100=0,J100=""),"NA",IF(J100&gt;=G100,Paramètres!$S$9,IF(J100&gt;=G100*75%,Paramètres!$S$9,IF(J100&gt;=G100*50%,Paramètres!$R$8,IF(J100&gt;=G100*25%,Paramètres!$Q$8,IF(J100&lt;G100*25%,Paramètres!$P$9)))))),
IF(Paramètres!$V$3="x",
IF(OR(J100=0,J100=""),Paramètres!$T$9,IF(J100&gt;=G100,Paramètres!$W$9,IF(J100&gt;=G100*75%,Paramètres!$W$9,IF(J100&gt;=G100*50%,Paramètres!$V$8,IF(J100&gt;=G100*25%,Paramètres!$U$8,IF(J100&lt;G100*25%,Paramètres!$T$9)))))))))))</f>
        <v/>
      </c>
      <c r="N98" s="406">
        <f>N102/4</f>
        <v>10</v>
      </c>
      <c r="O98" s="407">
        <f>IF(OR(COUNTBLANK(F99:F101)=3,G100=""),0,
IF(SUM(IF(F99&lt;&gt;"",VLOOKUP(F99,Paramètres!$E$2:$F$27,2,0)),IF(F100&lt;&gt;"",VLOOKUP(F100,Paramètres!$E$2:$F$27,2,0)),IF(F101&lt;&gt;"",VLOOKUP(F101,Paramètres!$E$2:$F$27,2,0)))&gt;N102,$N102,
SUM(IF(F99&lt;&gt;"",VLOOKUP(F99,Paramètres!$E$2:$F$27,2,0)),IF(F100&lt;&gt;"",VLOOKUP(F100,Paramètres!$E$2:$F$27,2,0)),IF(F101&lt;&gt;"",VLOOKUP(F101,Paramètres!$E$2:$F$27,2,0)))))</f>
        <v>0</v>
      </c>
      <c r="P98" s="408"/>
    </row>
    <row r="99" spans="2:16" ht="15" customHeight="1" x14ac:dyDescent="0.3">
      <c r="B99" s="434"/>
      <c r="C99" s="435"/>
      <c r="D99" s="434"/>
      <c r="E99" s="428"/>
      <c r="F99" s="280"/>
      <c r="G99" s="411"/>
      <c r="H99" s="436"/>
      <c r="I99" s="437"/>
      <c r="J99" s="414"/>
      <c r="K99" s="428"/>
      <c r="N99" s="406">
        <f>N102/4</f>
        <v>10</v>
      </c>
      <c r="O99" s="407">
        <f>N102*5%</f>
        <v>2</v>
      </c>
    </row>
    <row r="100" spans="2:16" ht="15" customHeight="1" x14ac:dyDescent="0.3">
      <c r="B100" s="438"/>
      <c r="C100" s="439"/>
      <c r="D100" s="438"/>
      <c r="E100" s="428"/>
      <c r="F100" s="281"/>
      <c r="G100" s="282"/>
      <c r="H100" s="436"/>
      <c r="I100" s="437"/>
      <c r="J100" s="417" t="str">
        <f>IF(COUNTA(F99:F101)=0,"",IF(F99&lt;&gt;"",VLOOKUP(F99,Paramètres!$E$2:$F$27,2,0))+IF(F100&lt;&gt;"",VLOOKUP(F100,Paramètres!$E$2:$F$27,2,0))+IF(F101&lt;&gt;"",VLOOKUP(F101,Paramètres!$E$2:$F$27,2,0)))</f>
        <v/>
      </c>
      <c r="K100" s="428"/>
      <c r="N100" s="406">
        <f>N102/4</f>
        <v>10</v>
      </c>
      <c r="O100" s="407">
        <f>SUM(N98:N102)-(O98+O99)</f>
        <v>78</v>
      </c>
      <c r="P100" s="408"/>
    </row>
    <row r="101" spans="2:16" ht="15" customHeight="1" thickBot="1" x14ac:dyDescent="0.35">
      <c r="B101" s="438"/>
      <c r="C101" s="439"/>
      <c r="D101" s="438"/>
      <c r="E101" s="428"/>
      <c r="F101" s="283"/>
      <c r="G101" s="418"/>
      <c r="H101" s="440"/>
      <c r="I101" s="441"/>
      <c r="J101" s="421"/>
      <c r="K101" s="428"/>
      <c r="N101" s="406">
        <f>N102/4</f>
        <v>10</v>
      </c>
      <c r="O101" s="398"/>
    </row>
    <row r="102" spans="2:16" ht="16.2" thickBot="1" x14ac:dyDescent="0.35">
      <c r="B102" s="442"/>
      <c r="C102" s="442"/>
      <c r="D102" s="442"/>
      <c r="E102" s="428"/>
      <c r="F102" s="443"/>
      <c r="G102" s="444"/>
      <c r="H102" s="445"/>
      <c r="I102" s="445"/>
      <c r="J102" s="446"/>
      <c r="K102" s="428"/>
      <c r="N102" s="406">
        <f>IF(G100="",40,G100)</f>
        <v>40</v>
      </c>
      <c r="O102" s="398"/>
    </row>
    <row r="103" spans="2:16" ht="15" customHeight="1" thickBot="1" x14ac:dyDescent="0.35">
      <c r="B103" s="399">
        <f t="shared" ref="B103" si="13">B98+1</f>
        <v>21</v>
      </c>
      <c r="C103" s="400" t="str">
        <f>IF(VLOOKUP(B103,Paramètres!$A$2:$C$38,2,0)=0,"",VLOOKUP(B103,Paramètres!$A$2:$C$38,2,0))</f>
        <v>Elève 21</v>
      </c>
      <c r="D103" s="401" t="str">
        <f>IF(C103="","",VLOOKUP(B103,Paramètres!$A$2:$C$38,3,0))</f>
        <v>G</v>
      </c>
      <c r="E103" s="428"/>
      <c r="F103" s="402" t="s">
        <v>394</v>
      </c>
      <c r="G103" s="403" t="s">
        <v>184</v>
      </c>
      <c r="H103" s="432"/>
      <c r="I103" s="433"/>
      <c r="J103" s="403" t="s">
        <v>185</v>
      </c>
      <c r="K103" s="428"/>
      <c r="M103" s="406" t="str">
        <f>IF(G105="","",IF(Paramètres!$I$3="x",
IF(OR(J105=0,J105=""),0,IF(J105&gt;=G105,Paramètres!$K$10,IF(J105&gt;=G105*75%,Paramètres!$J$8,IF(J105&gt;=G105*50%,Paramètres!$I$8,IF(J105&gt;=G105*25%,Paramètres!$H$8,Paramètres!$G$10))))),
IF(Paramètres!$N$3="x",
IF(OR(J105=0,J105=""),0,IF(J105&gt;=G105,Paramètres!$O$9,IF(J105&gt;=G105*75%,Paramètres!$O$9,IF(J105&gt;=G105*50%,Paramètres!$N$8,IF(J105&gt;=G105*25%,Paramètres!$M$8,IF(J105&lt;G105*25%,Paramètres!$L$9)))))),
IF(Paramètres!$R$3="x",
IF(OR(J105=0,J105=""),"NA",IF(J105&gt;=G105,Paramètres!$S$9,IF(J105&gt;=G105*75%,Paramètres!$S$9,IF(J105&gt;=G105*50%,Paramètres!$R$8,IF(J105&gt;=G105*25%,Paramètres!$Q$8,IF(J105&lt;G105*25%,Paramètres!$P$9)))))),
IF(Paramètres!$V$3="x",
IF(OR(J105=0,J105=""),Paramètres!$T$9,IF(J105&gt;=G105,Paramètres!$W$9,IF(J105&gt;=G105*75%,Paramètres!$W$9,IF(J105&gt;=G105*50%,Paramètres!$V$8,IF(J105&gt;=G105*25%,Paramètres!$U$8,IF(J105&lt;G105*25%,Paramètres!$T$9)))))))))))</f>
        <v/>
      </c>
      <c r="N103" s="406">
        <f>N107/4</f>
        <v>10</v>
      </c>
      <c r="O103" s="407">
        <f>IF(OR(COUNTBLANK(F104:F106)=3,G105=""),0,
IF(SUM(IF(F104&lt;&gt;"",VLOOKUP(F104,Paramètres!$E$2:$F$27,2,0)),IF(F105&lt;&gt;"",VLOOKUP(F105,Paramètres!$E$2:$F$27,2,0)),IF(F106&lt;&gt;"",VLOOKUP(F106,Paramètres!$E$2:$F$27,2,0)))&gt;N107,$N107,
SUM(IF(F104&lt;&gt;"",VLOOKUP(F104,Paramètres!$E$2:$F$27,2,0)),IF(F105&lt;&gt;"",VLOOKUP(F105,Paramètres!$E$2:$F$27,2,0)),IF(F106&lt;&gt;"",VLOOKUP(F106,Paramètres!$E$2:$F$27,2,0)))))</f>
        <v>0</v>
      </c>
      <c r="P103" s="408"/>
    </row>
    <row r="104" spans="2:16" ht="15" customHeight="1" x14ac:dyDescent="0.3">
      <c r="B104" s="434"/>
      <c r="C104" s="435"/>
      <c r="D104" s="434"/>
      <c r="E104" s="428"/>
      <c r="F104" s="280"/>
      <c r="G104" s="411"/>
      <c r="H104" s="436"/>
      <c r="I104" s="437"/>
      <c r="J104" s="414"/>
      <c r="K104" s="428"/>
      <c r="N104" s="406">
        <f>N107/4</f>
        <v>10</v>
      </c>
      <c r="O104" s="407">
        <f>N107*5%</f>
        <v>2</v>
      </c>
    </row>
    <row r="105" spans="2:16" ht="15" customHeight="1" x14ac:dyDescent="0.3">
      <c r="B105" s="438"/>
      <c r="C105" s="439"/>
      <c r="D105" s="438"/>
      <c r="E105" s="428"/>
      <c r="F105" s="281"/>
      <c r="G105" s="282"/>
      <c r="H105" s="436"/>
      <c r="I105" s="437"/>
      <c r="J105" s="417" t="str">
        <f>IF(COUNTA(F104:F106)=0,"",IF(F104&lt;&gt;"",VLOOKUP(F104,Paramètres!$E$2:$F$27,2,0))+IF(F105&lt;&gt;"",VLOOKUP(F105,Paramètres!$E$2:$F$27,2,0))+IF(F106&lt;&gt;"",VLOOKUP(F106,Paramètres!$E$2:$F$27,2,0)))</f>
        <v/>
      </c>
      <c r="K105" s="428"/>
      <c r="N105" s="406">
        <f>N107/4</f>
        <v>10</v>
      </c>
      <c r="O105" s="407">
        <f>SUM(N103:N107)-(O103+O104)</f>
        <v>78</v>
      </c>
      <c r="P105" s="408"/>
    </row>
    <row r="106" spans="2:16" ht="15" customHeight="1" thickBot="1" x14ac:dyDescent="0.35">
      <c r="B106" s="438"/>
      <c r="C106" s="439"/>
      <c r="D106" s="438"/>
      <c r="E106" s="428"/>
      <c r="F106" s="283"/>
      <c r="G106" s="418"/>
      <c r="H106" s="440"/>
      <c r="I106" s="441"/>
      <c r="J106" s="421"/>
      <c r="K106" s="428"/>
      <c r="N106" s="406">
        <f>N107/4</f>
        <v>10</v>
      </c>
      <c r="O106" s="398"/>
    </row>
    <row r="107" spans="2:16" ht="16.2" thickBot="1" x14ac:dyDescent="0.35">
      <c r="B107" s="442"/>
      <c r="C107" s="442"/>
      <c r="D107" s="442"/>
      <c r="E107" s="428"/>
      <c r="F107" s="443"/>
      <c r="G107" s="444"/>
      <c r="H107" s="445"/>
      <c r="I107" s="445"/>
      <c r="J107" s="446"/>
      <c r="K107" s="428"/>
      <c r="N107" s="406">
        <f>IF(G105="",40,G105)</f>
        <v>40</v>
      </c>
      <c r="O107" s="398"/>
    </row>
    <row r="108" spans="2:16" ht="15" customHeight="1" thickBot="1" x14ac:dyDescent="0.35">
      <c r="B108" s="399">
        <f t="shared" ref="B108" si="14">B103+1</f>
        <v>22</v>
      </c>
      <c r="C108" s="400" t="str">
        <f>IF(VLOOKUP(B108,Paramètres!$A$2:$C$38,2,0)=0,"",VLOOKUP(B108,Paramètres!$A$2:$C$38,2,0))</f>
        <v>Elève 22</v>
      </c>
      <c r="D108" s="401" t="str">
        <f>IF(C108="","",VLOOKUP(B108,Paramètres!$A$2:$C$38,3,0))</f>
        <v>F</v>
      </c>
      <c r="E108" s="428"/>
      <c r="F108" s="402" t="s">
        <v>394</v>
      </c>
      <c r="G108" s="403" t="s">
        <v>184</v>
      </c>
      <c r="H108" s="432"/>
      <c r="I108" s="433"/>
      <c r="J108" s="403" t="s">
        <v>185</v>
      </c>
      <c r="K108" s="428"/>
      <c r="M108" s="406" t="str">
        <f>IF(G110="","",IF(Paramètres!$I$3="x",
IF(OR(J110=0,J110=""),0,IF(J110&gt;=G110,Paramètres!$K$10,IF(J110&gt;=G110*75%,Paramètres!$J$8,IF(J110&gt;=G110*50%,Paramètres!$I$8,IF(J110&gt;=G110*25%,Paramètres!$H$8,Paramètres!$G$10))))),
IF(Paramètres!$N$3="x",
IF(OR(J110=0,J110=""),0,IF(J110&gt;=G110,Paramètres!$O$9,IF(J110&gt;=G110*75%,Paramètres!$O$9,IF(J110&gt;=G110*50%,Paramètres!$N$8,IF(J110&gt;=G110*25%,Paramètres!$M$8,IF(J110&lt;G110*25%,Paramètres!$L$9)))))),
IF(Paramètres!$R$3="x",
IF(OR(J110=0,J110=""),"NA",IF(J110&gt;=G110,Paramètres!$S$9,IF(J110&gt;=G110*75%,Paramètres!$S$9,IF(J110&gt;=G110*50%,Paramètres!$R$8,IF(J110&gt;=G110*25%,Paramètres!$Q$8,IF(J110&lt;G110*25%,Paramètres!$P$9)))))),
IF(Paramètres!$V$3="x",
IF(OR(J110=0,J110=""),Paramètres!$T$9,IF(J110&gt;=G110,Paramètres!$W$9,IF(J110&gt;=G110*75%,Paramètres!$W$9,IF(J110&gt;=G110*50%,Paramètres!$V$8,IF(J110&gt;=G110*25%,Paramètres!$U$8,IF(J110&lt;G110*25%,Paramètres!$T$9)))))))))))</f>
        <v/>
      </c>
      <c r="N108" s="406">
        <f>N112/4</f>
        <v>10</v>
      </c>
      <c r="O108" s="407">
        <f>IF(OR(COUNTBLANK(F109:F111)=3,G110=""),0,
IF(SUM(IF(F109&lt;&gt;"",VLOOKUP(F109,Paramètres!$E$2:$F$27,2,0)),IF(F110&lt;&gt;"",VLOOKUP(F110,Paramètres!$E$2:$F$27,2,0)),IF(F111&lt;&gt;"",VLOOKUP(F111,Paramètres!$E$2:$F$27,2,0)))&gt;N112,$N112,
SUM(IF(F109&lt;&gt;"",VLOOKUP(F109,Paramètres!$E$2:$F$27,2,0)),IF(F110&lt;&gt;"",VLOOKUP(F110,Paramètres!$E$2:$F$27,2,0)),IF(F111&lt;&gt;"",VLOOKUP(F111,Paramètres!$E$2:$F$27,2,0)))))</f>
        <v>0</v>
      </c>
      <c r="P108" s="408"/>
    </row>
    <row r="109" spans="2:16" ht="15" customHeight="1" x14ac:dyDescent="0.3">
      <c r="B109" s="434"/>
      <c r="C109" s="435"/>
      <c r="D109" s="434"/>
      <c r="E109" s="428"/>
      <c r="F109" s="280"/>
      <c r="G109" s="411"/>
      <c r="H109" s="436"/>
      <c r="I109" s="437"/>
      <c r="J109" s="414"/>
      <c r="K109" s="428"/>
      <c r="N109" s="406">
        <f>N112/4</f>
        <v>10</v>
      </c>
      <c r="O109" s="407">
        <f>N112*5%</f>
        <v>2</v>
      </c>
    </row>
    <row r="110" spans="2:16" ht="15" customHeight="1" x14ac:dyDescent="0.3">
      <c r="B110" s="438"/>
      <c r="C110" s="439"/>
      <c r="D110" s="438"/>
      <c r="E110" s="428"/>
      <c r="F110" s="281"/>
      <c r="G110" s="282"/>
      <c r="H110" s="436"/>
      <c r="I110" s="437"/>
      <c r="J110" s="417" t="str">
        <f>IF(COUNTA(F109:F111)=0,"",IF(F109&lt;&gt;"",VLOOKUP(F109,Paramètres!$E$2:$F$27,2,0))+IF(F110&lt;&gt;"",VLOOKUP(F110,Paramètres!$E$2:$F$27,2,0))+IF(F111&lt;&gt;"",VLOOKUP(F111,Paramètres!$E$2:$F$27,2,0)))</f>
        <v/>
      </c>
      <c r="K110" s="428"/>
      <c r="N110" s="406">
        <f>N112/4</f>
        <v>10</v>
      </c>
      <c r="O110" s="407">
        <f>SUM(N108:N112)-(O108+O109)</f>
        <v>78</v>
      </c>
      <c r="P110" s="408"/>
    </row>
    <row r="111" spans="2:16" ht="15" customHeight="1" thickBot="1" x14ac:dyDescent="0.35">
      <c r="B111" s="438"/>
      <c r="C111" s="439"/>
      <c r="D111" s="438"/>
      <c r="E111" s="428"/>
      <c r="F111" s="283"/>
      <c r="G111" s="418"/>
      <c r="H111" s="440"/>
      <c r="I111" s="441"/>
      <c r="J111" s="421"/>
      <c r="K111" s="428"/>
      <c r="N111" s="406">
        <f>N112/4</f>
        <v>10</v>
      </c>
      <c r="O111" s="398"/>
    </row>
    <row r="112" spans="2:16" ht="16.2" thickBot="1" x14ac:dyDescent="0.35">
      <c r="B112" s="442"/>
      <c r="C112" s="442"/>
      <c r="D112" s="442"/>
      <c r="E112" s="428"/>
      <c r="F112" s="443"/>
      <c r="G112" s="444"/>
      <c r="H112" s="445"/>
      <c r="I112" s="445"/>
      <c r="J112" s="446"/>
      <c r="K112" s="428"/>
      <c r="N112" s="406">
        <f>IF(G110="",40,G110)</f>
        <v>40</v>
      </c>
      <c r="O112" s="398"/>
    </row>
    <row r="113" spans="2:16" ht="15" customHeight="1" thickBot="1" x14ac:dyDescent="0.35">
      <c r="B113" s="399">
        <f t="shared" ref="B113" si="15">B108+1</f>
        <v>23</v>
      </c>
      <c r="C113" s="400" t="str">
        <f>IF(VLOOKUP(B113,Paramètres!$A$2:$C$38,2,0)=0,"",VLOOKUP(B113,Paramètres!$A$2:$C$38,2,0))</f>
        <v>Elève 23</v>
      </c>
      <c r="D113" s="401" t="str">
        <f>IF(C113="","",VLOOKUP(B113,Paramètres!$A$2:$C$38,3,0))</f>
        <v>G</v>
      </c>
      <c r="E113" s="428"/>
      <c r="F113" s="402" t="s">
        <v>394</v>
      </c>
      <c r="G113" s="403" t="s">
        <v>184</v>
      </c>
      <c r="H113" s="432"/>
      <c r="I113" s="433"/>
      <c r="J113" s="403" t="s">
        <v>185</v>
      </c>
      <c r="K113" s="428"/>
      <c r="M113" s="406" t="str">
        <f>IF(G115="","",IF(Paramètres!$I$3="x",
IF(OR(J115=0,J115=""),0,IF(J115&gt;=G115,Paramètres!$K$10,IF(J115&gt;=G115*75%,Paramètres!$J$8,IF(J115&gt;=G115*50%,Paramètres!$I$8,IF(J115&gt;=G115*25%,Paramètres!$H$8,Paramètres!$G$10))))),
IF(Paramètres!$N$3="x",
IF(OR(J115=0,J115=""),0,IF(J115&gt;=G115,Paramètres!$O$9,IF(J115&gt;=G115*75%,Paramètres!$O$9,IF(J115&gt;=G115*50%,Paramètres!$N$8,IF(J115&gt;=G115*25%,Paramètres!$M$8,IF(J115&lt;G115*25%,Paramètres!$L$9)))))),
IF(Paramètres!$R$3="x",
IF(OR(J115=0,J115=""),"NA",IF(J115&gt;=G115,Paramètres!$S$9,IF(J115&gt;=G115*75%,Paramètres!$S$9,IF(J115&gt;=G115*50%,Paramètres!$R$8,IF(J115&gt;=G115*25%,Paramètres!$Q$8,IF(J115&lt;G115*25%,Paramètres!$P$9)))))),
IF(Paramètres!$V$3="x",
IF(OR(J115=0,J115=""),Paramètres!$T$9,IF(J115&gt;=G115,Paramètres!$W$9,IF(J115&gt;=G115*75%,Paramètres!$W$9,IF(J115&gt;=G115*50%,Paramètres!$V$8,IF(J115&gt;=G115*25%,Paramètres!$U$8,IF(J115&lt;G115*25%,Paramètres!$T$9)))))))))))</f>
        <v/>
      </c>
      <c r="N113" s="406">
        <f>N117/4</f>
        <v>10</v>
      </c>
      <c r="O113" s="407">
        <f>IF(OR(COUNTBLANK(F114:F116)=3,G115=""),0,
IF(SUM(IF(F114&lt;&gt;"",VLOOKUP(F114,Paramètres!$E$2:$F$27,2,0)),IF(F115&lt;&gt;"",VLOOKUP(F115,Paramètres!$E$2:$F$27,2,0)),IF(F116&lt;&gt;"",VLOOKUP(F116,Paramètres!$E$2:$F$27,2,0)))&gt;N117,$N117,
SUM(IF(F114&lt;&gt;"",VLOOKUP(F114,Paramètres!$E$2:$F$27,2,0)),IF(F115&lt;&gt;"",VLOOKUP(F115,Paramètres!$E$2:$F$27,2,0)),IF(F116&lt;&gt;"",VLOOKUP(F116,Paramètres!$E$2:$F$27,2,0)))))</f>
        <v>0</v>
      </c>
      <c r="P113" s="408"/>
    </row>
    <row r="114" spans="2:16" ht="15" customHeight="1" x14ac:dyDescent="0.3">
      <c r="B114" s="434"/>
      <c r="C114" s="435"/>
      <c r="D114" s="434"/>
      <c r="E114" s="428"/>
      <c r="F114" s="280"/>
      <c r="G114" s="411"/>
      <c r="H114" s="436"/>
      <c r="I114" s="437"/>
      <c r="J114" s="414"/>
      <c r="K114" s="428"/>
      <c r="N114" s="406">
        <f>N117/4</f>
        <v>10</v>
      </c>
      <c r="O114" s="407">
        <f>N117*5%</f>
        <v>2</v>
      </c>
    </row>
    <row r="115" spans="2:16" ht="15" customHeight="1" x14ac:dyDescent="0.3">
      <c r="B115" s="438"/>
      <c r="C115" s="439"/>
      <c r="D115" s="438"/>
      <c r="E115" s="428"/>
      <c r="F115" s="281"/>
      <c r="G115" s="282"/>
      <c r="H115" s="436"/>
      <c r="I115" s="437"/>
      <c r="J115" s="417" t="str">
        <f>IF(COUNTA(F114:F116)=0,"",IF(F114&lt;&gt;"",VLOOKUP(F114,Paramètres!$E$2:$F$27,2,0))+IF(F115&lt;&gt;"",VLOOKUP(F115,Paramètres!$E$2:$F$27,2,0))+IF(F116&lt;&gt;"",VLOOKUP(F116,Paramètres!$E$2:$F$27,2,0)))</f>
        <v/>
      </c>
      <c r="K115" s="428"/>
      <c r="N115" s="406">
        <f>N117/4</f>
        <v>10</v>
      </c>
      <c r="O115" s="407">
        <f>SUM(N113:N117)-(O113+O114)</f>
        <v>78</v>
      </c>
      <c r="P115" s="408"/>
    </row>
    <row r="116" spans="2:16" ht="15" customHeight="1" thickBot="1" x14ac:dyDescent="0.35">
      <c r="B116" s="438"/>
      <c r="C116" s="439"/>
      <c r="D116" s="438"/>
      <c r="E116" s="428"/>
      <c r="F116" s="283"/>
      <c r="G116" s="418"/>
      <c r="H116" s="440"/>
      <c r="I116" s="441"/>
      <c r="J116" s="421"/>
      <c r="K116" s="428"/>
      <c r="N116" s="406">
        <f>N117/4</f>
        <v>10</v>
      </c>
      <c r="O116" s="398"/>
    </row>
    <row r="117" spans="2:16" ht="16.2" thickBot="1" x14ac:dyDescent="0.35">
      <c r="B117" s="442"/>
      <c r="C117" s="442"/>
      <c r="D117" s="442"/>
      <c r="E117" s="428"/>
      <c r="F117" s="443"/>
      <c r="G117" s="444"/>
      <c r="H117" s="445"/>
      <c r="I117" s="445"/>
      <c r="J117" s="446"/>
      <c r="K117" s="428"/>
      <c r="N117" s="406">
        <f>IF(G115="",40,G115)</f>
        <v>40</v>
      </c>
      <c r="O117" s="398"/>
    </row>
    <row r="118" spans="2:16" ht="15" customHeight="1" thickBot="1" x14ac:dyDescent="0.35">
      <c r="B118" s="399">
        <f t="shared" ref="B118" si="16">B113+1</f>
        <v>24</v>
      </c>
      <c r="C118" s="400" t="str">
        <f>IF(VLOOKUP(B118,Paramètres!$A$2:$C$38,2,0)=0,"",VLOOKUP(B118,Paramètres!$A$2:$C$38,2,0))</f>
        <v>Elève 24</v>
      </c>
      <c r="D118" s="401" t="str">
        <f>IF(C118="","",VLOOKUP(B118,Paramètres!$A$2:$C$38,3,0))</f>
        <v>F</v>
      </c>
      <c r="E118" s="428"/>
      <c r="F118" s="402" t="s">
        <v>394</v>
      </c>
      <c r="G118" s="403" t="s">
        <v>184</v>
      </c>
      <c r="H118" s="432"/>
      <c r="I118" s="433"/>
      <c r="J118" s="403" t="s">
        <v>185</v>
      </c>
      <c r="K118" s="428"/>
      <c r="M118" s="406" t="str">
        <f>IF(G120="","",IF(Paramètres!$I$3="x",
IF(OR(J120=0,J120=""),0,IF(J120&gt;=G120,Paramètres!$K$10,IF(J120&gt;=G120*75%,Paramètres!$J$8,IF(J120&gt;=G120*50%,Paramètres!$I$8,IF(J120&gt;=G120*25%,Paramètres!$H$8,Paramètres!$G$10))))),
IF(Paramètres!$N$3="x",
IF(OR(J120=0,J120=""),0,IF(J120&gt;=G120,Paramètres!$O$9,IF(J120&gt;=G120*75%,Paramètres!$O$9,IF(J120&gt;=G120*50%,Paramètres!$N$8,IF(J120&gt;=G120*25%,Paramètres!$M$8,IF(J120&lt;G120*25%,Paramètres!$L$9)))))),
IF(Paramètres!$R$3="x",
IF(OR(J120=0,J120=""),"NA",IF(J120&gt;=G120,Paramètres!$S$9,IF(J120&gt;=G120*75%,Paramètres!$S$9,IF(J120&gt;=G120*50%,Paramètres!$R$8,IF(J120&gt;=G120*25%,Paramètres!$Q$8,IF(J120&lt;G120*25%,Paramètres!$P$9)))))),
IF(Paramètres!$V$3="x",
IF(OR(J120=0,J120=""),Paramètres!$T$9,IF(J120&gt;=G120,Paramètres!$W$9,IF(J120&gt;=G120*75%,Paramètres!$W$9,IF(J120&gt;=G120*50%,Paramètres!$V$8,IF(J120&gt;=G120*25%,Paramètres!$U$8,IF(J120&lt;G120*25%,Paramètres!$T$9)))))))))))</f>
        <v/>
      </c>
      <c r="N118" s="406">
        <f>N122/4</f>
        <v>10</v>
      </c>
      <c r="O118" s="407">
        <f>IF(OR(COUNTBLANK(F119:F121)=3,G120=""),0,
IF(SUM(IF(F119&lt;&gt;"",VLOOKUP(F119,Paramètres!$E$2:$F$27,2,0)),IF(F120&lt;&gt;"",VLOOKUP(F120,Paramètres!$E$2:$F$27,2,0)),IF(F121&lt;&gt;"",VLOOKUP(F121,Paramètres!$E$2:$F$27,2,0)))&gt;N122,$N122,
SUM(IF(F119&lt;&gt;"",VLOOKUP(F119,Paramètres!$E$2:$F$27,2,0)),IF(F120&lt;&gt;"",VLOOKUP(F120,Paramètres!$E$2:$F$27,2,0)),IF(F121&lt;&gt;"",VLOOKUP(F121,Paramètres!$E$2:$F$27,2,0)))))</f>
        <v>0</v>
      </c>
      <c r="P118" s="408"/>
    </row>
    <row r="119" spans="2:16" ht="15" customHeight="1" x14ac:dyDescent="0.3">
      <c r="B119" s="434"/>
      <c r="C119" s="435"/>
      <c r="D119" s="434"/>
      <c r="E119" s="428"/>
      <c r="F119" s="280"/>
      <c r="G119" s="411"/>
      <c r="H119" s="436"/>
      <c r="I119" s="437"/>
      <c r="J119" s="414"/>
      <c r="K119" s="428"/>
      <c r="N119" s="406">
        <f>N122/4</f>
        <v>10</v>
      </c>
      <c r="O119" s="407">
        <f>N122*5%</f>
        <v>2</v>
      </c>
    </row>
    <row r="120" spans="2:16" ht="15" customHeight="1" x14ac:dyDescent="0.3">
      <c r="B120" s="438"/>
      <c r="C120" s="439"/>
      <c r="D120" s="438"/>
      <c r="E120" s="428"/>
      <c r="F120" s="281"/>
      <c r="G120" s="282"/>
      <c r="H120" s="436"/>
      <c r="I120" s="437"/>
      <c r="J120" s="417" t="str">
        <f>IF(COUNTA(F119:F121)=0,"",IF(F119&lt;&gt;"",VLOOKUP(F119,Paramètres!$E$2:$F$27,2,0))+IF(F120&lt;&gt;"",VLOOKUP(F120,Paramètres!$E$2:$F$27,2,0))+IF(F121&lt;&gt;"",VLOOKUP(F121,Paramètres!$E$2:$F$27,2,0)))</f>
        <v/>
      </c>
      <c r="K120" s="428"/>
      <c r="N120" s="406">
        <f>N122/4</f>
        <v>10</v>
      </c>
      <c r="O120" s="407">
        <f>SUM(N118:N122)-(O118+O119)</f>
        <v>78</v>
      </c>
      <c r="P120" s="408"/>
    </row>
    <row r="121" spans="2:16" ht="15" customHeight="1" thickBot="1" x14ac:dyDescent="0.35">
      <c r="B121" s="438"/>
      <c r="C121" s="439"/>
      <c r="D121" s="438"/>
      <c r="E121" s="428"/>
      <c r="F121" s="283"/>
      <c r="G121" s="418"/>
      <c r="H121" s="440"/>
      <c r="I121" s="441"/>
      <c r="J121" s="421"/>
      <c r="K121" s="428"/>
      <c r="N121" s="406">
        <f>N122/4</f>
        <v>10</v>
      </c>
      <c r="O121" s="398"/>
    </row>
    <row r="122" spans="2:16" ht="16.2" thickBot="1" x14ac:dyDescent="0.35">
      <c r="B122" s="442"/>
      <c r="C122" s="442"/>
      <c r="D122" s="442"/>
      <c r="E122" s="428"/>
      <c r="F122" s="443"/>
      <c r="G122" s="444"/>
      <c r="H122" s="445"/>
      <c r="I122" s="445"/>
      <c r="J122" s="446"/>
      <c r="K122" s="428"/>
      <c r="N122" s="406">
        <f>IF(G120="",40,G120)</f>
        <v>40</v>
      </c>
      <c r="O122" s="398"/>
    </row>
    <row r="123" spans="2:16" ht="15" customHeight="1" thickBot="1" x14ac:dyDescent="0.35">
      <c r="B123" s="399">
        <f t="shared" ref="B123" si="17">B118+1</f>
        <v>25</v>
      </c>
      <c r="C123" s="400" t="str">
        <f>IF(VLOOKUP(B123,Paramètres!$A$2:$C$38,2,0)=0,"",VLOOKUP(B123,Paramètres!$A$2:$C$38,2,0))</f>
        <v>Elève 25</v>
      </c>
      <c r="D123" s="401" t="str">
        <f>IF(C123="","",VLOOKUP(B123,Paramètres!$A$2:$C$38,3,0))</f>
        <v>F</v>
      </c>
      <c r="E123" s="428"/>
      <c r="F123" s="402" t="s">
        <v>394</v>
      </c>
      <c r="G123" s="403" t="s">
        <v>184</v>
      </c>
      <c r="H123" s="432"/>
      <c r="I123" s="433"/>
      <c r="J123" s="403" t="s">
        <v>185</v>
      </c>
      <c r="K123" s="428"/>
      <c r="M123" s="406" t="str">
        <f>IF(G125="","",IF(Paramètres!$I$3="x",
IF(OR(J125=0,J125=""),0,IF(J125&gt;=G125,Paramètres!$K$10,IF(J125&gt;=G125*75%,Paramètres!$J$8,IF(J125&gt;=G125*50%,Paramètres!$I$8,IF(J125&gt;=G125*25%,Paramètres!$H$8,Paramètres!$G$10))))),
IF(Paramètres!$N$3="x",
IF(OR(J125=0,J125=""),0,IF(J125&gt;=G125,Paramètres!$O$9,IF(J125&gt;=G125*75%,Paramètres!$O$9,IF(J125&gt;=G125*50%,Paramètres!$N$8,IF(J125&gt;=G125*25%,Paramètres!$M$8,IF(J125&lt;G125*25%,Paramètres!$L$9)))))),
IF(Paramètres!$R$3="x",
IF(OR(J125=0,J125=""),"NA",IF(J125&gt;=G125,Paramètres!$S$9,IF(J125&gt;=G125*75%,Paramètres!$S$9,IF(J125&gt;=G125*50%,Paramètres!$R$8,IF(J125&gt;=G125*25%,Paramètres!$Q$8,IF(J125&lt;G125*25%,Paramètres!$P$9)))))),
IF(Paramètres!$V$3="x",
IF(OR(J125=0,J125=""),Paramètres!$T$9,IF(J125&gt;=G125,Paramètres!$W$9,IF(J125&gt;=G125*75%,Paramètres!$W$9,IF(J125&gt;=G125*50%,Paramètres!$V$8,IF(J125&gt;=G125*25%,Paramètres!$U$8,IF(J125&lt;G125*25%,Paramètres!$T$9)))))))))))</f>
        <v/>
      </c>
      <c r="N123" s="406">
        <f>N127/4</f>
        <v>10</v>
      </c>
      <c r="O123" s="407">
        <f>IF(OR(COUNTBLANK(F124:F126)=3,G125=""),0,
IF(SUM(IF(F124&lt;&gt;"",VLOOKUP(F124,Paramètres!$E$2:$F$27,2,0)),IF(F125&lt;&gt;"",VLOOKUP(F125,Paramètres!$E$2:$F$27,2,0)),IF(F126&lt;&gt;"",VLOOKUP(F126,Paramètres!$E$2:$F$27,2,0)))&gt;N127,$N127,
SUM(IF(F124&lt;&gt;"",VLOOKUP(F124,Paramètres!$E$2:$F$27,2,0)),IF(F125&lt;&gt;"",VLOOKUP(F125,Paramètres!$E$2:$F$27,2,0)),IF(F126&lt;&gt;"",VLOOKUP(F126,Paramètres!$E$2:$F$27,2,0)))))</f>
        <v>0</v>
      </c>
      <c r="P123" s="408"/>
    </row>
    <row r="124" spans="2:16" ht="15" customHeight="1" x14ac:dyDescent="0.3">
      <c r="B124" s="434"/>
      <c r="C124" s="435"/>
      <c r="D124" s="434"/>
      <c r="E124" s="428"/>
      <c r="F124" s="280"/>
      <c r="G124" s="411"/>
      <c r="H124" s="436"/>
      <c r="I124" s="437"/>
      <c r="J124" s="414"/>
      <c r="K124" s="428"/>
      <c r="N124" s="406">
        <f>N127/4</f>
        <v>10</v>
      </c>
      <c r="O124" s="407">
        <f>N127*5%</f>
        <v>2</v>
      </c>
    </row>
    <row r="125" spans="2:16" ht="15" customHeight="1" x14ac:dyDescent="0.3">
      <c r="B125" s="438"/>
      <c r="C125" s="439"/>
      <c r="D125" s="438"/>
      <c r="E125" s="428"/>
      <c r="F125" s="281"/>
      <c r="G125" s="282"/>
      <c r="H125" s="436"/>
      <c r="I125" s="437"/>
      <c r="J125" s="417" t="str">
        <f>IF(COUNTA(F124:F126)=0,"",IF(F124&lt;&gt;"",VLOOKUP(F124,Paramètres!$E$2:$F$27,2,0))+IF(F125&lt;&gt;"",VLOOKUP(F125,Paramètres!$E$2:$F$27,2,0))+IF(F126&lt;&gt;"",VLOOKUP(F126,Paramètres!$E$2:$F$27,2,0)))</f>
        <v/>
      </c>
      <c r="K125" s="428"/>
      <c r="N125" s="406">
        <f>N127/4</f>
        <v>10</v>
      </c>
      <c r="O125" s="407">
        <f>SUM(N123:N127)-(O123+O124)</f>
        <v>78</v>
      </c>
      <c r="P125" s="408"/>
    </row>
    <row r="126" spans="2:16" ht="15" customHeight="1" thickBot="1" x14ac:dyDescent="0.35">
      <c r="B126" s="438"/>
      <c r="C126" s="439"/>
      <c r="D126" s="438"/>
      <c r="E126" s="428"/>
      <c r="F126" s="283"/>
      <c r="G126" s="418"/>
      <c r="H126" s="440"/>
      <c r="I126" s="441"/>
      <c r="J126" s="421"/>
      <c r="K126" s="428"/>
      <c r="N126" s="406">
        <f>N127/4</f>
        <v>10</v>
      </c>
      <c r="O126" s="398"/>
    </row>
    <row r="127" spans="2:16" ht="16.2" thickBot="1" x14ac:dyDescent="0.35">
      <c r="B127" s="442"/>
      <c r="C127" s="442"/>
      <c r="D127" s="442"/>
      <c r="E127" s="428"/>
      <c r="F127" s="443"/>
      <c r="G127" s="444"/>
      <c r="H127" s="445"/>
      <c r="I127" s="445"/>
      <c r="J127" s="446"/>
      <c r="K127" s="428"/>
      <c r="N127" s="406">
        <f>IF(G125="",40,G125)</f>
        <v>40</v>
      </c>
      <c r="O127" s="398"/>
    </row>
    <row r="128" spans="2:16" ht="15" customHeight="1" thickBot="1" x14ac:dyDescent="0.35">
      <c r="B128" s="399">
        <f t="shared" ref="B128" si="18">B123+1</f>
        <v>26</v>
      </c>
      <c r="C128" s="400" t="str">
        <f>IF(VLOOKUP(B128,Paramètres!$A$2:$C$38,2,0)=0,"",VLOOKUP(B128,Paramètres!$A$2:$C$38,2,0))</f>
        <v>Elève 26</v>
      </c>
      <c r="D128" s="401" t="str">
        <f>IF(C128="","",VLOOKUP(B128,Paramètres!$A$2:$C$38,3,0))</f>
        <v>F</v>
      </c>
      <c r="E128" s="428"/>
      <c r="F128" s="402" t="s">
        <v>394</v>
      </c>
      <c r="G128" s="403" t="s">
        <v>184</v>
      </c>
      <c r="H128" s="432"/>
      <c r="I128" s="433"/>
      <c r="J128" s="403" t="s">
        <v>185</v>
      </c>
      <c r="K128" s="428"/>
      <c r="M128" s="406" t="str">
        <f>IF(G130="","",IF(Paramètres!$I$3="x",
IF(OR(J130=0,J130=""),0,IF(J130&gt;=G130,Paramètres!$K$10,IF(J130&gt;=G130*75%,Paramètres!$J$8,IF(J130&gt;=G130*50%,Paramètres!$I$8,IF(J130&gt;=G130*25%,Paramètres!$H$8,Paramètres!$G$10))))),
IF(Paramètres!$N$3="x",
IF(OR(J130=0,J130=""),0,IF(J130&gt;=G130,Paramètres!$O$9,IF(J130&gt;=G130*75%,Paramètres!$O$9,IF(J130&gt;=G130*50%,Paramètres!$N$8,IF(J130&gt;=G130*25%,Paramètres!$M$8,IF(J130&lt;G130*25%,Paramètres!$L$9)))))),
IF(Paramètres!$R$3="x",
IF(OR(J130=0,J130=""),"NA",IF(J130&gt;=G130,Paramètres!$S$9,IF(J130&gt;=G130*75%,Paramètres!$S$9,IF(J130&gt;=G130*50%,Paramètres!$R$8,IF(J130&gt;=G130*25%,Paramètres!$Q$8,IF(J130&lt;G130*25%,Paramètres!$P$9)))))),
IF(Paramètres!$V$3="x",
IF(OR(J130=0,J130=""),Paramètres!$T$9,IF(J130&gt;=G130,Paramètres!$W$9,IF(J130&gt;=G130*75%,Paramètres!$W$9,IF(J130&gt;=G130*50%,Paramètres!$V$8,IF(J130&gt;=G130*25%,Paramètres!$U$8,IF(J130&lt;G130*25%,Paramètres!$T$9)))))))))))</f>
        <v/>
      </c>
      <c r="N128" s="406">
        <f>N132/4</f>
        <v>10</v>
      </c>
      <c r="O128" s="407">
        <f>IF(OR(COUNTBLANK(F129:F131)=3,G130=""),0,
IF(SUM(IF(F129&lt;&gt;"",VLOOKUP(F129,Paramètres!$E$2:$F$27,2,0)),IF(F130&lt;&gt;"",VLOOKUP(F130,Paramètres!$E$2:$F$27,2,0)),IF(F131&lt;&gt;"",VLOOKUP(F131,Paramètres!$E$2:$F$27,2,0)))&gt;N132,$N132,
SUM(IF(F129&lt;&gt;"",VLOOKUP(F129,Paramètres!$E$2:$F$27,2,0)),IF(F130&lt;&gt;"",VLOOKUP(F130,Paramètres!$E$2:$F$27,2,0)),IF(F131&lt;&gt;"",VLOOKUP(F131,Paramètres!$E$2:$F$27,2,0)))))</f>
        <v>0</v>
      </c>
      <c r="P128" s="408"/>
    </row>
    <row r="129" spans="2:16" ht="15" customHeight="1" x14ac:dyDescent="0.3">
      <c r="B129" s="434"/>
      <c r="C129" s="435"/>
      <c r="D129" s="434"/>
      <c r="E129" s="428"/>
      <c r="F129" s="280"/>
      <c r="G129" s="411"/>
      <c r="H129" s="436"/>
      <c r="I129" s="437"/>
      <c r="J129" s="414"/>
      <c r="K129" s="428"/>
      <c r="N129" s="406">
        <f>N132/4</f>
        <v>10</v>
      </c>
      <c r="O129" s="407">
        <f>N132*5%</f>
        <v>2</v>
      </c>
    </row>
    <row r="130" spans="2:16" ht="15" customHeight="1" x14ac:dyDescent="0.3">
      <c r="B130" s="438"/>
      <c r="C130" s="439"/>
      <c r="D130" s="438"/>
      <c r="E130" s="428"/>
      <c r="F130" s="281"/>
      <c r="G130" s="282"/>
      <c r="H130" s="436"/>
      <c r="I130" s="437"/>
      <c r="J130" s="417" t="str">
        <f>IF(COUNTA(F129:F131)=0,"",IF(F129&lt;&gt;"",VLOOKUP(F129,Paramètres!$E$2:$F$27,2,0))+IF(F130&lt;&gt;"",VLOOKUP(F130,Paramètres!$E$2:$F$27,2,0))+IF(F131&lt;&gt;"",VLOOKUP(F131,Paramètres!$E$2:$F$27,2,0)))</f>
        <v/>
      </c>
      <c r="K130" s="428"/>
      <c r="N130" s="406">
        <f>N132/4</f>
        <v>10</v>
      </c>
      <c r="O130" s="407">
        <f>SUM(N128:N132)-(O128+O129)</f>
        <v>78</v>
      </c>
      <c r="P130" s="408"/>
    </row>
    <row r="131" spans="2:16" ht="15" customHeight="1" thickBot="1" x14ac:dyDescent="0.35">
      <c r="B131" s="438"/>
      <c r="C131" s="439"/>
      <c r="D131" s="438"/>
      <c r="E131" s="428"/>
      <c r="F131" s="283"/>
      <c r="G131" s="418"/>
      <c r="H131" s="440"/>
      <c r="I131" s="441"/>
      <c r="J131" s="421"/>
      <c r="K131" s="428"/>
      <c r="N131" s="406">
        <f>N132/4</f>
        <v>10</v>
      </c>
      <c r="O131" s="398"/>
    </row>
    <row r="132" spans="2:16" ht="16.2" thickBot="1" x14ac:dyDescent="0.35">
      <c r="B132" s="442"/>
      <c r="C132" s="442"/>
      <c r="D132" s="442"/>
      <c r="E132" s="428"/>
      <c r="F132" s="443"/>
      <c r="G132" s="444"/>
      <c r="H132" s="445"/>
      <c r="I132" s="445"/>
      <c r="J132" s="446"/>
      <c r="K132" s="428"/>
      <c r="N132" s="406">
        <f>IF(G130="",40,G130)</f>
        <v>40</v>
      </c>
      <c r="O132" s="398"/>
    </row>
    <row r="133" spans="2:16" ht="15" customHeight="1" thickBot="1" x14ac:dyDescent="0.35">
      <c r="B133" s="399">
        <f t="shared" ref="B133" si="19">B128+1</f>
        <v>27</v>
      </c>
      <c r="C133" s="400" t="str">
        <f>IF(VLOOKUP(B133,Paramètres!$A$2:$C$38,2,0)=0,"",VLOOKUP(B133,Paramètres!$A$2:$C$38,2,0))</f>
        <v>Elève 27</v>
      </c>
      <c r="D133" s="401" t="str">
        <f>IF(C133="","",VLOOKUP(B133,Paramètres!$A$2:$C$38,3,0))</f>
        <v>G</v>
      </c>
      <c r="E133" s="428"/>
      <c r="F133" s="402" t="s">
        <v>394</v>
      </c>
      <c r="G133" s="403" t="s">
        <v>184</v>
      </c>
      <c r="H133" s="432"/>
      <c r="I133" s="433"/>
      <c r="J133" s="403" t="s">
        <v>185</v>
      </c>
      <c r="K133" s="428"/>
      <c r="M133" s="406" t="str">
        <f>IF(G135="","",IF(Paramètres!$I$3="x",
IF(OR(J135=0,J135=""),0,IF(J135&gt;=G135,Paramètres!$K$10,IF(J135&gt;=G135*75%,Paramètres!$J$8,IF(J135&gt;=G135*50%,Paramètres!$I$8,IF(J135&gt;=G135*25%,Paramètres!$H$8,Paramètres!$G$10))))),
IF(Paramètres!$N$3="x",
IF(OR(J135=0,J135=""),0,IF(J135&gt;=G135,Paramètres!$O$9,IF(J135&gt;=G135*75%,Paramètres!$O$9,IF(J135&gt;=G135*50%,Paramètres!$N$8,IF(J135&gt;=G135*25%,Paramètres!$M$8,IF(J135&lt;G135*25%,Paramètres!$L$9)))))),
IF(Paramètres!$R$3="x",
IF(OR(J135=0,J135=""),"NA",IF(J135&gt;=G135,Paramètres!$S$9,IF(J135&gt;=G135*75%,Paramètres!$S$9,IF(J135&gt;=G135*50%,Paramètres!$R$8,IF(J135&gt;=G135*25%,Paramètres!$Q$8,IF(J135&lt;G135*25%,Paramètres!$P$9)))))),
IF(Paramètres!$V$3="x",
IF(OR(J135=0,J135=""),Paramètres!$T$9,IF(J135&gt;=G135,Paramètres!$W$9,IF(J135&gt;=G135*75%,Paramètres!$W$9,IF(J135&gt;=G135*50%,Paramètres!$V$8,IF(J135&gt;=G135*25%,Paramètres!$U$8,IF(J135&lt;G135*25%,Paramètres!$T$9)))))))))))</f>
        <v/>
      </c>
      <c r="N133" s="406">
        <f>N137/4</f>
        <v>10</v>
      </c>
      <c r="O133" s="407">
        <f>IF(OR(COUNTBLANK(F134:F136)=3,G135=""),0,
IF(SUM(IF(F134&lt;&gt;"",VLOOKUP(F134,Paramètres!$E$2:$F$27,2,0)),IF(F135&lt;&gt;"",VLOOKUP(F135,Paramètres!$E$2:$F$27,2,0)),IF(F136&lt;&gt;"",VLOOKUP(F136,Paramètres!$E$2:$F$27,2,0)))&gt;N137,$N137,
SUM(IF(F134&lt;&gt;"",VLOOKUP(F134,Paramètres!$E$2:$F$27,2,0)),IF(F135&lt;&gt;"",VLOOKUP(F135,Paramètres!$E$2:$F$27,2,0)),IF(F136&lt;&gt;"",VLOOKUP(F136,Paramètres!$E$2:$F$27,2,0)))))</f>
        <v>0</v>
      </c>
      <c r="P133" s="408"/>
    </row>
    <row r="134" spans="2:16" ht="15" customHeight="1" x14ac:dyDescent="0.3">
      <c r="B134" s="434"/>
      <c r="C134" s="435"/>
      <c r="D134" s="434"/>
      <c r="E134" s="428"/>
      <c r="F134" s="280"/>
      <c r="G134" s="411"/>
      <c r="H134" s="436"/>
      <c r="I134" s="437"/>
      <c r="J134" s="414"/>
      <c r="K134" s="428"/>
      <c r="N134" s="406">
        <f>N137/4</f>
        <v>10</v>
      </c>
      <c r="O134" s="407">
        <f>N137*5%</f>
        <v>2</v>
      </c>
    </row>
    <row r="135" spans="2:16" ht="15" customHeight="1" x14ac:dyDescent="0.3">
      <c r="B135" s="438"/>
      <c r="C135" s="439"/>
      <c r="D135" s="438"/>
      <c r="E135" s="428"/>
      <c r="F135" s="281"/>
      <c r="G135" s="282"/>
      <c r="H135" s="436"/>
      <c r="I135" s="437"/>
      <c r="J135" s="417" t="str">
        <f>IF(COUNTA(F134:F136)=0,"",IF(F134&lt;&gt;"",VLOOKUP(F134,Paramètres!$E$2:$F$27,2,0))+IF(F135&lt;&gt;"",VLOOKUP(F135,Paramètres!$E$2:$F$27,2,0))+IF(F136&lt;&gt;"",VLOOKUP(F136,Paramètres!$E$2:$F$27,2,0)))</f>
        <v/>
      </c>
      <c r="K135" s="428"/>
      <c r="N135" s="406">
        <f>N137/4</f>
        <v>10</v>
      </c>
      <c r="O135" s="407">
        <f>SUM(N133:N137)-(O133+O134)</f>
        <v>78</v>
      </c>
      <c r="P135" s="408"/>
    </row>
    <row r="136" spans="2:16" ht="15" customHeight="1" thickBot="1" x14ac:dyDescent="0.35">
      <c r="B136" s="438"/>
      <c r="C136" s="439"/>
      <c r="D136" s="438"/>
      <c r="E136" s="428"/>
      <c r="F136" s="283"/>
      <c r="G136" s="418"/>
      <c r="H136" s="440"/>
      <c r="I136" s="441"/>
      <c r="J136" s="421"/>
      <c r="K136" s="428"/>
      <c r="N136" s="406">
        <f>N137/4</f>
        <v>10</v>
      </c>
      <c r="O136" s="398"/>
    </row>
    <row r="137" spans="2:16" ht="16.2" thickBot="1" x14ac:dyDescent="0.35">
      <c r="B137" s="442"/>
      <c r="C137" s="442"/>
      <c r="D137" s="442"/>
      <c r="E137" s="428"/>
      <c r="F137" s="443"/>
      <c r="G137" s="444"/>
      <c r="H137" s="445"/>
      <c r="I137" s="445"/>
      <c r="J137" s="446"/>
      <c r="K137" s="428"/>
      <c r="N137" s="406">
        <f>IF(G135="",40,G135)</f>
        <v>40</v>
      </c>
      <c r="O137" s="398"/>
    </row>
    <row r="138" spans="2:16" ht="15" customHeight="1" thickBot="1" x14ac:dyDescent="0.35">
      <c r="B138" s="399">
        <f t="shared" ref="B138" si="20">B133+1</f>
        <v>28</v>
      </c>
      <c r="C138" s="400" t="str">
        <f>IF(VLOOKUP(B138,Paramètres!$A$2:$C$38,2,0)=0,"",VLOOKUP(B138,Paramètres!$A$2:$C$38,2,0))</f>
        <v>Elève 28</v>
      </c>
      <c r="D138" s="401" t="str">
        <f>IF(C138="","",VLOOKUP(B138,Paramètres!$A$2:$C$38,3,0))</f>
        <v>F</v>
      </c>
      <c r="E138" s="428"/>
      <c r="F138" s="402" t="s">
        <v>394</v>
      </c>
      <c r="G138" s="403" t="s">
        <v>184</v>
      </c>
      <c r="H138" s="432"/>
      <c r="I138" s="433"/>
      <c r="J138" s="403" t="s">
        <v>185</v>
      </c>
      <c r="K138" s="428"/>
      <c r="M138" s="406" t="str">
        <f>IF(G140="","",IF(Paramètres!$I$3="x",
IF(OR(J140=0,J140=""),0,IF(J140&gt;=G140,Paramètres!$K$10,IF(J140&gt;=G140*75%,Paramètres!$J$8,IF(J140&gt;=G140*50%,Paramètres!$I$8,IF(J140&gt;=G140*25%,Paramètres!$H$8,Paramètres!$G$10))))),
IF(Paramètres!$N$3="x",
IF(OR(J140=0,J140=""),0,IF(J140&gt;=G140,Paramètres!$O$9,IF(J140&gt;=G140*75%,Paramètres!$O$9,IF(J140&gt;=G140*50%,Paramètres!$N$8,IF(J140&gt;=G140*25%,Paramètres!$M$8,IF(J140&lt;G140*25%,Paramètres!$L$9)))))),
IF(Paramètres!$R$3="x",
IF(OR(J140=0,J140=""),"NA",IF(J140&gt;=G140,Paramètres!$S$9,IF(J140&gt;=G140*75%,Paramètres!$S$9,IF(J140&gt;=G140*50%,Paramètres!$R$8,IF(J140&gt;=G140*25%,Paramètres!$Q$8,IF(J140&lt;G140*25%,Paramètres!$P$9)))))),
IF(Paramètres!$V$3="x",
IF(OR(J140=0,J140=""),Paramètres!$T$9,IF(J140&gt;=G140,Paramètres!$W$9,IF(J140&gt;=G140*75%,Paramètres!$W$9,IF(J140&gt;=G140*50%,Paramètres!$V$8,IF(J140&gt;=G140*25%,Paramètres!$U$8,IF(J140&lt;G140*25%,Paramètres!$T$9)))))))))))</f>
        <v/>
      </c>
      <c r="N138" s="406">
        <f>N142/4</f>
        <v>10</v>
      </c>
      <c r="O138" s="407">
        <f>IF(OR(COUNTBLANK(F139:F141)=3,G140=""),0,
IF(SUM(IF(F139&lt;&gt;"",VLOOKUP(F139,Paramètres!$E$2:$F$27,2,0)),IF(F140&lt;&gt;"",VLOOKUP(F140,Paramètres!$E$2:$F$27,2,0)),IF(F141&lt;&gt;"",VLOOKUP(F141,Paramètres!$E$2:$F$27,2,0)))&gt;N142,$N142,
SUM(IF(F139&lt;&gt;"",VLOOKUP(F139,Paramètres!$E$2:$F$27,2,0)),IF(F140&lt;&gt;"",VLOOKUP(F140,Paramètres!$E$2:$F$27,2,0)),IF(F141&lt;&gt;"",VLOOKUP(F141,Paramètres!$E$2:$F$27,2,0)))))</f>
        <v>0</v>
      </c>
      <c r="P138" s="408"/>
    </row>
    <row r="139" spans="2:16" ht="15" customHeight="1" x14ac:dyDescent="0.3">
      <c r="B139" s="434"/>
      <c r="C139" s="435"/>
      <c r="D139" s="434"/>
      <c r="E139" s="428"/>
      <c r="F139" s="280"/>
      <c r="G139" s="411"/>
      <c r="H139" s="436"/>
      <c r="I139" s="437"/>
      <c r="J139" s="414"/>
      <c r="K139" s="428"/>
      <c r="N139" s="406">
        <f>N142/4</f>
        <v>10</v>
      </c>
      <c r="O139" s="407">
        <f>N142*5%</f>
        <v>2</v>
      </c>
    </row>
    <row r="140" spans="2:16" ht="15" customHeight="1" x14ac:dyDescent="0.3">
      <c r="B140" s="438"/>
      <c r="C140" s="439"/>
      <c r="D140" s="438"/>
      <c r="E140" s="428"/>
      <c r="F140" s="281"/>
      <c r="G140" s="282"/>
      <c r="H140" s="436"/>
      <c r="I140" s="437"/>
      <c r="J140" s="417" t="str">
        <f>IF(COUNTA(F139:F141)=0,"",IF(F139&lt;&gt;"",VLOOKUP(F139,Paramètres!$E$2:$F$27,2,0))+IF(F140&lt;&gt;"",VLOOKUP(F140,Paramètres!$E$2:$F$27,2,0))+IF(F141&lt;&gt;"",VLOOKUP(F141,Paramètres!$E$2:$F$27,2,0)))</f>
        <v/>
      </c>
      <c r="K140" s="428"/>
      <c r="N140" s="406">
        <f>N142/4</f>
        <v>10</v>
      </c>
      <c r="O140" s="407">
        <f>SUM(N138:N142)-(O138+O139)</f>
        <v>78</v>
      </c>
      <c r="P140" s="408"/>
    </row>
    <row r="141" spans="2:16" ht="15" customHeight="1" thickBot="1" x14ac:dyDescent="0.35">
      <c r="B141" s="438"/>
      <c r="C141" s="439"/>
      <c r="D141" s="438"/>
      <c r="E141" s="428"/>
      <c r="F141" s="283"/>
      <c r="G141" s="418"/>
      <c r="H141" s="440"/>
      <c r="I141" s="441"/>
      <c r="J141" s="421"/>
      <c r="K141" s="428"/>
      <c r="N141" s="406">
        <f>N142/4</f>
        <v>10</v>
      </c>
      <c r="O141" s="398"/>
    </row>
    <row r="142" spans="2:16" ht="16.2" thickBot="1" x14ac:dyDescent="0.35">
      <c r="B142" s="442"/>
      <c r="C142" s="442"/>
      <c r="D142" s="442"/>
      <c r="E142" s="428"/>
      <c r="F142" s="443"/>
      <c r="G142" s="444"/>
      <c r="H142" s="445"/>
      <c r="I142" s="445"/>
      <c r="J142" s="446"/>
      <c r="K142" s="428"/>
      <c r="N142" s="406">
        <f>IF(G140="",40,G140)</f>
        <v>40</v>
      </c>
      <c r="O142" s="398"/>
    </row>
    <row r="143" spans="2:16" ht="15" customHeight="1" thickBot="1" x14ac:dyDescent="0.35">
      <c r="B143" s="399">
        <f t="shared" ref="B143" si="21">B138+1</f>
        <v>29</v>
      </c>
      <c r="C143" s="400" t="str">
        <f>IF(VLOOKUP(B143,Paramètres!$A$2:$C$38,2,0)=0,"",VLOOKUP(B143,Paramètres!$A$2:$C$38,2,0))</f>
        <v>Elève 29</v>
      </c>
      <c r="D143" s="401" t="str">
        <f>IF(C143="","",VLOOKUP(B143,Paramètres!$A$2:$C$38,3,0))</f>
        <v>F</v>
      </c>
      <c r="E143" s="428"/>
      <c r="F143" s="402" t="s">
        <v>394</v>
      </c>
      <c r="G143" s="403" t="s">
        <v>184</v>
      </c>
      <c r="H143" s="432"/>
      <c r="I143" s="433"/>
      <c r="J143" s="403" t="s">
        <v>185</v>
      </c>
      <c r="K143" s="428"/>
      <c r="M143" s="406" t="str">
        <f>IF(G145="","",IF(Paramètres!$I$3="x",
IF(OR(J145=0,J145=""),0,IF(J145&gt;=G145,Paramètres!$K$10,IF(J145&gt;=G145*75%,Paramètres!$J$8,IF(J145&gt;=G145*50%,Paramètres!$I$8,IF(J145&gt;=G145*25%,Paramètres!$H$8,Paramètres!$G$10))))),
IF(Paramètres!$N$3="x",
IF(OR(J145=0,J145=""),0,IF(J145&gt;=G145,Paramètres!$O$9,IF(J145&gt;=G145*75%,Paramètres!$O$9,IF(J145&gt;=G145*50%,Paramètres!$N$8,IF(J145&gt;=G145*25%,Paramètres!$M$8,IF(J145&lt;G145*25%,Paramètres!$L$9)))))),
IF(Paramètres!$R$3="x",
IF(OR(J145=0,J145=""),"NA",IF(J145&gt;=G145,Paramètres!$S$9,IF(J145&gt;=G145*75%,Paramètres!$S$9,IF(J145&gt;=G145*50%,Paramètres!$R$8,IF(J145&gt;=G145*25%,Paramètres!$Q$8,IF(J145&lt;G145*25%,Paramètres!$P$9)))))),
IF(Paramètres!$V$3="x",
IF(OR(J145=0,J145=""),Paramètres!$T$9,IF(J145&gt;=G145,Paramètres!$W$9,IF(J145&gt;=G145*75%,Paramètres!$W$9,IF(J145&gt;=G145*50%,Paramètres!$V$8,IF(J145&gt;=G145*25%,Paramètres!$U$8,IF(J145&lt;G145*25%,Paramètres!$T$9)))))))))))</f>
        <v/>
      </c>
      <c r="N143" s="406">
        <f>N147/4</f>
        <v>10</v>
      </c>
      <c r="O143" s="407">
        <f>IF(OR(COUNTBLANK(F144:F146)=3,G145=""),0,
IF(SUM(IF(F144&lt;&gt;"",VLOOKUP(F144,Paramètres!$E$2:$F$27,2,0)),IF(F145&lt;&gt;"",VLOOKUP(F145,Paramètres!$E$2:$F$27,2,0)),IF(F146&lt;&gt;"",VLOOKUP(F146,Paramètres!$E$2:$F$27,2,0)))&gt;N147,$N147,
SUM(IF(F144&lt;&gt;"",VLOOKUP(F144,Paramètres!$E$2:$F$27,2,0)),IF(F145&lt;&gt;"",VLOOKUP(F145,Paramètres!$E$2:$F$27,2,0)),IF(F146&lt;&gt;"",VLOOKUP(F146,Paramètres!$E$2:$F$27,2,0)))))</f>
        <v>0</v>
      </c>
      <c r="P143" s="408"/>
    </row>
    <row r="144" spans="2:16" ht="15" customHeight="1" x14ac:dyDescent="0.3">
      <c r="B144" s="434"/>
      <c r="C144" s="435"/>
      <c r="D144" s="434"/>
      <c r="E144" s="428"/>
      <c r="F144" s="280"/>
      <c r="G144" s="411"/>
      <c r="H144" s="436"/>
      <c r="I144" s="437"/>
      <c r="J144" s="414"/>
      <c r="K144" s="428"/>
      <c r="N144" s="406">
        <f>N147/4</f>
        <v>10</v>
      </c>
      <c r="O144" s="407">
        <f>N147*5%</f>
        <v>2</v>
      </c>
    </row>
    <row r="145" spans="2:16" ht="15" customHeight="1" x14ac:dyDescent="0.3">
      <c r="B145" s="438"/>
      <c r="C145" s="439"/>
      <c r="D145" s="438"/>
      <c r="E145" s="428"/>
      <c r="F145" s="281"/>
      <c r="G145" s="282"/>
      <c r="H145" s="436"/>
      <c r="I145" s="437"/>
      <c r="J145" s="417" t="str">
        <f>IF(COUNTA(F144:F146)=0,"",IF(F144&lt;&gt;"",VLOOKUP(F144,Paramètres!$E$2:$F$27,2,0))+IF(F145&lt;&gt;"",VLOOKUP(F145,Paramètres!$E$2:$F$27,2,0))+IF(F146&lt;&gt;"",VLOOKUP(F146,Paramètres!$E$2:$F$27,2,0)))</f>
        <v/>
      </c>
      <c r="K145" s="428"/>
      <c r="N145" s="406">
        <f>N147/4</f>
        <v>10</v>
      </c>
      <c r="O145" s="407">
        <f>SUM(N143:N147)-(O143+O144)</f>
        <v>78</v>
      </c>
      <c r="P145" s="408"/>
    </row>
    <row r="146" spans="2:16" ht="15" customHeight="1" thickBot="1" x14ac:dyDescent="0.35">
      <c r="B146" s="438"/>
      <c r="C146" s="439"/>
      <c r="D146" s="438"/>
      <c r="E146" s="428"/>
      <c r="F146" s="283"/>
      <c r="G146" s="418"/>
      <c r="H146" s="440"/>
      <c r="I146" s="441"/>
      <c r="J146" s="421"/>
      <c r="K146" s="428"/>
      <c r="N146" s="406">
        <f>N147/4</f>
        <v>10</v>
      </c>
      <c r="O146" s="398"/>
    </row>
    <row r="147" spans="2:16" ht="16.2" thickBot="1" x14ac:dyDescent="0.35">
      <c r="B147" s="442"/>
      <c r="C147" s="442"/>
      <c r="D147" s="442"/>
      <c r="E147" s="428"/>
      <c r="F147" s="443"/>
      <c r="G147" s="444"/>
      <c r="H147" s="445"/>
      <c r="I147" s="445"/>
      <c r="J147" s="446"/>
      <c r="K147" s="428"/>
      <c r="N147" s="406">
        <f>IF(G145="",40,G145)</f>
        <v>40</v>
      </c>
      <c r="O147" s="398"/>
    </row>
    <row r="148" spans="2:16" ht="15" customHeight="1" thickBot="1" x14ac:dyDescent="0.35">
      <c r="B148" s="399">
        <f t="shared" ref="B148" si="22">B143+1</f>
        <v>30</v>
      </c>
      <c r="C148" s="400" t="str">
        <f>IF(VLOOKUP(B148,Paramètres!$A$2:$C$38,2,0)=0,"",VLOOKUP(B148,Paramètres!$A$2:$C$38,2,0))</f>
        <v>Elève 30</v>
      </c>
      <c r="D148" s="401" t="str">
        <f>IF(C148="","",VLOOKUP(B148,Paramètres!$A$2:$C$38,3,0))</f>
        <v>F</v>
      </c>
      <c r="E148" s="428"/>
      <c r="F148" s="402" t="s">
        <v>394</v>
      </c>
      <c r="G148" s="403" t="s">
        <v>184</v>
      </c>
      <c r="H148" s="432"/>
      <c r="I148" s="433"/>
      <c r="J148" s="403" t="s">
        <v>185</v>
      </c>
      <c r="K148" s="428"/>
      <c r="M148" s="406" t="str">
        <f>IF(G150="","",IF(Paramètres!$I$3="x",
IF(OR(J150=0,J150=""),0,IF(J150&gt;=G150,Paramètres!$K$10,IF(J150&gt;=G150*75%,Paramètres!$J$8,IF(J150&gt;=G150*50%,Paramètres!$I$8,IF(J150&gt;=G150*25%,Paramètres!$H$8,Paramètres!$G$10))))),
IF(Paramètres!$N$3="x",
IF(OR(J150=0,J150=""),0,IF(J150&gt;=G150,Paramètres!$O$9,IF(J150&gt;=G150*75%,Paramètres!$O$9,IF(J150&gt;=G150*50%,Paramètres!$N$8,IF(J150&gt;=G150*25%,Paramètres!$M$8,IF(J150&lt;G150*25%,Paramètres!$L$9)))))),
IF(Paramètres!$R$3="x",
IF(OR(J150=0,J150=""),"NA",IF(J150&gt;=G150,Paramètres!$S$9,IF(J150&gt;=G150*75%,Paramètres!$S$9,IF(J150&gt;=G150*50%,Paramètres!$R$8,IF(J150&gt;=G150*25%,Paramètres!$Q$8,IF(J150&lt;G150*25%,Paramètres!$P$9)))))),
IF(Paramètres!$V$3="x",
IF(OR(J150=0,J150=""),Paramètres!$T$9,IF(J150&gt;=G150,Paramètres!$W$9,IF(J150&gt;=G150*75%,Paramètres!$W$9,IF(J150&gt;=G150*50%,Paramètres!$V$8,IF(J150&gt;=G150*25%,Paramètres!$U$8,IF(J150&lt;G150*25%,Paramètres!$T$9)))))))))))</f>
        <v/>
      </c>
      <c r="N148" s="406">
        <f>N152/4</f>
        <v>10</v>
      </c>
      <c r="O148" s="407">
        <f>IF(OR(COUNTBLANK(F149:F151)=3,G150=""),0,
IF(SUM(IF(F149&lt;&gt;"",VLOOKUP(F149,Paramètres!$E$2:$F$27,2,0)),IF(F150&lt;&gt;"",VLOOKUP(F150,Paramètres!$E$2:$F$27,2,0)),IF(F151&lt;&gt;"",VLOOKUP(F151,Paramètres!$E$2:$F$27,2,0)))&gt;N152,$N152,
SUM(IF(F149&lt;&gt;"",VLOOKUP(F149,Paramètres!$E$2:$F$27,2,0)),IF(F150&lt;&gt;"",VLOOKUP(F150,Paramètres!$E$2:$F$27,2,0)),IF(F151&lt;&gt;"",VLOOKUP(F151,Paramètres!$E$2:$F$27,2,0)))))</f>
        <v>0</v>
      </c>
      <c r="P148" s="408"/>
    </row>
    <row r="149" spans="2:16" ht="15" customHeight="1" x14ac:dyDescent="0.3">
      <c r="B149" s="434"/>
      <c r="C149" s="435"/>
      <c r="D149" s="434"/>
      <c r="E149" s="428"/>
      <c r="F149" s="280"/>
      <c r="G149" s="411"/>
      <c r="H149" s="436"/>
      <c r="I149" s="437"/>
      <c r="J149" s="414"/>
      <c r="K149" s="428"/>
      <c r="N149" s="406">
        <f>N152/4</f>
        <v>10</v>
      </c>
      <c r="O149" s="407">
        <f>N152*5%</f>
        <v>2</v>
      </c>
    </row>
    <row r="150" spans="2:16" ht="15" customHeight="1" x14ac:dyDescent="0.3">
      <c r="B150" s="438"/>
      <c r="C150" s="439"/>
      <c r="D150" s="438"/>
      <c r="E150" s="428"/>
      <c r="F150" s="281"/>
      <c r="G150" s="282"/>
      <c r="H150" s="436"/>
      <c r="I150" s="437"/>
      <c r="J150" s="417" t="str">
        <f>IF(COUNTA(F149:F151)=0,"",IF(F149&lt;&gt;"",VLOOKUP(F149,Paramètres!$E$2:$F$27,2,0))+IF(F150&lt;&gt;"",VLOOKUP(F150,Paramètres!$E$2:$F$27,2,0))+IF(F151&lt;&gt;"",VLOOKUP(F151,Paramètres!$E$2:$F$27,2,0)))</f>
        <v/>
      </c>
      <c r="K150" s="428"/>
      <c r="N150" s="406">
        <f>N152/4</f>
        <v>10</v>
      </c>
      <c r="O150" s="407">
        <f>SUM(N148:N152)-(O148+O149)</f>
        <v>78</v>
      </c>
      <c r="P150" s="408"/>
    </row>
    <row r="151" spans="2:16" ht="15" customHeight="1" thickBot="1" x14ac:dyDescent="0.35">
      <c r="B151" s="438"/>
      <c r="C151" s="439"/>
      <c r="D151" s="438"/>
      <c r="E151" s="428"/>
      <c r="F151" s="283"/>
      <c r="G151" s="418"/>
      <c r="H151" s="440"/>
      <c r="I151" s="441"/>
      <c r="J151" s="421"/>
      <c r="K151" s="428"/>
      <c r="N151" s="406">
        <f>N152/4</f>
        <v>10</v>
      </c>
      <c r="O151" s="398"/>
    </row>
    <row r="152" spans="2:16" ht="16.2" thickBot="1" x14ac:dyDescent="0.35">
      <c r="B152" s="442"/>
      <c r="C152" s="442"/>
      <c r="D152" s="442"/>
      <c r="E152" s="428"/>
      <c r="F152" s="443"/>
      <c r="G152" s="444"/>
      <c r="H152" s="445"/>
      <c r="I152" s="445"/>
      <c r="J152" s="446"/>
      <c r="K152" s="428"/>
      <c r="N152" s="406">
        <f>IF(G150="",40,G150)</f>
        <v>40</v>
      </c>
      <c r="O152" s="398"/>
    </row>
    <row r="153" spans="2:16" ht="15" customHeight="1" thickBot="1" x14ac:dyDescent="0.35">
      <c r="B153" s="399">
        <f t="shared" ref="B153" si="23">B148+1</f>
        <v>31</v>
      </c>
      <c r="C153" s="400" t="str">
        <f>IF(VLOOKUP(B153,Paramètres!$A$2:$C$38,2,0)=0,"",VLOOKUP(B153,Paramètres!$A$2:$C$38,2,0))</f>
        <v>Elève 31</v>
      </c>
      <c r="D153" s="401" t="str">
        <f>IF(C153="","",VLOOKUP(B153,Paramètres!$A$2:$C$38,3,0))</f>
        <v>G</v>
      </c>
      <c r="E153" s="428"/>
      <c r="F153" s="402" t="s">
        <v>394</v>
      </c>
      <c r="G153" s="403" t="s">
        <v>184</v>
      </c>
      <c r="H153" s="432"/>
      <c r="I153" s="433"/>
      <c r="J153" s="403" t="s">
        <v>185</v>
      </c>
      <c r="K153" s="428"/>
      <c r="M153" s="406" t="str">
        <f>IF(G155="","",IF(Paramètres!$I$3="x",
IF(OR(J155=0,J155=""),0,IF(J155&gt;=G155,Paramètres!$K$10,IF(J155&gt;=G155*75%,Paramètres!$J$8,IF(J155&gt;=G155*50%,Paramètres!$I$8,IF(J155&gt;=G155*25%,Paramètres!$H$8,Paramètres!$G$10))))),
IF(Paramètres!$N$3="x",
IF(OR(J155=0,J155=""),0,IF(J155&gt;=G155,Paramètres!$O$9,IF(J155&gt;=G155*75%,Paramètres!$O$9,IF(J155&gt;=G155*50%,Paramètres!$N$8,IF(J155&gt;=G155*25%,Paramètres!$M$8,IF(J155&lt;G155*25%,Paramètres!$L$9)))))),
IF(Paramètres!$R$3="x",
IF(OR(J155=0,J155=""),"NA",IF(J155&gt;=G155,Paramètres!$S$9,IF(J155&gt;=G155*75%,Paramètres!$S$9,IF(J155&gt;=G155*50%,Paramètres!$R$8,IF(J155&gt;=G155*25%,Paramètres!$Q$8,IF(J155&lt;G155*25%,Paramètres!$P$9)))))),
IF(Paramètres!$V$3="x",
IF(OR(J155=0,J155=""),Paramètres!$T$9,IF(J155&gt;=G155,Paramètres!$W$9,IF(J155&gt;=G155*75%,Paramètres!$W$9,IF(J155&gt;=G155*50%,Paramètres!$V$8,IF(J155&gt;=G155*25%,Paramètres!$U$8,IF(J155&lt;G155*25%,Paramètres!$T$9)))))))))))</f>
        <v/>
      </c>
      <c r="N153" s="406">
        <f>N157/4</f>
        <v>10</v>
      </c>
      <c r="O153" s="407">
        <f>IF(OR(COUNTBLANK(F154:F156)=3,G155=""),0,
IF(SUM(IF(F154&lt;&gt;"",VLOOKUP(F154,Paramètres!$E$2:$F$27,2,0)),IF(F155&lt;&gt;"",VLOOKUP(F155,Paramètres!$E$2:$F$27,2,0)),IF(F156&lt;&gt;"",VLOOKUP(F156,Paramètres!$E$2:$F$27,2,0)))&gt;N157,$N157,
SUM(IF(F154&lt;&gt;"",VLOOKUP(F154,Paramètres!$E$2:$F$27,2,0)),IF(F155&lt;&gt;"",VLOOKUP(F155,Paramètres!$E$2:$F$27,2,0)),IF(F156&lt;&gt;"",VLOOKUP(F156,Paramètres!$E$2:$F$27,2,0)))))</f>
        <v>0</v>
      </c>
      <c r="P153" s="408"/>
    </row>
    <row r="154" spans="2:16" ht="15" customHeight="1" x14ac:dyDescent="0.3">
      <c r="B154" s="434"/>
      <c r="C154" s="435"/>
      <c r="D154" s="434"/>
      <c r="E154" s="428"/>
      <c r="F154" s="280"/>
      <c r="G154" s="411"/>
      <c r="H154" s="436"/>
      <c r="I154" s="437"/>
      <c r="J154" s="414"/>
      <c r="K154" s="428"/>
      <c r="N154" s="406">
        <f>N157/4</f>
        <v>10</v>
      </c>
      <c r="O154" s="407">
        <f>N157*5%</f>
        <v>2</v>
      </c>
    </row>
    <row r="155" spans="2:16" ht="15" customHeight="1" x14ac:dyDescent="0.3">
      <c r="B155" s="438"/>
      <c r="C155" s="439"/>
      <c r="D155" s="438"/>
      <c r="E155" s="428"/>
      <c r="F155" s="281"/>
      <c r="G155" s="282"/>
      <c r="H155" s="436"/>
      <c r="I155" s="437"/>
      <c r="J155" s="417" t="str">
        <f>IF(COUNTA(F154:F156)=0,"",IF(F154&lt;&gt;"",VLOOKUP(F154,Paramètres!$E$2:$F$27,2,0))+IF(F155&lt;&gt;"",VLOOKUP(F155,Paramètres!$E$2:$F$27,2,0))+IF(F156&lt;&gt;"",VLOOKUP(F156,Paramètres!$E$2:$F$27,2,0)))</f>
        <v/>
      </c>
      <c r="K155" s="428"/>
      <c r="N155" s="406">
        <f>N157/4</f>
        <v>10</v>
      </c>
      <c r="O155" s="407">
        <f>SUM(N153:N157)-(O153+O154)</f>
        <v>78</v>
      </c>
      <c r="P155" s="408"/>
    </row>
    <row r="156" spans="2:16" ht="15" customHeight="1" thickBot="1" x14ac:dyDescent="0.35">
      <c r="B156" s="438"/>
      <c r="C156" s="439"/>
      <c r="D156" s="438"/>
      <c r="E156" s="428"/>
      <c r="F156" s="283"/>
      <c r="G156" s="418"/>
      <c r="H156" s="440"/>
      <c r="I156" s="441"/>
      <c r="J156" s="421"/>
      <c r="K156" s="428"/>
      <c r="N156" s="406">
        <f>N157/4</f>
        <v>10</v>
      </c>
      <c r="O156" s="398"/>
    </row>
    <row r="157" spans="2:16" ht="16.2" thickBot="1" x14ac:dyDescent="0.35">
      <c r="B157" s="442"/>
      <c r="C157" s="442"/>
      <c r="D157" s="442"/>
      <c r="E157" s="428"/>
      <c r="F157" s="443"/>
      <c r="G157" s="444"/>
      <c r="H157" s="445"/>
      <c r="I157" s="445"/>
      <c r="J157" s="446"/>
      <c r="K157" s="428"/>
      <c r="N157" s="406">
        <f>IF(G155="",40,G155)</f>
        <v>40</v>
      </c>
      <c r="O157" s="398"/>
    </row>
    <row r="158" spans="2:16" ht="15" customHeight="1" thickBot="1" x14ac:dyDescent="0.35">
      <c r="B158" s="399">
        <f t="shared" ref="B158" si="24">B153+1</f>
        <v>32</v>
      </c>
      <c r="C158" s="400" t="str">
        <f>IF(VLOOKUP(B158,Paramètres!$A$2:$C$38,2,0)=0,"",VLOOKUP(B158,Paramètres!$A$2:$C$38,2,0))</f>
        <v/>
      </c>
      <c r="D158" s="401" t="str">
        <f>IF(C158="","",VLOOKUP(B158,Paramètres!$A$2:$C$38,3,0))</f>
        <v/>
      </c>
      <c r="E158" s="428"/>
      <c r="F158" s="402" t="s">
        <v>394</v>
      </c>
      <c r="G158" s="403" t="s">
        <v>184</v>
      </c>
      <c r="H158" s="432"/>
      <c r="I158" s="433"/>
      <c r="J158" s="403" t="s">
        <v>185</v>
      </c>
      <c r="K158" s="428"/>
      <c r="M158" s="406" t="str">
        <f>IF(G160="","",IF(Paramètres!$I$3="x",
IF(OR(J160=0,J160=""),0,IF(J160&gt;=G160,Paramètres!$K$10,IF(J160&gt;=G160*75%,Paramètres!$J$8,IF(J160&gt;=G160*50%,Paramètres!$I$8,IF(J160&gt;=G160*25%,Paramètres!$H$8,Paramètres!$G$10))))),
IF(Paramètres!$N$3="x",
IF(OR(J160=0,J160=""),0,IF(J160&gt;=G160,Paramètres!$O$9,IF(J160&gt;=G160*75%,Paramètres!$O$9,IF(J160&gt;=G160*50%,Paramètres!$N$8,IF(J160&gt;=G160*25%,Paramètres!$M$8,IF(J160&lt;G160*25%,Paramètres!$L$9)))))),
IF(Paramètres!$R$3="x",
IF(OR(J160=0,J160=""),"NA",IF(J160&gt;=G160,Paramètres!$S$9,IF(J160&gt;=G160*75%,Paramètres!$S$9,IF(J160&gt;=G160*50%,Paramètres!$R$8,IF(J160&gt;=G160*25%,Paramètres!$Q$8,IF(J160&lt;G160*25%,Paramètres!$P$9)))))),
IF(Paramètres!$V$3="x",
IF(OR(J160=0,J160=""),Paramètres!$T$9,IF(J160&gt;=G160,Paramètres!$W$9,IF(J160&gt;=G160*75%,Paramètres!$W$9,IF(J160&gt;=G160*50%,Paramètres!$V$8,IF(J160&gt;=G160*25%,Paramètres!$U$8,IF(J160&lt;G160*25%,Paramètres!$T$9)))))))))))</f>
        <v/>
      </c>
      <c r="N158" s="406">
        <f>N162/4</f>
        <v>10</v>
      </c>
      <c r="O158" s="407">
        <f>IF(OR(COUNTBLANK(F159:F161)=3,G160=""),0,
IF(SUM(IF(F159&lt;&gt;"",VLOOKUP(F159,Paramètres!$E$2:$F$27,2,0)),IF(F160&lt;&gt;"",VLOOKUP(F160,Paramètres!$E$2:$F$27,2,0)),IF(F161&lt;&gt;"",VLOOKUP(F161,Paramètres!$E$2:$F$27,2,0)))&gt;N162,$N162,
SUM(IF(F159&lt;&gt;"",VLOOKUP(F159,Paramètres!$E$2:$F$27,2,0)),IF(F160&lt;&gt;"",VLOOKUP(F160,Paramètres!$E$2:$F$27,2,0)),IF(F161&lt;&gt;"",VLOOKUP(F161,Paramètres!$E$2:$F$27,2,0)))))</f>
        <v>0</v>
      </c>
      <c r="P158" s="408"/>
    </row>
    <row r="159" spans="2:16" ht="15" customHeight="1" x14ac:dyDescent="0.3">
      <c r="B159" s="434"/>
      <c r="C159" s="435"/>
      <c r="D159" s="434"/>
      <c r="E159" s="428"/>
      <c r="F159" s="280"/>
      <c r="G159" s="411"/>
      <c r="H159" s="436"/>
      <c r="I159" s="437"/>
      <c r="J159" s="414"/>
      <c r="K159" s="428"/>
      <c r="N159" s="406">
        <f>N162/4</f>
        <v>10</v>
      </c>
      <c r="O159" s="407">
        <f>N162*5%</f>
        <v>2</v>
      </c>
    </row>
    <row r="160" spans="2:16" ht="15" customHeight="1" x14ac:dyDescent="0.3">
      <c r="B160" s="438"/>
      <c r="C160" s="439"/>
      <c r="D160" s="438"/>
      <c r="E160" s="428"/>
      <c r="F160" s="281"/>
      <c r="G160" s="282"/>
      <c r="H160" s="436"/>
      <c r="I160" s="437"/>
      <c r="J160" s="417" t="str">
        <f>IF(COUNTA(F159:F161)=0,"",IF(F159&lt;&gt;"",VLOOKUP(F159,Paramètres!$E$2:$F$27,2,0))+IF(F160&lt;&gt;"",VLOOKUP(F160,Paramètres!$E$2:$F$27,2,0))+IF(F161&lt;&gt;"",VLOOKUP(F161,Paramètres!$E$2:$F$27,2,0)))</f>
        <v/>
      </c>
      <c r="K160" s="428"/>
      <c r="N160" s="406">
        <f>N162/4</f>
        <v>10</v>
      </c>
      <c r="O160" s="407">
        <f>SUM(N158:N162)-(O158+O159)</f>
        <v>78</v>
      </c>
      <c r="P160" s="408"/>
    </row>
    <row r="161" spans="2:16" ht="15" customHeight="1" thickBot="1" x14ac:dyDescent="0.35">
      <c r="B161" s="438"/>
      <c r="C161" s="439"/>
      <c r="D161" s="438"/>
      <c r="E161" s="428"/>
      <c r="F161" s="283"/>
      <c r="G161" s="418"/>
      <c r="H161" s="440"/>
      <c r="I161" s="441"/>
      <c r="J161" s="421"/>
      <c r="K161" s="428"/>
      <c r="N161" s="406">
        <f>N162/4</f>
        <v>10</v>
      </c>
      <c r="O161" s="398"/>
    </row>
    <row r="162" spans="2:16" ht="16.2" thickBot="1" x14ac:dyDescent="0.35">
      <c r="B162" s="442"/>
      <c r="C162" s="442"/>
      <c r="D162" s="442"/>
      <c r="E162" s="428"/>
      <c r="F162" s="443"/>
      <c r="G162" s="444"/>
      <c r="H162" s="445"/>
      <c r="I162" s="445"/>
      <c r="J162" s="446"/>
      <c r="K162" s="428"/>
      <c r="N162" s="406">
        <f>IF(G160="",40,G160)</f>
        <v>40</v>
      </c>
      <c r="O162" s="398"/>
    </row>
    <row r="163" spans="2:16" ht="15" customHeight="1" thickBot="1" x14ac:dyDescent="0.35">
      <c r="B163" s="399">
        <f t="shared" ref="B163" si="25">B158+1</f>
        <v>33</v>
      </c>
      <c r="C163" s="400" t="str">
        <f>IF(VLOOKUP(B163,Paramètres!$A$2:$C$38,2,0)=0,"",VLOOKUP(B163,Paramètres!$A$2:$C$38,2,0))</f>
        <v/>
      </c>
      <c r="D163" s="401" t="str">
        <f>IF(C163="","",VLOOKUP(B163,Paramètres!$A$2:$C$38,3,0))</f>
        <v/>
      </c>
      <c r="E163" s="428"/>
      <c r="F163" s="402" t="s">
        <v>394</v>
      </c>
      <c r="G163" s="403" t="s">
        <v>184</v>
      </c>
      <c r="H163" s="432"/>
      <c r="I163" s="433"/>
      <c r="J163" s="403" t="s">
        <v>185</v>
      </c>
      <c r="K163" s="428"/>
      <c r="M163" s="406" t="str">
        <f>IF(G165="","",IF(Paramètres!$I$3="x",
IF(OR(J165=0,J165=""),0,IF(J165&gt;=G165,Paramètres!$K$10,IF(J165&gt;=G165*75%,Paramètres!$J$8,IF(J165&gt;=G165*50%,Paramètres!$I$8,IF(J165&gt;=G165*25%,Paramètres!$H$8,Paramètres!$G$10))))),
IF(Paramètres!$N$3="x",
IF(OR(J165=0,J165=""),0,IF(J165&gt;=G165,Paramètres!$O$9,IF(J165&gt;=G165*75%,Paramètres!$O$9,IF(J165&gt;=G165*50%,Paramètres!$N$8,IF(J165&gt;=G165*25%,Paramètres!$M$8,IF(J165&lt;G165*25%,Paramètres!$L$9)))))),
IF(Paramètres!$R$3="x",
IF(OR(J165=0,J165=""),"NA",IF(J165&gt;=G165,Paramètres!$S$9,IF(J165&gt;=G165*75%,Paramètres!$S$9,IF(J165&gt;=G165*50%,Paramètres!$R$8,IF(J165&gt;=G165*25%,Paramètres!$Q$8,IF(J165&lt;G165*25%,Paramètres!$P$9)))))),
IF(Paramètres!$V$3="x",
IF(OR(J165=0,J165=""),Paramètres!$T$9,IF(J165&gt;=G165,Paramètres!$W$9,IF(J165&gt;=G165*75%,Paramètres!$W$9,IF(J165&gt;=G165*50%,Paramètres!$V$8,IF(J165&gt;=G165*25%,Paramètres!$U$8,IF(J165&lt;G165*25%,Paramètres!$T$9)))))))))))</f>
        <v/>
      </c>
      <c r="N163" s="406">
        <f>N167/4</f>
        <v>10</v>
      </c>
      <c r="O163" s="407">
        <f>IF(OR(COUNTBLANK(F164:F166)=3,G165=""),0,
IF(SUM(IF(F164&lt;&gt;"",VLOOKUP(F164,Paramètres!$E$2:$F$27,2,0)),IF(F165&lt;&gt;"",VLOOKUP(F165,Paramètres!$E$2:$F$27,2,0)),IF(F166&lt;&gt;"",VLOOKUP(F166,Paramètres!$E$2:$F$27,2,0)))&gt;N167,$N167,
SUM(IF(F164&lt;&gt;"",VLOOKUP(F164,Paramètres!$E$2:$F$27,2,0)),IF(F165&lt;&gt;"",VLOOKUP(F165,Paramètres!$E$2:$F$27,2,0)),IF(F166&lt;&gt;"",VLOOKUP(F166,Paramètres!$E$2:$F$27,2,0)))))</f>
        <v>0</v>
      </c>
      <c r="P163" s="408"/>
    </row>
    <row r="164" spans="2:16" ht="15" customHeight="1" x14ac:dyDescent="0.3">
      <c r="B164" s="434"/>
      <c r="C164" s="435"/>
      <c r="D164" s="434"/>
      <c r="E164" s="428"/>
      <c r="F164" s="280"/>
      <c r="G164" s="411"/>
      <c r="H164" s="436"/>
      <c r="I164" s="437"/>
      <c r="J164" s="414"/>
      <c r="K164" s="428"/>
      <c r="N164" s="406">
        <f>N167/4</f>
        <v>10</v>
      </c>
      <c r="O164" s="407">
        <f>N167*5%</f>
        <v>2</v>
      </c>
    </row>
    <row r="165" spans="2:16" ht="15" customHeight="1" x14ac:dyDescent="0.3">
      <c r="B165" s="438"/>
      <c r="C165" s="439"/>
      <c r="D165" s="438"/>
      <c r="E165" s="428"/>
      <c r="F165" s="281"/>
      <c r="G165" s="282"/>
      <c r="H165" s="436"/>
      <c r="I165" s="437"/>
      <c r="J165" s="417" t="str">
        <f>IF(COUNTA(F164:F166)=0,"",IF(F164&lt;&gt;"",VLOOKUP(F164,Paramètres!$E$2:$F$27,2,0))+IF(F165&lt;&gt;"",VLOOKUP(F165,Paramètres!$E$2:$F$27,2,0))+IF(F166&lt;&gt;"",VLOOKUP(F166,Paramètres!$E$2:$F$27,2,0)))</f>
        <v/>
      </c>
      <c r="K165" s="428"/>
      <c r="N165" s="406">
        <f>N167/4</f>
        <v>10</v>
      </c>
      <c r="O165" s="407">
        <f>SUM(N163:N167)-(O163+O164)</f>
        <v>78</v>
      </c>
      <c r="P165" s="408"/>
    </row>
    <row r="166" spans="2:16" ht="15" customHeight="1" thickBot="1" x14ac:dyDescent="0.35">
      <c r="B166" s="438"/>
      <c r="C166" s="439"/>
      <c r="D166" s="438"/>
      <c r="E166" s="428"/>
      <c r="F166" s="283"/>
      <c r="G166" s="418"/>
      <c r="H166" s="440"/>
      <c r="I166" s="441"/>
      <c r="J166" s="421"/>
      <c r="K166" s="428"/>
      <c r="N166" s="406">
        <f>N167/4</f>
        <v>10</v>
      </c>
      <c r="O166" s="398"/>
    </row>
    <row r="167" spans="2:16" ht="16.2" thickBot="1" x14ac:dyDescent="0.35">
      <c r="B167" s="442"/>
      <c r="C167" s="442"/>
      <c r="D167" s="442"/>
      <c r="E167" s="428"/>
      <c r="F167" s="443"/>
      <c r="G167" s="444"/>
      <c r="H167" s="445"/>
      <c r="I167" s="445"/>
      <c r="J167" s="446"/>
      <c r="K167" s="428"/>
      <c r="N167" s="406">
        <f>IF(G165="",40,G165)</f>
        <v>40</v>
      </c>
      <c r="O167" s="398"/>
    </row>
    <row r="168" spans="2:16" ht="15" customHeight="1" thickBot="1" x14ac:dyDescent="0.35">
      <c r="B168" s="399">
        <f t="shared" ref="B168" si="26">B163+1</f>
        <v>34</v>
      </c>
      <c r="C168" s="400" t="str">
        <f>IF(VLOOKUP(B168,Paramètres!$A$2:$C$38,2,0)=0,"",VLOOKUP(B168,Paramètres!$A$2:$C$38,2,0))</f>
        <v/>
      </c>
      <c r="D168" s="401" t="str">
        <f>IF(C168="","",VLOOKUP(B168,Paramètres!$A$2:$C$38,3,0))</f>
        <v/>
      </c>
      <c r="E168" s="428"/>
      <c r="F168" s="402" t="s">
        <v>394</v>
      </c>
      <c r="G168" s="403" t="s">
        <v>184</v>
      </c>
      <c r="H168" s="432"/>
      <c r="I168" s="433"/>
      <c r="J168" s="403" t="s">
        <v>185</v>
      </c>
      <c r="K168" s="428"/>
      <c r="M168" s="406" t="str">
        <f>IF(G170="","",IF(Paramètres!$I$3="x",
IF(OR(J170=0,J170=""),0,IF(J170&gt;=G170,Paramètres!$K$10,IF(J170&gt;=G170*75%,Paramètres!$J$8,IF(J170&gt;=G170*50%,Paramètres!$I$8,IF(J170&gt;=G170*25%,Paramètres!$H$8,Paramètres!$G$10))))),
IF(Paramètres!$N$3="x",
IF(OR(J170=0,J170=""),0,IF(J170&gt;=G170,Paramètres!$O$9,IF(J170&gt;=G170*75%,Paramètres!$O$9,IF(J170&gt;=G170*50%,Paramètres!$N$8,IF(J170&gt;=G170*25%,Paramètres!$M$8,IF(J170&lt;G170*25%,Paramètres!$L$9)))))),
IF(Paramètres!$R$3="x",
IF(OR(J170=0,J170=""),"NA",IF(J170&gt;=G170,Paramètres!$S$9,IF(J170&gt;=G170*75%,Paramètres!$S$9,IF(J170&gt;=G170*50%,Paramètres!$R$8,IF(J170&gt;=G170*25%,Paramètres!$Q$8,IF(J170&lt;G170*25%,Paramètres!$P$9)))))),
IF(Paramètres!$V$3="x",
IF(OR(J170=0,J170=""),Paramètres!$T$9,IF(J170&gt;=G170,Paramètres!$W$9,IF(J170&gt;=G170*75%,Paramètres!$W$9,IF(J170&gt;=G170*50%,Paramètres!$V$8,IF(J170&gt;=G170*25%,Paramètres!$U$8,IF(J170&lt;G170*25%,Paramètres!$T$9)))))))))))</f>
        <v/>
      </c>
      <c r="N168" s="406">
        <f>N172/4</f>
        <v>10</v>
      </c>
      <c r="O168" s="407">
        <f>IF(OR(COUNTBLANK(F169:F171)=3,G170=""),0,
IF(SUM(IF(F169&lt;&gt;"",VLOOKUP(F169,Paramètres!$E$2:$F$27,2,0)),IF(F170&lt;&gt;"",VLOOKUP(F170,Paramètres!$E$2:$F$27,2,0)),IF(F171&lt;&gt;"",VLOOKUP(F171,Paramètres!$E$2:$F$27,2,0)))&gt;N172,$N172,
SUM(IF(F169&lt;&gt;"",VLOOKUP(F169,Paramètres!$E$2:$F$27,2,0)),IF(F170&lt;&gt;"",VLOOKUP(F170,Paramètres!$E$2:$F$27,2,0)),IF(F171&lt;&gt;"",VLOOKUP(F171,Paramètres!$E$2:$F$27,2,0)))))</f>
        <v>0</v>
      </c>
      <c r="P168" s="408"/>
    </row>
    <row r="169" spans="2:16" ht="15" customHeight="1" x14ac:dyDescent="0.3">
      <c r="B169" s="434"/>
      <c r="C169" s="435"/>
      <c r="D169" s="434"/>
      <c r="E169" s="428"/>
      <c r="F169" s="280"/>
      <c r="G169" s="411"/>
      <c r="H169" s="436"/>
      <c r="I169" s="437"/>
      <c r="J169" s="414"/>
      <c r="K169" s="428"/>
      <c r="N169" s="406">
        <f>N172/4</f>
        <v>10</v>
      </c>
      <c r="O169" s="407">
        <f>N172*5%</f>
        <v>2</v>
      </c>
    </row>
    <row r="170" spans="2:16" ht="15" customHeight="1" x14ac:dyDescent="0.3">
      <c r="B170" s="438"/>
      <c r="C170" s="439"/>
      <c r="D170" s="438"/>
      <c r="E170" s="428"/>
      <c r="F170" s="281"/>
      <c r="G170" s="282"/>
      <c r="H170" s="436"/>
      <c r="I170" s="437"/>
      <c r="J170" s="417" t="str">
        <f>IF(COUNTA(F169:F171)=0,"",IF(F169&lt;&gt;"",VLOOKUP(F169,Paramètres!$E$2:$F$27,2,0))+IF(F170&lt;&gt;"",VLOOKUP(F170,Paramètres!$E$2:$F$27,2,0))+IF(F171&lt;&gt;"",VLOOKUP(F171,Paramètres!$E$2:$F$27,2,0)))</f>
        <v/>
      </c>
      <c r="K170" s="428"/>
      <c r="N170" s="406">
        <f>N172/4</f>
        <v>10</v>
      </c>
      <c r="O170" s="407">
        <f>SUM(N168:N172)-(O168+O169)</f>
        <v>78</v>
      </c>
      <c r="P170" s="408"/>
    </row>
    <row r="171" spans="2:16" ht="15" customHeight="1" thickBot="1" x14ac:dyDescent="0.35">
      <c r="B171" s="438"/>
      <c r="C171" s="439"/>
      <c r="D171" s="438"/>
      <c r="E171" s="428"/>
      <c r="F171" s="283"/>
      <c r="G171" s="418"/>
      <c r="H171" s="440"/>
      <c r="I171" s="441"/>
      <c r="J171" s="421"/>
      <c r="K171" s="428"/>
      <c r="N171" s="406">
        <f>N172/4</f>
        <v>10</v>
      </c>
      <c r="O171" s="398"/>
    </row>
    <row r="172" spans="2:16" ht="16.2" thickBot="1" x14ac:dyDescent="0.35">
      <c r="B172" s="442"/>
      <c r="C172" s="442"/>
      <c r="D172" s="442"/>
      <c r="E172" s="428"/>
      <c r="F172" s="443"/>
      <c r="G172" s="444"/>
      <c r="H172" s="445"/>
      <c r="I172" s="445"/>
      <c r="J172" s="446"/>
      <c r="K172" s="428"/>
      <c r="N172" s="406">
        <f>IF(G170="",40,G170)</f>
        <v>40</v>
      </c>
      <c r="O172" s="398"/>
    </row>
    <row r="173" spans="2:16" ht="15" customHeight="1" thickBot="1" x14ac:dyDescent="0.35">
      <c r="B173" s="399">
        <f t="shared" ref="B173" si="27">B168+1</f>
        <v>35</v>
      </c>
      <c r="C173" s="400" t="str">
        <f>IF(VLOOKUP(B173,Paramètres!$A$2:$C$38,2,0)=0,"",VLOOKUP(B173,Paramètres!$A$2:$C$38,2,0))</f>
        <v/>
      </c>
      <c r="D173" s="401" t="str">
        <f>IF(C173="","",VLOOKUP(B173,Paramètres!$A$2:$C$38,3,0))</f>
        <v/>
      </c>
      <c r="E173" s="428"/>
      <c r="F173" s="402" t="s">
        <v>394</v>
      </c>
      <c r="G173" s="403" t="s">
        <v>184</v>
      </c>
      <c r="H173" s="432"/>
      <c r="I173" s="433"/>
      <c r="J173" s="403" t="s">
        <v>185</v>
      </c>
      <c r="K173" s="428"/>
      <c r="M173" s="406" t="str">
        <f>IF(G175="","",IF(Paramètres!$I$3="x",
IF(OR(J175=0,J175=""),0,IF(J175&gt;=G175,Paramètres!$K$10,IF(J175&gt;=G175*75%,Paramètres!$J$8,IF(J175&gt;=G175*50%,Paramètres!$I$8,IF(J175&gt;=G175*25%,Paramètres!$H$8,Paramètres!$G$10))))),
IF(Paramètres!$N$3="x",
IF(OR(J175=0,J175=""),0,IF(J175&gt;=G175,Paramètres!$O$9,IF(J175&gt;=G175*75%,Paramètres!$O$9,IF(J175&gt;=G175*50%,Paramètres!$N$8,IF(J175&gt;=G175*25%,Paramètres!$M$8,IF(J175&lt;G175*25%,Paramètres!$L$9)))))),
IF(Paramètres!$R$3="x",
IF(OR(J175=0,J175=""),"NA",IF(J175&gt;=G175,Paramètres!$S$9,IF(J175&gt;=G175*75%,Paramètres!$S$9,IF(J175&gt;=G175*50%,Paramètres!$R$8,IF(J175&gt;=G175*25%,Paramètres!$Q$8,IF(J175&lt;G175*25%,Paramètres!$P$9)))))),
IF(Paramètres!$V$3="x",
IF(OR(J175=0,J175=""),Paramètres!$T$9,IF(J175&gt;=G175,Paramètres!$W$9,IF(J175&gt;=G175*75%,Paramètres!$W$9,IF(J175&gt;=G175*50%,Paramètres!$V$8,IF(J175&gt;=G175*25%,Paramètres!$U$8,IF(J175&lt;G175*25%,Paramètres!$T$9)))))))))))</f>
        <v/>
      </c>
      <c r="N173" s="406">
        <f>N177/4</f>
        <v>10</v>
      </c>
      <c r="O173" s="407">
        <f>IF(OR(COUNTBLANK(F174:F176)=3,G175=""),0,
IF(SUM(IF(F174&lt;&gt;"",VLOOKUP(F174,Paramètres!$E$2:$F$27,2,0)),IF(F175&lt;&gt;"",VLOOKUP(F175,Paramètres!$E$2:$F$27,2,0)),IF(F176&lt;&gt;"",VLOOKUP(F176,Paramètres!$E$2:$F$27,2,0)))&gt;N177,$N177,
SUM(IF(F174&lt;&gt;"",VLOOKUP(F174,Paramètres!$E$2:$F$27,2,0)),IF(F175&lt;&gt;"",VLOOKUP(F175,Paramètres!$E$2:$F$27,2,0)),IF(F176&lt;&gt;"",VLOOKUP(F176,Paramètres!$E$2:$F$27,2,0)))))</f>
        <v>0</v>
      </c>
      <c r="P173" s="408"/>
    </row>
    <row r="174" spans="2:16" ht="15" customHeight="1" x14ac:dyDescent="0.3">
      <c r="B174" s="434"/>
      <c r="C174" s="435"/>
      <c r="D174" s="434"/>
      <c r="E174" s="428"/>
      <c r="F174" s="280"/>
      <c r="G174" s="411"/>
      <c r="H174" s="436"/>
      <c r="I174" s="437"/>
      <c r="J174" s="414"/>
      <c r="K174" s="428"/>
      <c r="N174" s="406">
        <f>N177/4</f>
        <v>10</v>
      </c>
      <c r="O174" s="407">
        <f>N177*5%</f>
        <v>2</v>
      </c>
    </row>
    <row r="175" spans="2:16" ht="15" customHeight="1" x14ac:dyDescent="0.3">
      <c r="B175" s="438"/>
      <c r="C175" s="439"/>
      <c r="D175" s="438"/>
      <c r="E175" s="428"/>
      <c r="F175" s="281"/>
      <c r="G175" s="282"/>
      <c r="H175" s="436"/>
      <c r="I175" s="437"/>
      <c r="J175" s="417" t="str">
        <f>IF(COUNTA(F174:F176)=0,"",IF(F174&lt;&gt;"",VLOOKUP(F174,Paramètres!$E$2:$F$27,2,0))+IF(F175&lt;&gt;"",VLOOKUP(F175,Paramètres!$E$2:$F$27,2,0))+IF(F176&lt;&gt;"",VLOOKUP(F176,Paramètres!$E$2:$F$27,2,0)))</f>
        <v/>
      </c>
      <c r="K175" s="428"/>
      <c r="N175" s="406">
        <f>N177/4</f>
        <v>10</v>
      </c>
      <c r="O175" s="407">
        <f>SUM(N173:N177)-(O173+O174)</f>
        <v>78</v>
      </c>
      <c r="P175" s="408"/>
    </row>
    <row r="176" spans="2:16" ht="15" customHeight="1" thickBot="1" x14ac:dyDescent="0.35">
      <c r="B176" s="438"/>
      <c r="C176" s="439"/>
      <c r="D176" s="438"/>
      <c r="E176" s="428"/>
      <c r="F176" s="283"/>
      <c r="G176" s="418"/>
      <c r="H176" s="440"/>
      <c r="I176" s="441"/>
      <c r="J176" s="421"/>
      <c r="K176" s="428"/>
      <c r="N176" s="406">
        <f>N177/4</f>
        <v>10</v>
      </c>
      <c r="O176" s="398"/>
    </row>
    <row r="177" spans="2:16" ht="16.2" thickBot="1" x14ac:dyDescent="0.35">
      <c r="B177" s="442"/>
      <c r="C177" s="442"/>
      <c r="D177" s="442"/>
      <c r="E177" s="428"/>
      <c r="F177" s="443"/>
      <c r="G177" s="444"/>
      <c r="H177" s="445"/>
      <c r="I177" s="445"/>
      <c r="J177" s="446"/>
      <c r="K177" s="428"/>
      <c r="N177" s="406">
        <f>IF(G175="",40,G175)</f>
        <v>40</v>
      </c>
      <c r="O177" s="398"/>
    </row>
    <row r="178" spans="2:16" ht="15" customHeight="1" thickBot="1" x14ac:dyDescent="0.35">
      <c r="B178" s="399">
        <f t="shared" ref="B178" si="28">B173+1</f>
        <v>36</v>
      </c>
      <c r="C178" s="400" t="str">
        <f>IF(VLOOKUP(B178,Paramètres!$A$2:$C$38,2,0)=0,"",VLOOKUP(B178,Paramètres!$A$2:$C$38,2,0))</f>
        <v/>
      </c>
      <c r="D178" s="401" t="str">
        <f>IF(C178="","",VLOOKUP(B178,Paramètres!$A$2:$C$38,3,0))</f>
        <v/>
      </c>
      <c r="E178" s="428"/>
      <c r="F178" s="402" t="s">
        <v>394</v>
      </c>
      <c r="G178" s="403" t="s">
        <v>184</v>
      </c>
      <c r="H178" s="432"/>
      <c r="I178" s="433"/>
      <c r="J178" s="403" t="s">
        <v>185</v>
      </c>
      <c r="K178" s="428"/>
      <c r="M178" s="406" t="str">
        <f>IF(G180="","",IF(Paramètres!$I$3="x",
IF(OR(J180=0,J180=""),0,IF(J180&gt;=G180,Paramètres!$K$10,IF(J180&gt;=G180*75%,Paramètres!$J$8,IF(J180&gt;=G180*50%,Paramètres!$I$8,IF(J180&gt;=G180*25%,Paramètres!$H$8,Paramètres!$G$10))))),
IF(Paramètres!$N$3="x",
IF(OR(J180=0,J180=""),0,IF(J180&gt;=G180,Paramètres!$O$9,IF(J180&gt;=G180*75%,Paramètres!$O$9,IF(J180&gt;=G180*50%,Paramètres!$N$8,IF(J180&gt;=G180*25%,Paramètres!$M$8,IF(J180&lt;G180*25%,Paramètres!$L$9)))))),
IF(Paramètres!$R$3="x",
IF(OR(J180=0,J180=""),"NA",IF(J180&gt;=G180,Paramètres!$S$9,IF(J180&gt;=G180*75%,Paramètres!$S$9,IF(J180&gt;=G180*50%,Paramètres!$R$8,IF(J180&gt;=G180*25%,Paramètres!$Q$8,IF(J180&lt;G180*25%,Paramètres!$P$9)))))),
IF(Paramètres!$V$3="x",
IF(OR(J180=0,J180=""),Paramètres!$T$9,IF(J180&gt;=G180,Paramètres!$W$9,IF(J180&gt;=G180*75%,Paramètres!$W$9,IF(J180&gt;=G180*50%,Paramètres!$V$8,IF(J180&gt;=G180*25%,Paramètres!$U$8,IF(J180&lt;G180*25%,Paramètres!$T$9)))))))))))</f>
        <v/>
      </c>
      <c r="N178" s="406">
        <f>N182/4</f>
        <v>10</v>
      </c>
      <c r="O178" s="407">
        <f>IF(OR(COUNTBLANK(F179:F181)=3,G180=""),0,
IF(SUM(IF(F179&lt;&gt;"",VLOOKUP(F179,Paramètres!$E$2:$F$27,2,0)),IF(F180&lt;&gt;"",VLOOKUP(F180,Paramètres!$E$2:$F$27,2,0)),IF(F181&lt;&gt;"",VLOOKUP(F181,Paramètres!$E$2:$F$27,2,0)))&gt;N182,$N182,
SUM(IF(F179&lt;&gt;"",VLOOKUP(F179,Paramètres!$E$2:$F$27,2,0)),IF(F180&lt;&gt;"",VLOOKUP(F180,Paramètres!$E$2:$F$27,2,0)),IF(F181&lt;&gt;"",VLOOKUP(F181,Paramètres!$E$2:$F$27,2,0)))))</f>
        <v>0</v>
      </c>
      <c r="P178" s="408"/>
    </row>
    <row r="179" spans="2:16" ht="15" customHeight="1" x14ac:dyDescent="0.3">
      <c r="B179" s="434"/>
      <c r="C179" s="435"/>
      <c r="D179" s="434"/>
      <c r="E179" s="428"/>
      <c r="F179" s="280"/>
      <c r="G179" s="411"/>
      <c r="H179" s="436"/>
      <c r="I179" s="437"/>
      <c r="J179" s="414"/>
      <c r="K179" s="428"/>
      <c r="N179" s="406">
        <f>N182/4</f>
        <v>10</v>
      </c>
      <c r="O179" s="407">
        <f>N182*5%</f>
        <v>2</v>
      </c>
    </row>
    <row r="180" spans="2:16" ht="15" customHeight="1" x14ac:dyDescent="0.3">
      <c r="B180" s="438"/>
      <c r="C180" s="439"/>
      <c r="D180" s="438"/>
      <c r="E180" s="428"/>
      <c r="F180" s="281"/>
      <c r="G180" s="282"/>
      <c r="H180" s="436"/>
      <c r="I180" s="437"/>
      <c r="J180" s="417" t="str">
        <f>IF(COUNTA(F179:F181)=0,"",IF(F179&lt;&gt;"",VLOOKUP(F179,Paramètres!$E$2:$F$27,2,0))+IF(F180&lt;&gt;"",VLOOKUP(F180,Paramètres!$E$2:$F$27,2,0))+IF(F181&lt;&gt;"",VLOOKUP(F181,Paramètres!$E$2:$F$27,2,0)))</f>
        <v/>
      </c>
      <c r="K180" s="428"/>
      <c r="N180" s="406">
        <f>N182/4</f>
        <v>10</v>
      </c>
      <c r="O180" s="407">
        <f>SUM(N178:N182)-(O178+O179)</f>
        <v>78</v>
      </c>
      <c r="P180" s="408"/>
    </row>
    <row r="181" spans="2:16" ht="15" customHeight="1" thickBot="1" x14ac:dyDescent="0.35">
      <c r="B181" s="438"/>
      <c r="C181" s="439"/>
      <c r="D181" s="438"/>
      <c r="E181" s="428"/>
      <c r="F181" s="283"/>
      <c r="G181" s="418"/>
      <c r="H181" s="440"/>
      <c r="I181" s="441"/>
      <c r="J181" s="421"/>
      <c r="K181" s="428"/>
      <c r="N181" s="406">
        <f>N182/4</f>
        <v>10</v>
      </c>
      <c r="O181" s="398"/>
    </row>
    <row r="182" spans="2:16" ht="16.2" thickBot="1" x14ac:dyDescent="0.35">
      <c r="B182" s="442"/>
      <c r="C182" s="442"/>
      <c r="D182" s="442"/>
      <c r="E182" s="428"/>
      <c r="F182" s="443"/>
      <c r="G182" s="444"/>
      <c r="H182" s="445"/>
      <c r="I182" s="445"/>
      <c r="J182" s="446"/>
      <c r="K182" s="428"/>
      <c r="N182" s="406">
        <f>IF(G180="",40,G180)</f>
        <v>40</v>
      </c>
      <c r="O182" s="398"/>
    </row>
    <row r="183" spans="2:16" ht="15" customHeight="1" thickBot="1" x14ac:dyDescent="0.35">
      <c r="B183" s="399">
        <f t="shared" ref="B183" si="29">B178+1</f>
        <v>37</v>
      </c>
      <c r="C183" s="400" t="str">
        <f>IF(VLOOKUP(B183,Paramètres!$A$2:$C$38,2,0)=0,"",VLOOKUP(B183,Paramètres!$A$2:$C$38,2,0))</f>
        <v/>
      </c>
      <c r="D183" s="401" t="str">
        <f>IF(C183="","",VLOOKUP(B183,Paramètres!$A$2:$C$38,3,0))</f>
        <v/>
      </c>
      <c r="E183" s="428"/>
      <c r="F183" s="402" t="s">
        <v>394</v>
      </c>
      <c r="G183" s="403" t="s">
        <v>184</v>
      </c>
      <c r="H183" s="432"/>
      <c r="I183" s="433"/>
      <c r="J183" s="403" t="s">
        <v>185</v>
      </c>
      <c r="K183" s="428"/>
      <c r="M183" s="406" t="str">
        <f>IF(G185="","",IF(Paramètres!$I$3="x",
IF(OR(J185=0,J185=""),0,IF(J185&gt;=G185,Paramètres!$K$10,IF(J185&gt;=G185*75%,Paramètres!$J$8,IF(J185&gt;=G185*50%,Paramètres!$I$8,IF(J185&gt;=G185*25%,Paramètres!$H$8,Paramètres!$G$10))))),
IF(Paramètres!$N$3="x",
IF(OR(J185=0,J185=""),0,IF(J185&gt;=G185,Paramètres!$O$9,IF(J185&gt;=G185*75%,Paramètres!$O$9,IF(J185&gt;=G185*50%,Paramètres!$N$8,IF(J185&gt;=G185*25%,Paramètres!$M$8,IF(J185&lt;G185*25%,Paramètres!$L$9)))))),
IF(Paramètres!$R$3="x",
IF(OR(J185=0,J185=""),"NA",IF(J185&gt;=G185,Paramètres!$S$9,IF(J185&gt;=G185*75%,Paramètres!$S$9,IF(J185&gt;=G185*50%,Paramètres!$R$8,IF(J185&gt;=G185*25%,Paramètres!$Q$8,IF(J185&lt;G185*25%,Paramètres!$P$9)))))),
IF(Paramètres!$V$3="x",
IF(OR(J185=0,J185=""),Paramètres!$T$9,IF(J185&gt;=G185,Paramètres!$W$9,IF(J185&gt;=G185*75%,Paramètres!$W$9,IF(J185&gt;=G185*50%,Paramètres!$V$8,IF(J185&gt;=G185*25%,Paramètres!$U$8,IF(J185&lt;G185*25%,Paramètres!$T$9)))))))))))</f>
        <v/>
      </c>
      <c r="N183" s="406">
        <f>N187/4</f>
        <v>10</v>
      </c>
      <c r="O183" s="407">
        <f>IF(OR(COUNTBLANK(F184:F186)=3,G185=""),0,
IF(SUM(IF(F184&lt;&gt;"",VLOOKUP(F184,Paramètres!$E$2:$F$27,2,0)),IF(F185&lt;&gt;"",VLOOKUP(F185,Paramètres!$E$2:$F$27,2,0)),IF(F186&lt;&gt;"",VLOOKUP(F186,Paramètres!$E$2:$F$27,2,0)))&gt;N187,$N187,
SUM(IF(F184&lt;&gt;"",VLOOKUP(F184,Paramètres!$E$2:$F$27,2,0)),IF(F185&lt;&gt;"",VLOOKUP(F185,Paramètres!$E$2:$F$27,2,0)),IF(F186&lt;&gt;"",VLOOKUP(F186,Paramètres!$E$2:$F$27,2,0)))))</f>
        <v>0</v>
      </c>
      <c r="P183" s="408"/>
    </row>
    <row r="184" spans="2:16" ht="15" customHeight="1" x14ac:dyDescent="0.3">
      <c r="B184" s="434"/>
      <c r="C184" s="435"/>
      <c r="D184" s="434"/>
      <c r="E184" s="428"/>
      <c r="F184" s="280"/>
      <c r="G184" s="411"/>
      <c r="H184" s="436"/>
      <c r="I184" s="437"/>
      <c r="J184" s="414"/>
      <c r="K184" s="428"/>
      <c r="N184" s="406">
        <f>N187/4</f>
        <v>10</v>
      </c>
      <c r="O184" s="407">
        <f>N187*5%</f>
        <v>2</v>
      </c>
    </row>
    <row r="185" spans="2:16" ht="15" customHeight="1" x14ac:dyDescent="0.3">
      <c r="B185" s="438"/>
      <c r="C185" s="439"/>
      <c r="D185" s="438"/>
      <c r="E185" s="428"/>
      <c r="F185" s="281"/>
      <c r="G185" s="282"/>
      <c r="H185" s="436"/>
      <c r="I185" s="437"/>
      <c r="J185" s="417" t="str">
        <f>IF(COUNTA(F184:F186)=0,"",IF(F184&lt;&gt;"",VLOOKUP(F184,Paramètres!$E$2:$F$27,2,0))+IF(F185&lt;&gt;"",VLOOKUP(F185,Paramètres!$E$2:$F$27,2,0))+IF(F186&lt;&gt;"",VLOOKUP(F186,Paramètres!$E$2:$F$27,2,0)))</f>
        <v/>
      </c>
      <c r="K185" s="428"/>
      <c r="N185" s="406">
        <f>N187/4</f>
        <v>10</v>
      </c>
      <c r="O185" s="407">
        <f>SUM(N183:N187)-(O183+O184)</f>
        <v>78</v>
      </c>
      <c r="P185" s="408"/>
    </row>
    <row r="186" spans="2:16" ht="15" customHeight="1" thickBot="1" x14ac:dyDescent="0.35">
      <c r="B186" s="438"/>
      <c r="C186" s="439"/>
      <c r="D186" s="438"/>
      <c r="E186" s="428"/>
      <c r="F186" s="283"/>
      <c r="G186" s="418"/>
      <c r="H186" s="440"/>
      <c r="I186" s="441"/>
      <c r="J186" s="421"/>
      <c r="K186" s="428"/>
      <c r="N186" s="406">
        <f>N187/4</f>
        <v>10</v>
      </c>
      <c r="O186" s="398"/>
    </row>
    <row r="187" spans="2:16" x14ac:dyDescent="0.3">
      <c r="B187" s="442"/>
      <c r="C187" s="442"/>
      <c r="D187" s="442"/>
      <c r="E187" s="428"/>
      <c r="F187" s="443"/>
      <c r="G187" s="444"/>
      <c r="H187" s="445"/>
      <c r="I187" s="445"/>
      <c r="J187" s="446"/>
      <c r="K187" s="428"/>
      <c r="N187" s="406">
        <f>IF(G185="",40,G185)</f>
        <v>40</v>
      </c>
      <c r="O187" s="398"/>
    </row>
    <row r="188" spans="2:16" hidden="1" x14ac:dyDescent="0.3"/>
  </sheetData>
  <sheetProtection sheet="1" formatCells="0" formatColumns="0" formatRows="0" insertColumns="0" insertRows="0" deleteColumns="0" deleteRows="0" sort="0"/>
  <mergeCells count="3">
    <mergeCell ref="B1:J1"/>
    <mergeCell ref="B2:C2"/>
    <mergeCell ref="G2:J2"/>
  </mergeCells>
  <conditionalFormatting sqref="G4 G9 G14 G19 G24 G29 G34 G39 G44 G49 G54 G59 G64 G69 G74 G79 G84 G89 G94 G99 G104 G109 G114 G119 G124 G129 G134 G139 G144 G149 G154 G159 G164 G169 G174 G179 G184">
    <cfRule type="cellIs" dxfId="77" priority="5" operator="equal">
      <formula>""""""</formula>
    </cfRule>
  </conditionalFormatting>
  <conditionalFormatting sqref="G4 G9 G14 G19 G24 G29 G34 G39 G44 G49 G54 G59 G64 G69 G74 G79 G84 G89 G94 G99 G104 G109 G114 G119 G124 G129 G134 G139 G144 G149 G154 G159 G164 G169 G174 G179 G184">
    <cfRule type="cellIs" dxfId="76" priority="6" operator="greaterThanOrEqual">
      <formula>#REF!</formula>
    </cfRule>
    <cfRule type="cellIs" dxfId="75" priority="7" operator="between">
      <formula>#REF!</formula>
      <formula>#REF!-1</formula>
    </cfRule>
    <cfRule type="cellIs" dxfId="74" priority="8" operator="between">
      <formula>#REF!/2</formula>
      <formula>#REF!</formula>
    </cfRule>
  </conditionalFormatting>
  <conditionalFormatting sqref="C3 C8 C13 C18 C23 C28 C33 C38 C43 C48 C53 C58 C63 C68 C73 C78 C83 C88 C93 C98 C103 C108 C113 C118 C123 C128 C133 C138 C143 C148 C153 C158 C163 C168 C173 C178 C183">
    <cfRule type="expression" dxfId="73" priority="9">
      <formula>IF(MID(#REF!,2,1)="4",TRUE)</formula>
    </cfRule>
    <cfRule type="expression" dxfId="72" priority="10">
      <formula>IF(MID(#REF!,2,1)="3",TRUE)</formula>
    </cfRule>
    <cfRule type="expression" dxfId="71" priority="11">
      <formula>IF(MID(#REF!,2,1)="2",TRUE)</formula>
    </cfRule>
    <cfRule type="expression" dxfId="70" priority="12">
      <formula>IF(MID(#REF!,2,1)="1",TRUE)</formula>
    </cfRule>
  </conditionalFormatting>
  <dataValidations count="1">
    <dataValidation type="list" allowBlank="1" showInputMessage="1" showErrorMessage="1" sqref="C3 C33 C8 C13 C18 C23 C28 C38 C43 C48 C53 C58 C63 C68 C73 C78 C83 C88 C93 C98 C103 C108 C113 C118 C123 C128 C133 C138 C143 C148 C153 C158 C163 C168 C173 C178 C183" xr:uid="{079A0120-FA6D-4705-A393-3E019E29333E}">
      <formula1>Liste_élèves</formula1>
    </dataValidation>
  </dataValidations>
  <pageMargins left="0.19685039370078741" right="0.19685039370078741" top="0.19685039370078741" bottom="0.19685039370078741" header="0.31496062992125984" footer="0.31496062992125984"/>
  <pageSetup paperSize="9" orientation="landscape" horizontalDpi="4294967293"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65A699AB-E889-4C2F-B483-32B3E8AA5E7A}">
          <x14:formula1>
            <xm:f>Paramètres!$E$2:$E$27</xm:f>
          </x14:formula1>
          <xm:sqref>F4:F6 F9:F11 F14:F16 F19:F21 F24:F26 F29:F31 F34:F36 F39:F41 F44:F46 F49:F51 F54:F56 F59:F61 F64:F66 F69:F71 F74:F76 F79:F81 F84:F86 F89:F91 F94:F96 F99:F101 F104:F106 F109:F111 F114:F116 F119:F121 F124:F126 F129:F131 F134:F136 F139:F141 F144:F146 F149:F151 F154:F156 F159:F161 F164:F166 F169:F171 F174:F176 F179:F181 F184:F186</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F87CF6-0CB0-4ED6-B0F5-A3641C53F0E1}">
  <dimension ref="A1:N45"/>
  <sheetViews>
    <sheetView showGridLines="0" zoomScale="145" zoomScaleNormal="145" workbookViewId="0">
      <selection sqref="A1:XFD40"/>
    </sheetView>
  </sheetViews>
  <sheetFormatPr baseColWidth="10" defaultColWidth="0" defaultRowHeight="14.4" zeroHeight="1" x14ac:dyDescent="0.3"/>
  <cols>
    <col min="1" max="1" width="3.88671875" customWidth="1"/>
    <col min="2" max="2" width="31.109375" customWidth="1"/>
    <col min="3" max="11" width="9.44140625" customWidth="1"/>
    <col min="12" max="12" width="8.88671875" customWidth="1"/>
    <col min="13" max="13" width="7.44140625" customWidth="1"/>
    <col min="14" max="14" width="0" hidden="1" customWidth="1"/>
    <col min="15" max="16384" width="11.5546875" hidden="1"/>
  </cols>
  <sheetData>
    <row r="1" spans="1:13" ht="25.95" customHeight="1" thickBot="1" x14ac:dyDescent="0.35">
      <c r="A1" s="327" t="s">
        <v>473</v>
      </c>
      <c r="B1" s="328"/>
      <c r="C1" s="328"/>
      <c r="D1" s="328"/>
      <c r="E1" s="328"/>
      <c r="F1" s="328"/>
      <c r="G1" s="328"/>
      <c r="H1" s="328"/>
      <c r="I1" s="328"/>
      <c r="J1" s="328"/>
      <c r="K1" s="328"/>
      <c r="L1" s="329"/>
      <c r="M1" s="243"/>
    </row>
    <row r="2" spans="1:13" ht="30" customHeight="1" x14ac:dyDescent="0.35">
      <c r="A2" s="297"/>
      <c r="B2" s="245"/>
      <c r="C2" s="246" t="s">
        <v>412</v>
      </c>
      <c r="D2" s="246" t="s">
        <v>413</v>
      </c>
      <c r="E2" s="246" t="s">
        <v>414</v>
      </c>
      <c r="F2" s="246" t="s">
        <v>415</v>
      </c>
      <c r="G2" s="246" t="s">
        <v>416</v>
      </c>
      <c r="H2" s="246" t="s">
        <v>417</v>
      </c>
      <c r="I2" s="246" t="s">
        <v>418</v>
      </c>
      <c r="J2" s="246" t="s">
        <v>419</v>
      </c>
      <c r="K2" s="246" t="s">
        <v>420</v>
      </c>
      <c r="L2" s="247" t="s">
        <v>421</v>
      </c>
      <c r="M2" s="243"/>
    </row>
    <row r="3" spans="1:13" s="50" customFormat="1" ht="22.2" customHeight="1" x14ac:dyDescent="0.35">
      <c r="A3" s="298">
        <f>IF([2]ELEVES!A2="","",[2]ELEVES!A2)</f>
        <v>1</v>
      </c>
      <c r="B3" s="248" t="str">
        <f>IF(Paramètres!B2="","",Paramètres!B2)</f>
        <v>Elève 1</v>
      </c>
      <c r="C3" s="291" t="str">
        <f>IF($B3="","",VLOOKUP($B3,'Leçon 1'!$C$3:$M$186,11,0))</f>
        <v/>
      </c>
      <c r="D3" s="291" t="str">
        <f>IF($B3="","",VLOOKUP($B3,'Leçon 2'!$C$3:$M$186,11,0))</f>
        <v/>
      </c>
      <c r="E3" s="291" t="str">
        <f>IF($B3="","",VLOOKUP($B3,'Leçon 3'!$C$3:$M$186,11,0))</f>
        <v/>
      </c>
      <c r="F3" s="291" t="str">
        <f>IF($B3="","",VLOOKUP($B3,'Leçon 4'!$C$3:$M$186,11,0))</f>
        <v/>
      </c>
      <c r="G3" s="291" t="str">
        <f>IF($B3="","",VLOOKUP($B3,'Leçon 5'!$C$3:$M$186,11,0))</f>
        <v/>
      </c>
      <c r="H3" s="291" t="str">
        <f>IF($B3="","",VLOOKUP($B3,'Leçon 6'!$C$3:$M$186,11,0))</f>
        <v/>
      </c>
      <c r="I3" s="291" t="str">
        <f>IF($B3="","",VLOOKUP($B3,'Leçon 7'!$C$3:$M$186,11,0))</f>
        <v/>
      </c>
      <c r="J3" s="291" t="str">
        <f>IF($B3="","",VLOOKUP($B3,'Leçon 8'!$C$3:$M$186,11,0))</f>
        <v/>
      </c>
      <c r="K3" s="291" t="str">
        <f>IF($B3="","",VLOOKUP($B3,'Leçon 9'!$C$3:$M$186,11,0))</f>
        <v/>
      </c>
      <c r="L3" s="292" t="str">
        <f>IF($B3="","",VLOOKUP($B3,'Leçon 10'!$C$3:$M$186,11,0))</f>
        <v/>
      </c>
      <c r="M3" s="244"/>
    </row>
    <row r="4" spans="1:13" s="50" customFormat="1" ht="22.2" customHeight="1" x14ac:dyDescent="0.35">
      <c r="A4" s="298">
        <f>IF([2]ELEVES!A3="","",[2]ELEVES!A3)</f>
        <v>2</v>
      </c>
      <c r="B4" s="248" t="str">
        <f>IF(Paramètres!B3="","",Paramètres!B3)</f>
        <v>Elève 2</v>
      </c>
      <c r="C4" s="293" t="str">
        <f>IF($B4="","",VLOOKUP($B4,'Leçon 1'!$C$3:$M$186,11,0))</f>
        <v/>
      </c>
      <c r="D4" s="293" t="str">
        <f>IF($B4="","",VLOOKUP($B4,'Leçon 2'!$C$3:$M$186,11,0))</f>
        <v/>
      </c>
      <c r="E4" s="293" t="str">
        <f>IF($B4="","",VLOOKUP($B4,'Leçon 3'!$C$3:$M$186,11,0))</f>
        <v/>
      </c>
      <c r="F4" s="293" t="str">
        <f>IF($B4="","",VLOOKUP($B4,'Leçon 4'!$C$3:$M$186,11,0))</f>
        <v/>
      </c>
      <c r="G4" s="293" t="str">
        <f>IF($B4="","",VLOOKUP($B4,'Leçon 5'!$C$3:$M$186,11,0))</f>
        <v/>
      </c>
      <c r="H4" s="293" t="str">
        <f>IF($B4="","",VLOOKUP($B4,'Leçon 6'!$C$3:$M$186,11,0))</f>
        <v/>
      </c>
      <c r="I4" s="293" t="str">
        <f>IF($B4="","",VLOOKUP($B4,'Leçon 7'!$C$3:$M$186,11,0))</f>
        <v/>
      </c>
      <c r="J4" s="293" t="str">
        <f>IF($B4="","",VLOOKUP($B4,'Leçon 8'!$C$3:$M$186,11,0))</f>
        <v/>
      </c>
      <c r="K4" s="293" t="str">
        <f>IF($B4="","",VLOOKUP($B4,'Leçon 9'!$C$3:$M$186,11,0))</f>
        <v/>
      </c>
      <c r="L4" s="294" t="str">
        <f>IF($B4="","",VLOOKUP($B4,'Leçon 10'!$C$3:$M$186,11,0))</f>
        <v/>
      </c>
      <c r="M4" s="244"/>
    </row>
    <row r="5" spans="1:13" s="50" customFormat="1" ht="22.2" customHeight="1" x14ac:dyDescent="0.35">
      <c r="A5" s="298">
        <f>IF([2]ELEVES!A4="","",[2]ELEVES!A4)</f>
        <v>3</v>
      </c>
      <c r="B5" s="248" t="str">
        <f>IF(Paramètres!B4="","",Paramètres!B4)</f>
        <v>Elève 3</v>
      </c>
      <c r="C5" s="293" t="str">
        <f>IF($B5="","",VLOOKUP($B5,'Leçon 1'!$C$3:$M$186,11,0))</f>
        <v/>
      </c>
      <c r="D5" s="293" t="str">
        <f>IF($B5="","",VLOOKUP($B5,'Leçon 2'!$C$3:$M$186,11,0))</f>
        <v/>
      </c>
      <c r="E5" s="293" t="str">
        <f>IF($B5="","",VLOOKUP($B5,'Leçon 3'!$C$3:$M$186,11,0))</f>
        <v/>
      </c>
      <c r="F5" s="293" t="str">
        <f>IF($B5="","",VLOOKUP($B5,'Leçon 4'!$C$3:$M$186,11,0))</f>
        <v/>
      </c>
      <c r="G5" s="293" t="str">
        <f>IF($B5="","",VLOOKUP($B5,'Leçon 5'!$C$3:$M$186,11,0))</f>
        <v/>
      </c>
      <c r="H5" s="293" t="str">
        <f>IF($B5="","",VLOOKUP($B5,'Leçon 6'!$C$3:$M$186,11,0))</f>
        <v/>
      </c>
      <c r="I5" s="293" t="str">
        <f>IF($B5="","",VLOOKUP($B5,'Leçon 7'!$C$3:$M$186,11,0))</f>
        <v/>
      </c>
      <c r="J5" s="293" t="str">
        <f>IF($B5="","",VLOOKUP($B5,'Leçon 8'!$C$3:$M$186,11,0))</f>
        <v/>
      </c>
      <c r="K5" s="293" t="str">
        <f>IF($B5="","",VLOOKUP($B5,'Leçon 9'!$C$3:$M$186,11,0))</f>
        <v/>
      </c>
      <c r="L5" s="294" t="str">
        <f>IF($B5="","",VLOOKUP($B5,'Leçon 10'!$C$3:$M$186,11,0))</f>
        <v/>
      </c>
      <c r="M5" s="244"/>
    </row>
    <row r="6" spans="1:13" s="50" customFormat="1" ht="22.2" customHeight="1" x14ac:dyDescent="0.35">
      <c r="A6" s="298">
        <f>IF([2]ELEVES!A5="","",[2]ELEVES!A5)</f>
        <v>4</v>
      </c>
      <c r="B6" s="248" t="str">
        <f>IF(Paramètres!B5="","",Paramètres!B5)</f>
        <v>Elève 4</v>
      </c>
      <c r="C6" s="293" t="str">
        <f>IF($B6="","",VLOOKUP($B6,'Leçon 1'!$C$3:$M$186,11,0))</f>
        <v/>
      </c>
      <c r="D6" s="293" t="str">
        <f>IF($B6="","",VLOOKUP($B6,'Leçon 2'!$C$3:$M$186,11,0))</f>
        <v/>
      </c>
      <c r="E6" s="293" t="str">
        <f>IF($B6="","",VLOOKUP($B6,'Leçon 3'!$C$3:$M$186,11,0))</f>
        <v/>
      </c>
      <c r="F6" s="293" t="str">
        <f>IF($B6="","",VLOOKUP($B6,'Leçon 4'!$C$3:$M$186,11,0))</f>
        <v/>
      </c>
      <c r="G6" s="293" t="str">
        <f>IF($B6="","",VLOOKUP($B6,'Leçon 5'!$C$3:$M$186,11,0))</f>
        <v/>
      </c>
      <c r="H6" s="293" t="str">
        <f>IF($B6="","",VLOOKUP($B6,'Leçon 6'!$C$3:$M$186,11,0))</f>
        <v/>
      </c>
      <c r="I6" s="293" t="str">
        <f>IF($B6="","",VLOOKUP($B6,'Leçon 7'!$C$3:$M$186,11,0))</f>
        <v/>
      </c>
      <c r="J6" s="293" t="str">
        <f>IF($B6="","",VLOOKUP($B6,'Leçon 8'!$C$3:$M$186,11,0))</f>
        <v/>
      </c>
      <c r="K6" s="293" t="str">
        <f>IF($B6="","",VLOOKUP($B6,'Leçon 9'!$C$3:$M$186,11,0))</f>
        <v/>
      </c>
      <c r="L6" s="294" t="str">
        <f>IF($B6="","",VLOOKUP($B6,'Leçon 10'!$C$3:$M$186,11,0))</f>
        <v/>
      </c>
      <c r="M6" s="244"/>
    </row>
    <row r="7" spans="1:13" s="50" customFormat="1" ht="22.2" customHeight="1" x14ac:dyDescent="0.35">
      <c r="A7" s="298">
        <f>IF([2]ELEVES!A6="","",[2]ELEVES!A6)</f>
        <v>5</v>
      </c>
      <c r="B7" s="248" t="str">
        <f>IF(Paramètres!B6="","",Paramètres!B6)</f>
        <v>Elève 5</v>
      </c>
      <c r="C7" s="293" t="str">
        <f>IF($B7="","",VLOOKUP($B7,'Leçon 1'!$C$3:$M$186,11,0))</f>
        <v/>
      </c>
      <c r="D7" s="293" t="str">
        <f>IF($B7="","",VLOOKUP($B7,'Leçon 2'!$C$3:$M$186,11,0))</f>
        <v/>
      </c>
      <c r="E7" s="293" t="str">
        <f>IF($B7="","",VLOOKUP($B7,'Leçon 3'!$C$3:$M$186,11,0))</f>
        <v/>
      </c>
      <c r="F7" s="293" t="str">
        <f>IF($B7="","",VLOOKUP($B7,'Leçon 4'!$C$3:$M$186,11,0))</f>
        <v/>
      </c>
      <c r="G7" s="293" t="str">
        <f>IF($B7="","",VLOOKUP($B7,'Leçon 5'!$C$3:$M$186,11,0))</f>
        <v/>
      </c>
      <c r="H7" s="293" t="str">
        <f>IF($B7="","",VLOOKUP($B7,'Leçon 6'!$C$3:$M$186,11,0))</f>
        <v/>
      </c>
      <c r="I7" s="293" t="str">
        <f>IF($B7="","",VLOOKUP($B7,'Leçon 7'!$C$3:$M$186,11,0))</f>
        <v/>
      </c>
      <c r="J7" s="293" t="str">
        <f>IF($B7="","",VLOOKUP($B7,'Leçon 8'!$C$3:$M$186,11,0))</f>
        <v/>
      </c>
      <c r="K7" s="293" t="str">
        <f>IF($B7="","",VLOOKUP($B7,'Leçon 9'!$C$3:$M$186,11,0))</f>
        <v/>
      </c>
      <c r="L7" s="294" t="str">
        <f>IF($B7="","",VLOOKUP($B7,'Leçon 10'!$C$3:$M$186,11,0))</f>
        <v/>
      </c>
      <c r="M7" s="244"/>
    </row>
    <row r="8" spans="1:13" s="50" customFormat="1" ht="22.2" customHeight="1" x14ac:dyDescent="0.35">
      <c r="A8" s="298">
        <f>IF([2]ELEVES!A7="","",[2]ELEVES!A7)</f>
        <v>6</v>
      </c>
      <c r="B8" s="248" t="str">
        <f>IF(Paramètres!B7="","",Paramètres!B7)</f>
        <v>Elève 6</v>
      </c>
      <c r="C8" s="293" t="str">
        <f>IF($B8="","",VLOOKUP($B8,'Leçon 1'!$C$3:$M$186,11,0))</f>
        <v/>
      </c>
      <c r="D8" s="293" t="str">
        <f>IF($B8="","",VLOOKUP($B8,'Leçon 2'!$C$3:$M$186,11,0))</f>
        <v/>
      </c>
      <c r="E8" s="293" t="str">
        <f>IF($B8="","",VLOOKUP($B8,'Leçon 3'!$C$3:$M$186,11,0))</f>
        <v/>
      </c>
      <c r="F8" s="293" t="str">
        <f>IF($B8="","",VLOOKUP($B8,'Leçon 4'!$C$3:$M$186,11,0))</f>
        <v/>
      </c>
      <c r="G8" s="293" t="str">
        <f>IF($B8="","",VLOOKUP($B8,'Leçon 5'!$C$3:$M$186,11,0))</f>
        <v/>
      </c>
      <c r="H8" s="293" t="str">
        <f>IF($B8="","",VLOOKUP($B8,'Leçon 6'!$C$3:$M$186,11,0))</f>
        <v/>
      </c>
      <c r="I8" s="293" t="str">
        <f>IF($B8="","",VLOOKUP($B8,'Leçon 7'!$C$3:$M$186,11,0))</f>
        <v/>
      </c>
      <c r="J8" s="293" t="str">
        <f>IF($B8="","",VLOOKUP($B8,'Leçon 8'!$C$3:$M$186,11,0))</f>
        <v/>
      </c>
      <c r="K8" s="293" t="str">
        <f>IF($B8="","",VLOOKUP($B8,'Leçon 9'!$C$3:$M$186,11,0))</f>
        <v/>
      </c>
      <c r="L8" s="294" t="str">
        <f>IF($B8="","",VLOOKUP($B8,'Leçon 10'!$C$3:$M$186,11,0))</f>
        <v/>
      </c>
      <c r="M8" s="244"/>
    </row>
    <row r="9" spans="1:13" s="50" customFormat="1" ht="22.2" customHeight="1" x14ac:dyDescent="0.35">
      <c r="A9" s="298">
        <f>IF([2]ELEVES!A8="","",[2]ELEVES!A8)</f>
        <v>7</v>
      </c>
      <c r="B9" s="248" t="str">
        <f>IF(Paramètres!B8="","",Paramètres!B8)</f>
        <v>Elève 7</v>
      </c>
      <c r="C9" s="293" t="str">
        <f>IF($B9="","",VLOOKUP($B9,'Leçon 1'!$C$3:$M$186,11,0))</f>
        <v/>
      </c>
      <c r="D9" s="293" t="str">
        <f>IF($B9="","",VLOOKUP($B9,'Leçon 2'!$C$3:$M$186,11,0))</f>
        <v/>
      </c>
      <c r="E9" s="293" t="str">
        <f>IF($B9="","",VLOOKUP($B9,'Leçon 3'!$C$3:$M$186,11,0))</f>
        <v/>
      </c>
      <c r="F9" s="293" t="str">
        <f>IF($B9="","",VLOOKUP($B9,'Leçon 4'!$C$3:$M$186,11,0))</f>
        <v/>
      </c>
      <c r="G9" s="293" t="str">
        <f>IF($B9="","",VLOOKUP($B9,'Leçon 5'!$C$3:$M$186,11,0))</f>
        <v/>
      </c>
      <c r="H9" s="293" t="str">
        <f>IF($B9="","",VLOOKUP($B9,'Leçon 6'!$C$3:$M$186,11,0))</f>
        <v/>
      </c>
      <c r="I9" s="293" t="str">
        <f>IF($B9="","",VLOOKUP($B9,'Leçon 7'!$C$3:$M$186,11,0))</f>
        <v/>
      </c>
      <c r="J9" s="293" t="str">
        <f>IF($B9="","",VLOOKUP($B9,'Leçon 8'!$C$3:$M$186,11,0))</f>
        <v/>
      </c>
      <c r="K9" s="293" t="str">
        <f>IF($B9="","",VLOOKUP($B9,'Leçon 9'!$C$3:$M$186,11,0))</f>
        <v/>
      </c>
      <c r="L9" s="294" t="str">
        <f>IF($B9="","",VLOOKUP($B9,'Leçon 10'!$C$3:$M$186,11,0))</f>
        <v/>
      </c>
      <c r="M9" s="244"/>
    </row>
    <row r="10" spans="1:13" s="50" customFormat="1" ht="22.2" customHeight="1" x14ac:dyDescent="0.35">
      <c r="A10" s="298">
        <f>IF([2]ELEVES!A9="","",[2]ELEVES!A9)</f>
        <v>8</v>
      </c>
      <c r="B10" s="248" t="str">
        <f>IF(Paramètres!B9="","",Paramètres!B9)</f>
        <v>Elève 8</v>
      </c>
      <c r="C10" s="293" t="str">
        <f>IF($B10="","",VLOOKUP($B10,'Leçon 1'!$C$3:$M$186,11,0))</f>
        <v/>
      </c>
      <c r="D10" s="293" t="str">
        <f>IF($B10="","",VLOOKUP($B10,'Leçon 2'!$C$3:$M$186,11,0))</f>
        <v/>
      </c>
      <c r="E10" s="293" t="str">
        <f>IF($B10="","",VLOOKUP($B10,'Leçon 3'!$C$3:$M$186,11,0))</f>
        <v/>
      </c>
      <c r="F10" s="293" t="str">
        <f>IF($B10="","",VLOOKUP($B10,'Leçon 4'!$C$3:$M$186,11,0))</f>
        <v/>
      </c>
      <c r="G10" s="293" t="str">
        <f>IF($B10="","",VLOOKUP($B10,'Leçon 5'!$C$3:$M$186,11,0))</f>
        <v/>
      </c>
      <c r="H10" s="293" t="str">
        <f>IF($B10="","",VLOOKUP($B10,'Leçon 6'!$C$3:$M$186,11,0))</f>
        <v/>
      </c>
      <c r="I10" s="293" t="str">
        <f>IF($B10="","",VLOOKUP($B10,'Leçon 7'!$C$3:$M$186,11,0))</f>
        <v/>
      </c>
      <c r="J10" s="293" t="str">
        <f>IF($B10="","",VLOOKUP($B10,'Leçon 8'!$C$3:$M$186,11,0))</f>
        <v/>
      </c>
      <c r="K10" s="293" t="str">
        <f>IF($B10="","",VLOOKUP($B10,'Leçon 9'!$C$3:$M$186,11,0))</f>
        <v/>
      </c>
      <c r="L10" s="294" t="str">
        <f>IF($B10="","",VLOOKUP($B10,'Leçon 10'!$C$3:$M$186,11,0))</f>
        <v/>
      </c>
      <c r="M10" s="244"/>
    </row>
    <row r="11" spans="1:13" s="50" customFormat="1" ht="22.2" customHeight="1" x14ac:dyDescent="0.35">
      <c r="A11" s="298">
        <f>IF([2]ELEVES!A10="","",[2]ELEVES!A10)</f>
        <v>9</v>
      </c>
      <c r="B11" s="248" t="str">
        <f>IF(Paramètres!B10="","",Paramètres!B10)</f>
        <v>Elève 9</v>
      </c>
      <c r="C11" s="293" t="str">
        <f>IF($B11="","",VLOOKUP($B11,'Leçon 1'!$C$3:$M$186,11,0))</f>
        <v/>
      </c>
      <c r="D11" s="293" t="str">
        <f>IF($B11="","",VLOOKUP($B11,'Leçon 2'!$C$3:$M$186,11,0))</f>
        <v/>
      </c>
      <c r="E11" s="293" t="str">
        <f>IF($B11="","",VLOOKUP($B11,'Leçon 3'!$C$3:$M$186,11,0))</f>
        <v/>
      </c>
      <c r="F11" s="293" t="str">
        <f>IF($B11="","",VLOOKUP($B11,'Leçon 4'!$C$3:$M$186,11,0))</f>
        <v/>
      </c>
      <c r="G11" s="293" t="str">
        <f>IF($B11="","",VLOOKUP($B11,'Leçon 5'!$C$3:$M$186,11,0))</f>
        <v/>
      </c>
      <c r="H11" s="293" t="str">
        <f>IF($B11="","",VLOOKUP($B11,'Leçon 6'!$C$3:$M$186,11,0))</f>
        <v/>
      </c>
      <c r="I11" s="293" t="str">
        <f>IF($B11="","",VLOOKUP($B11,'Leçon 7'!$C$3:$M$186,11,0))</f>
        <v/>
      </c>
      <c r="J11" s="293" t="str">
        <f>IF($B11="","",VLOOKUP($B11,'Leçon 8'!$C$3:$M$186,11,0))</f>
        <v/>
      </c>
      <c r="K11" s="293" t="str">
        <f>IF($B11="","",VLOOKUP($B11,'Leçon 9'!$C$3:$M$186,11,0))</f>
        <v/>
      </c>
      <c r="L11" s="294" t="str">
        <f>IF($B11="","",VLOOKUP($B11,'Leçon 10'!$C$3:$M$186,11,0))</f>
        <v/>
      </c>
      <c r="M11" s="244"/>
    </row>
    <row r="12" spans="1:13" s="50" customFormat="1" ht="22.2" customHeight="1" x14ac:dyDescent="0.35">
      <c r="A12" s="298">
        <f>IF([2]ELEVES!A11="","",[2]ELEVES!A11)</f>
        <v>10</v>
      </c>
      <c r="B12" s="248" t="str">
        <f>IF(Paramètres!B11="","",Paramètres!B11)</f>
        <v>Elève 10</v>
      </c>
      <c r="C12" s="293" t="str">
        <f>IF($B12="","",VLOOKUP($B12,'Leçon 1'!$C$3:$M$186,11,0))</f>
        <v/>
      </c>
      <c r="D12" s="293" t="str">
        <f>IF($B12="","",VLOOKUP($B12,'Leçon 2'!$C$3:$M$186,11,0))</f>
        <v/>
      </c>
      <c r="E12" s="293" t="str">
        <f>IF($B12="","",VLOOKUP($B12,'Leçon 3'!$C$3:$M$186,11,0))</f>
        <v/>
      </c>
      <c r="F12" s="293" t="str">
        <f>IF($B12="","",VLOOKUP($B12,'Leçon 4'!$C$3:$M$186,11,0))</f>
        <v/>
      </c>
      <c r="G12" s="293" t="str">
        <f>IF($B12="","",VLOOKUP($B12,'Leçon 5'!$C$3:$M$186,11,0))</f>
        <v/>
      </c>
      <c r="H12" s="293" t="str">
        <f>IF($B12="","",VLOOKUP($B12,'Leçon 6'!$C$3:$M$186,11,0))</f>
        <v/>
      </c>
      <c r="I12" s="293" t="str">
        <f>IF($B12="","",VLOOKUP($B12,'Leçon 7'!$C$3:$M$186,11,0))</f>
        <v/>
      </c>
      <c r="J12" s="293" t="str">
        <f>IF($B12="","",VLOOKUP($B12,'Leçon 8'!$C$3:$M$186,11,0))</f>
        <v/>
      </c>
      <c r="K12" s="293" t="str">
        <f>IF($B12="","",VLOOKUP($B12,'Leçon 9'!$C$3:$M$186,11,0))</f>
        <v/>
      </c>
      <c r="L12" s="294" t="str">
        <f>IF($B12="","",VLOOKUP($B12,'Leçon 10'!$C$3:$M$186,11,0))</f>
        <v/>
      </c>
      <c r="M12" s="244"/>
    </row>
    <row r="13" spans="1:13" s="50" customFormat="1" ht="22.2" customHeight="1" x14ac:dyDescent="0.35">
      <c r="A13" s="298">
        <f>IF([2]ELEVES!A12="","",[2]ELEVES!A12)</f>
        <v>11</v>
      </c>
      <c r="B13" s="248" t="str">
        <f>IF(Paramètres!B12="","",Paramètres!B12)</f>
        <v>Elève 11</v>
      </c>
      <c r="C13" s="293" t="str">
        <f>IF($B13="","",VLOOKUP($B13,'Leçon 1'!$C$3:$M$186,11,0))</f>
        <v/>
      </c>
      <c r="D13" s="293" t="str">
        <f>IF($B13="","",VLOOKUP($B13,'Leçon 2'!$C$3:$M$186,11,0))</f>
        <v/>
      </c>
      <c r="E13" s="293" t="str">
        <f>IF($B13="","",VLOOKUP($B13,'Leçon 3'!$C$3:$M$186,11,0))</f>
        <v/>
      </c>
      <c r="F13" s="293" t="str">
        <f>IF($B13="","",VLOOKUP($B13,'Leçon 4'!$C$3:$M$186,11,0))</f>
        <v/>
      </c>
      <c r="G13" s="293" t="str">
        <f>IF($B13="","",VLOOKUP($B13,'Leçon 5'!$C$3:$M$186,11,0))</f>
        <v/>
      </c>
      <c r="H13" s="293" t="str">
        <f>IF($B13="","",VLOOKUP($B13,'Leçon 6'!$C$3:$M$186,11,0))</f>
        <v/>
      </c>
      <c r="I13" s="293" t="str">
        <f>IF($B13="","",VLOOKUP($B13,'Leçon 7'!$C$3:$M$186,11,0))</f>
        <v/>
      </c>
      <c r="J13" s="293" t="str">
        <f>IF($B13="","",VLOOKUP($B13,'Leçon 8'!$C$3:$M$186,11,0))</f>
        <v/>
      </c>
      <c r="K13" s="293" t="str">
        <f>IF($B13="","",VLOOKUP($B13,'Leçon 9'!$C$3:$M$186,11,0))</f>
        <v/>
      </c>
      <c r="L13" s="294" t="str">
        <f>IF($B13="","",VLOOKUP($B13,'Leçon 10'!$C$3:$M$186,11,0))</f>
        <v/>
      </c>
      <c r="M13" s="244"/>
    </row>
    <row r="14" spans="1:13" s="50" customFormat="1" ht="22.2" customHeight="1" x14ac:dyDescent="0.35">
      <c r="A14" s="298">
        <f>IF([2]ELEVES!A13="","",[2]ELEVES!A13)</f>
        <v>12</v>
      </c>
      <c r="B14" s="248" t="str">
        <f>IF(Paramètres!B13="","",Paramètres!B13)</f>
        <v>Elève 12</v>
      </c>
      <c r="C14" s="293" t="str">
        <f>IF($B14="","",VLOOKUP($B14,'Leçon 1'!$C$3:$M$186,11,0))</f>
        <v/>
      </c>
      <c r="D14" s="293" t="str">
        <f>IF($B14="","",VLOOKUP($B14,'Leçon 2'!$C$3:$M$186,11,0))</f>
        <v/>
      </c>
      <c r="E14" s="293" t="str">
        <f>IF($B14="","",VLOOKUP($B14,'Leçon 3'!$C$3:$M$186,11,0))</f>
        <v/>
      </c>
      <c r="F14" s="293" t="str">
        <f>IF($B14="","",VLOOKUP($B14,'Leçon 4'!$C$3:$M$186,11,0))</f>
        <v/>
      </c>
      <c r="G14" s="293" t="str">
        <f>IF($B14="","",VLOOKUP($B14,'Leçon 5'!$C$3:$M$186,11,0))</f>
        <v/>
      </c>
      <c r="H14" s="293" t="str">
        <f>IF($B14="","",VLOOKUP($B14,'Leçon 6'!$C$3:$M$186,11,0))</f>
        <v/>
      </c>
      <c r="I14" s="293" t="str">
        <f>IF($B14="","",VLOOKUP($B14,'Leçon 7'!$C$3:$M$186,11,0))</f>
        <v/>
      </c>
      <c r="J14" s="293" t="str">
        <f>IF($B14="","",VLOOKUP($B14,'Leçon 8'!$C$3:$M$186,11,0))</f>
        <v/>
      </c>
      <c r="K14" s="293" t="str">
        <f>IF($B14="","",VLOOKUP($B14,'Leçon 9'!$C$3:$M$186,11,0))</f>
        <v/>
      </c>
      <c r="L14" s="294" t="str">
        <f>IF($B14="","",VLOOKUP($B14,'Leçon 10'!$C$3:$M$186,11,0))</f>
        <v/>
      </c>
      <c r="M14" s="244"/>
    </row>
    <row r="15" spans="1:13" s="50" customFormat="1" ht="22.2" customHeight="1" x14ac:dyDescent="0.35">
      <c r="A15" s="298">
        <f>IF([2]ELEVES!A14="","",[2]ELEVES!A14)</f>
        <v>13</v>
      </c>
      <c r="B15" s="248" t="str">
        <f>IF(Paramètres!B14="","",Paramètres!B14)</f>
        <v>Elève 13</v>
      </c>
      <c r="C15" s="293" t="str">
        <f>IF($B15="","",VLOOKUP($B15,'Leçon 1'!$C$3:$M$186,11,0))</f>
        <v/>
      </c>
      <c r="D15" s="293" t="str">
        <f>IF($B15="","",VLOOKUP($B15,'Leçon 2'!$C$3:$M$186,11,0))</f>
        <v/>
      </c>
      <c r="E15" s="293" t="str">
        <f>IF($B15="","",VLOOKUP($B15,'Leçon 3'!$C$3:$M$186,11,0))</f>
        <v/>
      </c>
      <c r="F15" s="293" t="str">
        <f>IF($B15="","",VLOOKUP($B15,'Leçon 4'!$C$3:$M$186,11,0))</f>
        <v/>
      </c>
      <c r="G15" s="293" t="str">
        <f>IF($B15="","",VLOOKUP($B15,'Leçon 5'!$C$3:$M$186,11,0))</f>
        <v/>
      </c>
      <c r="H15" s="293" t="str">
        <f>IF($B15="","",VLOOKUP($B15,'Leçon 6'!$C$3:$M$186,11,0))</f>
        <v/>
      </c>
      <c r="I15" s="293" t="str">
        <f>IF($B15="","",VLOOKUP($B15,'Leçon 7'!$C$3:$M$186,11,0))</f>
        <v/>
      </c>
      <c r="J15" s="293" t="str">
        <f>IF($B15="","",VLOOKUP($B15,'Leçon 8'!$C$3:$M$186,11,0))</f>
        <v/>
      </c>
      <c r="K15" s="293" t="str">
        <f>IF($B15="","",VLOOKUP($B15,'Leçon 9'!$C$3:$M$186,11,0))</f>
        <v/>
      </c>
      <c r="L15" s="294" t="str">
        <f>IF($B15="","",VLOOKUP($B15,'Leçon 10'!$C$3:$M$186,11,0))</f>
        <v/>
      </c>
      <c r="M15" s="244"/>
    </row>
    <row r="16" spans="1:13" s="50" customFormat="1" ht="22.2" customHeight="1" x14ac:dyDescent="0.35">
      <c r="A16" s="298">
        <f>IF([2]ELEVES!A15="","",[2]ELEVES!A15)</f>
        <v>14</v>
      </c>
      <c r="B16" s="248" t="str">
        <f>IF(Paramètres!B15="","",Paramètres!B15)</f>
        <v>Elève 14</v>
      </c>
      <c r="C16" s="293" t="str">
        <f>IF($B16="","",VLOOKUP($B16,'Leçon 1'!$C$3:$M$186,11,0))</f>
        <v/>
      </c>
      <c r="D16" s="293" t="str">
        <f>IF($B16="","",VLOOKUP($B16,'Leçon 2'!$C$3:$M$186,11,0))</f>
        <v/>
      </c>
      <c r="E16" s="293" t="str">
        <f>IF($B16="","",VLOOKUP($B16,'Leçon 3'!$C$3:$M$186,11,0))</f>
        <v/>
      </c>
      <c r="F16" s="293" t="str">
        <f>IF($B16="","",VLOOKUP($B16,'Leçon 4'!$C$3:$M$186,11,0))</f>
        <v/>
      </c>
      <c r="G16" s="293" t="str">
        <f>IF($B16="","",VLOOKUP($B16,'Leçon 5'!$C$3:$M$186,11,0))</f>
        <v/>
      </c>
      <c r="H16" s="293" t="str">
        <f>IF($B16="","",VLOOKUP($B16,'Leçon 6'!$C$3:$M$186,11,0))</f>
        <v/>
      </c>
      <c r="I16" s="293" t="str">
        <f>IF($B16="","",VLOOKUP($B16,'Leçon 7'!$C$3:$M$186,11,0))</f>
        <v/>
      </c>
      <c r="J16" s="293" t="str">
        <f>IF($B16="","",VLOOKUP($B16,'Leçon 8'!$C$3:$M$186,11,0))</f>
        <v/>
      </c>
      <c r="K16" s="293" t="str">
        <f>IF($B16="","",VLOOKUP($B16,'Leçon 9'!$C$3:$M$186,11,0))</f>
        <v/>
      </c>
      <c r="L16" s="294" t="str">
        <f>IF($B16="","",VLOOKUP($B16,'Leçon 10'!$C$3:$M$186,11,0))</f>
        <v/>
      </c>
      <c r="M16" s="244"/>
    </row>
    <row r="17" spans="1:13" s="50" customFormat="1" ht="22.2" customHeight="1" x14ac:dyDescent="0.35">
      <c r="A17" s="298">
        <f>IF([2]ELEVES!A16="","",[2]ELEVES!A16)</f>
        <v>15</v>
      </c>
      <c r="B17" s="248" t="str">
        <f>IF(Paramètres!B16="","",Paramètres!B16)</f>
        <v>Elève 15</v>
      </c>
      <c r="C17" s="293" t="str">
        <f>IF($B17="","",VLOOKUP($B17,'Leçon 1'!$C$3:$M$186,11,0))</f>
        <v/>
      </c>
      <c r="D17" s="293" t="str">
        <f>IF($B17="","",VLOOKUP($B17,'Leçon 2'!$C$3:$M$186,11,0))</f>
        <v/>
      </c>
      <c r="E17" s="293" t="str">
        <f>IF($B17="","",VLOOKUP($B17,'Leçon 3'!$C$3:$M$186,11,0))</f>
        <v/>
      </c>
      <c r="F17" s="293" t="str">
        <f>IF($B17="","",VLOOKUP($B17,'Leçon 4'!$C$3:$M$186,11,0))</f>
        <v/>
      </c>
      <c r="G17" s="293" t="str">
        <f>IF($B17="","",VLOOKUP($B17,'Leçon 5'!$C$3:$M$186,11,0))</f>
        <v/>
      </c>
      <c r="H17" s="293" t="str">
        <f>IF($B17="","",VLOOKUP($B17,'Leçon 6'!$C$3:$M$186,11,0))</f>
        <v/>
      </c>
      <c r="I17" s="293" t="str">
        <f>IF($B17="","",VLOOKUP($B17,'Leçon 7'!$C$3:$M$186,11,0))</f>
        <v/>
      </c>
      <c r="J17" s="293" t="str">
        <f>IF($B17="","",VLOOKUP($B17,'Leçon 8'!$C$3:$M$186,11,0))</f>
        <v/>
      </c>
      <c r="K17" s="293" t="str">
        <f>IF($B17="","",VLOOKUP($B17,'Leçon 9'!$C$3:$M$186,11,0))</f>
        <v/>
      </c>
      <c r="L17" s="294" t="str">
        <f>IF($B17="","",VLOOKUP($B17,'Leçon 10'!$C$3:$M$186,11,0))</f>
        <v/>
      </c>
      <c r="M17" s="244"/>
    </row>
    <row r="18" spans="1:13" s="50" customFormat="1" ht="22.2" customHeight="1" x14ac:dyDescent="0.35">
      <c r="A18" s="298">
        <f>IF([2]ELEVES!A17="","",[2]ELEVES!A17)</f>
        <v>16</v>
      </c>
      <c r="B18" s="248" t="str">
        <f>IF(Paramètres!B17="","",Paramètres!B17)</f>
        <v>Elève 16</v>
      </c>
      <c r="C18" s="293" t="str">
        <f>IF($B18="","",VLOOKUP($B18,'Leçon 1'!$C$3:$M$186,11,0))</f>
        <v/>
      </c>
      <c r="D18" s="293" t="str">
        <f>IF($B18="","",VLOOKUP($B18,'Leçon 2'!$C$3:$M$186,11,0))</f>
        <v/>
      </c>
      <c r="E18" s="293" t="str">
        <f>IF($B18="","",VLOOKUP($B18,'Leçon 3'!$C$3:$M$186,11,0))</f>
        <v/>
      </c>
      <c r="F18" s="293" t="str">
        <f>IF($B18="","",VLOOKUP($B18,'Leçon 4'!$C$3:$M$186,11,0))</f>
        <v/>
      </c>
      <c r="G18" s="293" t="str">
        <f>IF($B18="","",VLOOKUP($B18,'Leçon 5'!$C$3:$M$186,11,0))</f>
        <v/>
      </c>
      <c r="H18" s="293" t="str">
        <f>IF($B18="","",VLOOKUP($B18,'Leçon 6'!$C$3:$M$186,11,0))</f>
        <v/>
      </c>
      <c r="I18" s="293" t="str">
        <f>IF($B18="","",VLOOKUP($B18,'Leçon 7'!$C$3:$M$186,11,0))</f>
        <v/>
      </c>
      <c r="J18" s="293" t="str">
        <f>IF($B18="","",VLOOKUP($B18,'Leçon 8'!$C$3:$M$186,11,0))</f>
        <v/>
      </c>
      <c r="K18" s="293" t="str">
        <f>IF($B18="","",VLOOKUP($B18,'Leçon 9'!$C$3:$M$186,11,0))</f>
        <v/>
      </c>
      <c r="L18" s="294" t="str">
        <f>IF($B18="","",VLOOKUP($B18,'Leçon 10'!$C$3:$M$186,11,0))</f>
        <v/>
      </c>
      <c r="M18" s="244"/>
    </row>
    <row r="19" spans="1:13" s="50" customFormat="1" ht="22.2" customHeight="1" x14ac:dyDescent="0.35">
      <c r="A19" s="298">
        <f>IF([2]ELEVES!A18="","",[2]ELEVES!A18)</f>
        <v>17</v>
      </c>
      <c r="B19" s="248" t="str">
        <f>IF(Paramètres!B18="","",Paramètres!B18)</f>
        <v>Elève 17</v>
      </c>
      <c r="C19" s="293" t="str">
        <f>IF($B19="","",VLOOKUP($B19,'Leçon 1'!$C$3:$M$186,11,0))</f>
        <v/>
      </c>
      <c r="D19" s="293" t="str">
        <f>IF($B19="","",VLOOKUP($B19,'Leçon 2'!$C$3:$M$186,11,0))</f>
        <v/>
      </c>
      <c r="E19" s="293" t="str">
        <f>IF($B19="","",VLOOKUP($B19,'Leçon 3'!$C$3:$M$186,11,0))</f>
        <v/>
      </c>
      <c r="F19" s="293" t="str">
        <f>IF($B19="","",VLOOKUP($B19,'Leçon 4'!$C$3:$M$186,11,0))</f>
        <v/>
      </c>
      <c r="G19" s="293" t="str">
        <f>IF($B19="","",VLOOKUP($B19,'Leçon 5'!$C$3:$M$186,11,0))</f>
        <v/>
      </c>
      <c r="H19" s="293" t="str">
        <f>IF($B19="","",VLOOKUP($B19,'Leçon 6'!$C$3:$M$186,11,0))</f>
        <v/>
      </c>
      <c r="I19" s="293" t="str">
        <f>IF($B19="","",VLOOKUP($B19,'Leçon 7'!$C$3:$M$186,11,0))</f>
        <v/>
      </c>
      <c r="J19" s="293" t="str">
        <f>IF($B19="","",VLOOKUP($B19,'Leçon 8'!$C$3:$M$186,11,0))</f>
        <v/>
      </c>
      <c r="K19" s="293" t="str">
        <f>IF($B19="","",VLOOKUP($B19,'Leçon 9'!$C$3:$M$186,11,0))</f>
        <v/>
      </c>
      <c r="L19" s="294" t="str">
        <f>IF($B19="","",VLOOKUP($B19,'Leçon 10'!$C$3:$M$186,11,0))</f>
        <v/>
      </c>
      <c r="M19" s="244"/>
    </row>
    <row r="20" spans="1:13" s="50" customFormat="1" ht="22.2" customHeight="1" x14ac:dyDescent="0.35">
      <c r="A20" s="298">
        <f>IF([2]ELEVES!A19="","",[2]ELEVES!A19)</f>
        <v>18</v>
      </c>
      <c r="B20" s="248" t="str">
        <f>IF(Paramètres!B19="","",Paramètres!B19)</f>
        <v>Elève 18</v>
      </c>
      <c r="C20" s="293" t="str">
        <f>IF($B20="","",VLOOKUP($B20,'Leçon 1'!$C$3:$M$186,11,0))</f>
        <v/>
      </c>
      <c r="D20" s="293" t="str">
        <f>IF($B20="","",VLOOKUP($B20,'Leçon 2'!$C$3:$M$186,11,0))</f>
        <v/>
      </c>
      <c r="E20" s="293" t="str">
        <f>IF($B20="","",VLOOKUP($B20,'Leçon 3'!$C$3:$M$186,11,0))</f>
        <v/>
      </c>
      <c r="F20" s="293" t="str">
        <f>IF($B20="","",VLOOKUP($B20,'Leçon 4'!$C$3:$M$186,11,0))</f>
        <v/>
      </c>
      <c r="G20" s="293" t="str">
        <f>IF($B20="","",VLOOKUP($B20,'Leçon 5'!$C$3:$M$186,11,0))</f>
        <v/>
      </c>
      <c r="H20" s="293" t="str">
        <f>IF($B20="","",VLOOKUP($B20,'Leçon 6'!$C$3:$M$186,11,0))</f>
        <v/>
      </c>
      <c r="I20" s="293" t="str">
        <f>IF($B20="","",VLOOKUP($B20,'Leçon 7'!$C$3:$M$186,11,0))</f>
        <v/>
      </c>
      <c r="J20" s="293" t="str">
        <f>IF($B20="","",VLOOKUP($B20,'Leçon 8'!$C$3:$M$186,11,0))</f>
        <v/>
      </c>
      <c r="K20" s="293" t="str">
        <f>IF($B20="","",VLOOKUP($B20,'Leçon 9'!$C$3:$M$186,11,0))</f>
        <v/>
      </c>
      <c r="L20" s="294" t="str">
        <f>IF($B20="","",VLOOKUP($B20,'Leçon 10'!$C$3:$M$186,11,0))</f>
        <v/>
      </c>
      <c r="M20" s="244"/>
    </row>
    <row r="21" spans="1:13" s="50" customFormat="1" ht="22.2" customHeight="1" x14ac:dyDescent="0.35">
      <c r="A21" s="298">
        <f>IF([2]ELEVES!A20="","",[2]ELEVES!A20)</f>
        <v>19</v>
      </c>
      <c r="B21" s="248" t="str">
        <f>IF(Paramètres!B20="","",Paramètres!B20)</f>
        <v>Elève 19</v>
      </c>
      <c r="C21" s="293" t="str">
        <f>IF($B21="","",VLOOKUP($B21,'Leçon 1'!$C$3:$M$186,11,0))</f>
        <v/>
      </c>
      <c r="D21" s="293" t="str">
        <f>IF($B21="","",VLOOKUP($B21,'Leçon 2'!$C$3:$M$186,11,0))</f>
        <v/>
      </c>
      <c r="E21" s="293" t="str">
        <f>IF($B21="","",VLOOKUP($B21,'Leçon 3'!$C$3:$M$186,11,0))</f>
        <v/>
      </c>
      <c r="F21" s="293" t="str">
        <f>IF($B21="","",VLOOKUP($B21,'Leçon 4'!$C$3:$M$186,11,0))</f>
        <v/>
      </c>
      <c r="G21" s="293" t="str">
        <f>IF($B21="","",VLOOKUP($B21,'Leçon 5'!$C$3:$M$186,11,0))</f>
        <v/>
      </c>
      <c r="H21" s="293" t="str">
        <f>IF($B21="","",VLOOKUP($B21,'Leçon 6'!$C$3:$M$186,11,0))</f>
        <v/>
      </c>
      <c r="I21" s="293" t="str">
        <f>IF($B21="","",VLOOKUP($B21,'Leçon 7'!$C$3:$M$186,11,0))</f>
        <v/>
      </c>
      <c r="J21" s="293" t="str">
        <f>IF($B21="","",VLOOKUP($B21,'Leçon 8'!$C$3:$M$186,11,0))</f>
        <v/>
      </c>
      <c r="K21" s="293" t="str">
        <f>IF($B21="","",VLOOKUP($B21,'Leçon 9'!$C$3:$M$186,11,0))</f>
        <v/>
      </c>
      <c r="L21" s="294" t="str">
        <f>IF($B21="","",VLOOKUP($B21,'Leçon 10'!$C$3:$M$186,11,0))</f>
        <v/>
      </c>
      <c r="M21" s="244"/>
    </row>
    <row r="22" spans="1:13" s="50" customFormat="1" ht="22.2" customHeight="1" x14ac:dyDescent="0.35">
      <c r="A22" s="298">
        <f>IF([2]ELEVES!A21="","",[2]ELEVES!A21)</f>
        <v>20</v>
      </c>
      <c r="B22" s="248" t="str">
        <f>IF(Paramètres!B21="","",Paramètres!B21)</f>
        <v>Elève 20</v>
      </c>
      <c r="C22" s="293" t="str">
        <f>IF($B22="","",VLOOKUP($B22,'Leçon 1'!$C$3:$M$186,11,0))</f>
        <v/>
      </c>
      <c r="D22" s="293" t="str">
        <f>IF($B22="","",VLOOKUP($B22,'Leçon 2'!$C$3:$M$186,11,0))</f>
        <v/>
      </c>
      <c r="E22" s="293" t="str">
        <f>IF($B22="","",VLOOKUP($B22,'Leçon 3'!$C$3:$M$186,11,0))</f>
        <v/>
      </c>
      <c r="F22" s="293" t="str">
        <f>IF($B22="","",VLOOKUP($B22,'Leçon 4'!$C$3:$M$186,11,0))</f>
        <v/>
      </c>
      <c r="G22" s="293" t="str">
        <f>IF($B22="","",VLOOKUP($B22,'Leçon 5'!$C$3:$M$186,11,0))</f>
        <v/>
      </c>
      <c r="H22" s="293" t="str">
        <f>IF($B22="","",VLOOKUP($B22,'Leçon 6'!$C$3:$M$186,11,0))</f>
        <v/>
      </c>
      <c r="I22" s="293" t="str">
        <f>IF($B22="","",VLOOKUP($B22,'Leçon 7'!$C$3:$M$186,11,0))</f>
        <v/>
      </c>
      <c r="J22" s="293" t="str">
        <f>IF($B22="","",VLOOKUP($B22,'Leçon 8'!$C$3:$M$186,11,0))</f>
        <v/>
      </c>
      <c r="K22" s="293" t="str">
        <f>IF($B22="","",VLOOKUP($B22,'Leçon 9'!$C$3:$M$186,11,0))</f>
        <v/>
      </c>
      <c r="L22" s="294" t="str">
        <f>IF($B22="","",VLOOKUP($B22,'Leçon 10'!$C$3:$M$186,11,0))</f>
        <v/>
      </c>
      <c r="M22" s="244"/>
    </row>
    <row r="23" spans="1:13" s="50" customFormat="1" ht="22.2" customHeight="1" x14ac:dyDescent="0.35">
      <c r="A23" s="298">
        <f>IF([2]ELEVES!A22="","",[2]ELEVES!A22)</f>
        <v>21</v>
      </c>
      <c r="B23" s="248" t="str">
        <f>IF(Paramètres!B22="","",Paramètres!B22)</f>
        <v>Elève 21</v>
      </c>
      <c r="C23" s="293" t="str">
        <f>IF($B23="","",VLOOKUP($B23,'Leçon 1'!$C$3:$M$186,11,0))</f>
        <v/>
      </c>
      <c r="D23" s="293" t="str">
        <f>IF($B23="","",VLOOKUP($B23,'Leçon 2'!$C$3:$M$186,11,0))</f>
        <v/>
      </c>
      <c r="E23" s="293" t="str">
        <f>IF($B23="","",VLOOKUP($B23,'Leçon 3'!$C$3:$M$186,11,0))</f>
        <v/>
      </c>
      <c r="F23" s="293" t="str">
        <f>IF($B23="","",VLOOKUP($B23,'Leçon 4'!$C$3:$M$186,11,0))</f>
        <v/>
      </c>
      <c r="G23" s="293" t="str">
        <f>IF($B23="","",VLOOKUP($B23,'Leçon 5'!$C$3:$M$186,11,0))</f>
        <v/>
      </c>
      <c r="H23" s="293" t="str">
        <f>IF($B23="","",VLOOKUP($B23,'Leçon 6'!$C$3:$M$186,11,0))</f>
        <v/>
      </c>
      <c r="I23" s="293" t="str">
        <f>IF($B23="","",VLOOKUP($B23,'Leçon 7'!$C$3:$M$186,11,0))</f>
        <v/>
      </c>
      <c r="J23" s="293" t="str">
        <f>IF($B23="","",VLOOKUP($B23,'Leçon 8'!$C$3:$M$186,11,0))</f>
        <v/>
      </c>
      <c r="K23" s="293" t="str">
        <f>IF($B23="","",VLOOKUP($B23,'Leçon 9'!$C$3:$M$186,11,0))</f>
        <v/>
      </c>
      <c r="L23" s="294" t="str">
        <f>IF($B23="","",VLOOKUP($B23,'Leçon 10'!$C$3:$M$186,11,0))</f>
        <v/>
      </c>
      <c r="M23" s="244"/>
    </row>
    <row r="24" spans="1:13" s="50" customFormat="1" ht="22.2" customHeight="1" x14ac:dyDescent="0.35">
      <c r="A24" s="298">
        <f>IF([2]ELEVES!A23="","",[2]ELEVES!A23)</f>
        <v>22</v>
      </c>
      <c r="B24" s="248" t="str">
        <f>IF(Paramètres!B23="","",Paramètres!B23)</f>
        <v>Elève 22</v>
      </c>
      <c r="C24" s="293" t="str">
        <f>IF($B24="","",VLOOKUP($B24,'Leçon 1'!$C$3:$M$186,11,0))</f>
        <v/>
      </c>
      <c r="D24" s="293" t="str">
        <f>IF($B24="","",VLOOKUP($B24,'Leçon 2'!$C$3:$M$186,11,0))</f>
        <v/>
      </c>
      <c r="E24" s="293" t="str">
        <f>IF($B24="","",VLOOKUP($B24,'Leçon 3'!$C$3:$M$186,11,0))</f>
        <v/>
      </c>
      <c r="F24" s="293" t="str">
        <f>IF($B24="","",VLOOKUP($B24,'Leçon 4'!$C$3:$M$186,11,0))</f>
        <v/>
      </c>
      <c r="G24" s="293" t="str">
        <f>IF($B24="","",VLOOKUP($B24,'Leçon 5'!$C$3:$M$186,11,0))</f>
        <v/>
      </c>
      <c r="H24" s="293" t="str">
        <f>IF($B24="","",VLOOKUP($B24,'Leçon 6'!$C$3:$M$186,11,0))</f>
        <v/>
      </c>
      <c r="I24" s="293" t="str">
        <f>IF($B24="","",VLOOKUP($B24,'Leçon 7'!$C$3:$M$186,11,0))</f>
        <v/>
      </c>
      <c r="J24" s="293" t="str">
        <f>IF($B24="","",VLOOKUP($B24,'Leçon 8'!$C$3:$M$186,11,0))</f>
        <v/>
      </c>
      <c r="K24" s="293" t="str">
        <f>IF($B24="","",VLOOKUP($B24,'Leçon 9'!$C$3:$M$186,11,0))</f>
        <v/>
      </c>
      <c r="L24" s="294" t="str">
        <f>IF($B24="","",VLOOKUP($B24,'Leçon 10'!$C$3:$M$186,11,0))</f>
        <v/>
      </c>
      <c r="M24" s="244"/>
    </row>
    <row r="25" spans="1:13" s="50" customFormat="1" ht="22.2" customHeight="1" x14ac:dyDescent="0.35">
      <c r="A25" s="298">
        <f>IF([2]ELEVES!A24="","",[2]ELEVES!A24)</f>
        <v>23</v>
      </c>
      <c r="B25" s="248" t="str">
        <f>IF(Paramètres!B24="","",Paramètres!B24)</f>
        <v>Elève 23</v>
      </c>
      <c r="C25" s="293" t="str">
        <f>IF($B25="","",VLOOKUP($B25,'Leçon 1'!$C$3:$M$186,11,0))</f>
        <v/>
      </c>
      <c r="D25" s="293" t="str">
        <f>IF($B25="","",VLOOKUP($B25,'Leçon 2'!$C$3:$M$186,11,0))</f>
        <v/>
      </c>
      <c r="E25" s="293" t="str">
        <f>IF($B25="","",VLOOKUP($B25,'Leçon 3'!$C$3:$M$186,11,0))</f>
        <v/>
      </c>
      <c r="F25" s="293" t="str">
        <f>IF($B25="","",VLOOKUP($B25,'Leçon 4'!$C$3:$M$186,11,0))</f>
        <v/>
      </c>
      <c r="G25" s="293" t="str">
        <f>IF($B25="","",VLOOKUP($B25,'Leçon 5'!$C$3:$M$186,11,0))</f>
        <v/>
      </c>
      <c r="H25" s="293" t="str">
        <f>IF($B25="","",VLOOKUP($B25,'Leçon 6'!$C$3:$M$186,11,0))</f>
        <v/>
      </c>
      <c r="I25" s="293" t="str">
        <f>IF($B25="","",VLOOKUP($B25,'Leçon 7'!$C$3:$M$186,11,0))</f>
        <v/>
      </c>
      <c r="J25" s="293" t="str">
        <f>IF($B25="","",VLOOKUP($B25,'Leçon 8'!$C$3:$M$186,11,0))</f>
        <v/>
      </c>
      <c r="K25" s="293" t="str">
        <f>IF($B25="","",VLOOKUP($B25,'Leçon 9'!$C$3:$M$186,11,0))</f>
        <v/>
      </c>
      <c r="L25" s="294" t="str">
        <f>IF($B25="","",VLOOKUP($B25,'Leçon 10'!$C$3:$M$186,11,0))</f>
        <v/>
      </c>
      <c r="M25" s="244"/>
    </row>
    <row r="26" spans="1:13" s="50" customFormat="1" ht="22.2" customHeight="1" x14ac:dyDescent="0.35">
      <c r="A26" s="298">
        <f>IF([2]ELEVES!A25="","",[2]ELEVES!A25)</f>
        <v>24</v>
      </c>
      <c r="B26" s="248" t="str">
        <f>IF(Paramètres!B25="","",Paramètres!B25)</f>
        <v>Elève 24</v>
      </c>
      <c r="C26" s="293" t="str">
        <f>IF($B26="","",VLOOKUP($B26,'Leçon 1'!$C$3:$M$186,11,0))</f>
        <v/>
      </c>
      <c r="D26" s="293" t="str">
        <f>IF($B26="","",VLOOKUP($B26,'Leçon 2'!$C$3:$M$186,11,0))</f>
        <v/>
      </c>
      <c r="E26" s="293" t="str">
        <f>IF($B26="","",VLOOKUP($B26,'Leçon 3'!$C$3:$M$186,11,0))</f>
        <v/>
      </c>
      <c r="F26" s="293" t="str">
        <f>IF($B26="","",VLOOKUP($B26,'Leçon 4'!$C$3:$M$186,11,0))</f>
        <v/>
      </c>
      <c r="G26" s="293" t="str">
        <f>IF($B26="","",VLOOKUP($B26,'Leçon 5'!$C$3:$M$186,11,0))</f>
        <v/>
      </c>
      <c r="H26" s="293" t="str">
        <f>IF($B26="","",VLOOKUP($B26,'Leçon 6'!$C$3:$M$186,11,0))</f>
        <v/>
      </c>
      <c r="I26" s="293" t="str">
        <f>IF($B26="","",VLOOKUP($B26,'Leçon 7'!$C$3:$M$186,11,0))</f>
        <v/>
      </c>
      <c r="J26" s="293" t="str">
        <f>IF($B26="","",VLOOKUP($B26,'Leçon 8'!$C$3:$M$186,11,0))</f>
        <v/>
      </c>
      <c r="K26" s="293" t="str">
        <f>IF($B26="","",VLOOKUP($B26,'Leçon 9'!$C$3:$M$186,11,0))</f>
        <v/>
      </c>
      <c r="L26" s="294" t="str">
        <f>IF($B26="","",VLOOKUP($B26,'Leçon 10'!$C$3:$M$186,11,0))</f>
        <v/>
      </c>
      <c r="M26" s="244"/>
    </row>
    <row r="27" spans="1:13" s="50" customFormat="1" ht="22.2" customHeight="1" x14ac:dyDescent="0.35">
      <c r="A27" s="298">
        <f>IF([2]ELEVES!A26="","",[2]ELEVES!A26)</f>
        <v>25</v>
      </c>
      <c r="B27" s="248" t="str">
        <f>IF(Paramètres!B26="","",Paramètres!B26)</f>
        <v>Elève 25</v>
      </c>
      <c r="C27" s="293" t="str">
        <f>IF($B27="","",VLOOKUP($B27,'Leçon 1'!$C$3:$M$186,11,0))</f>
        <v/>
      </c>
      <c r="D27" s="293" t="str">
        <f>IF($B27="","",VLOOKUP($B27,'Leçon 2'!$C$3:$M$186,11,0))</f>
        <v/>
      </c>
      <c r="E27" s="293" t="str">
        <f>IF($B27="","",VLOOKUP($B27,'Leçon 3'!$C$3:$M$186,11,0))</f>
        <v/>
      </c>
      <c r="F27" s="293" t="str">
        <f>IF($B27="","",VLOOKUP($B27,'Leçon 4'!$C$3:$M$186,11,0))</f>
        <v/>
      </c>
      <c r="G27" s="293" t="str">
        <f>IF($B27="","",VLOOKUP($B27,'Leçon 5'!$C$3:$M$186,11,0))</f>
        <v/>
      </c>
      <c r="H27" s="293" t="str">
        <f>IF($B27="","",VLOOKUP($B27,'Leçon 6'!$C$3:$M$186,11,0))</f>
        <v/>
      </c>
      <c r="I27" s="293" t="str">
        <f>IF($B27="","",VLOOKUP($B27,'Leçon 7'!$C$3:$M$186,11,0))</f>
        <v/>
      </c>
      <c r="J27" s="293" t="str">
        <f>IF($B27="","",VLOOKUP($B27,'Leçon 8'!$C$3:$M$186,11,0))</f>
        <v/>
      </c>
      <c r="K27" s="293" t="str">
        <f>IF($B27="","",VLOOKUP($B27,'Leçon 9'!$C$3:$M$186,11,0))</f>
        <v/>
      </c>
      <c r="L27" s="294" t="str">
        <f>IF($B27="","",VLOOKUP($B27,'Leçon 10'!$C$3:$M$186,11,0))</f>
        <v/>
      </c>
      <c r="M27" s="244"/>
    </row>
    <row r="28" spans="1:13" s="50" customFormat="1" ht="22.2" customHeight="1" x14ac:dyDescent="0.35">
      <c r="A28" s="298">
        <f>IF([2]ELEVES!A27="","",[2]ELEVES!A27)</f>
        <v>26</v>
      </c>
      <c r="B28" s="248" t="str">
        <f>IF(Paramètres!B27="","",Paramètres!B27)</f>
        <v>Elève 26</v>
      </c>
      <c r="C28" s="293" t="str">
        <f>IF($B28="","",VLOOKUP($B28,'Leçon 1'!$C$3:$M$186,11,0))</f>
        <v/>
      </c>
      <c r="D28" s="293" t="str">
        <f>IF($B28="","",VLOOKUP($B28,'Leçon 2'!$C$3:$M$186,11,0))</f>
        <v/>
      </c>
      <c r="E28" s="293" t="str">
        <f>IF($B28="","",VLOOKUP($B28,'Leçon 3'!$C$3:$M$186,11,0))</f>
        <v/>
      </c>
      <c r="F28" s="293" t="str">
        <f>IF($B28="","",VLOOKUP($B28,'Leçon 4'!$C$3:$M$186,11,0))</f>
        <v/>
      </c>
      <c r="G28" s="293" t="str">
        <f>IF($B28="","",VLOOKUP($B28,'Leçon 5'!$C$3:$M$186,11,0))</f>
        <v/>
      </c>
      <c r="H28" s="293" t="str">
        <f>IF($B28="","",VLOOKUP($B28,'Leçon 6'!$C$3:$M$186,11,0))</f>
        <v/>
      </c>
      <c r="I28" s="293" t="str">
        <f>IF($B28="","",VLOOKUP($B28,'Leçon 7'!$C$3:$M$186,11,0))</f>
        <v/>
      </c>
      <c r="J28" s="293" t="str">
        <f>IF($B28="","",VLOOKUP($B28,'Leçon 8'!$C$3:$M$186,11,0))</f>
        <v/>
      </c>
      <c r="K28" s="293" t="str">
        <f>IF($B28="","",VLOOKUP($B28,'Leçon 9'!$C$3:$M$186,11,0))</f>
        <v/>
      </c>
      <c r="L28" s="294" t="str">
        <f>IF($B28="","",VLOOKUP($B28,'Leçon 10'!$C$3:$M$186,11,0))</f>
        <v/>
      </c>
      <c r="M28" s="244"/>
    </row>
    <row r="29" spans="1:13" s="50" customFormat="1" ht="22.2" customHeight="1" x14ac:dyDescent="0.35">
      <c r="A29" s="298">
        <f>IF([2]ELEVES!A28="","",[2]ELEVES!A28)</f>
        <v>27</v>
      </c>
      <c r="B29" s="248" t="str">
        <f>IF(Paramètres!B28="","",Paramètres!B28)</f>
        <v>Elève 27</v>
      </c>
      <c r="C29" s="293" t="str">
        <f>IF($B29="","",VLOOKUP($B29,'Leçon 1'!$C$3:$M$186,11,0))</f>
        <v/>
      </c>
      <c r="D29" s="293" t="str">
        <f>IF($B29="","",VLOOKUP($B29,'Leçon 2'!$C$3:$M$186,11,0))</f>
        <v/>
      </c>
      <c r="E29" s="293" t="str">
        <f>IF($B29="","",VLOOKUP($B29,'Leçon 3'!$C$3:$M$186,11,0))</f>
        <v/>
      </c>
      <c r="F29" s="293" t="str">
        <f>IF($B29="","",VLOOKUP($B29,'Leçon 4'!$C$3:$M$186,11,0))</f>
        <v/>
      </c>
      <c r="G29" s="293" t="str">
        <f>IF($B29="","",VLOOKUP($B29,'Leçon 5'!$C$3:$M$186,11,0))</f>
        <v/>
      </c>
      <c r="H29" s="293" t="str">
        <f>IF($B29="","",VLOOKUP($B29,'Leçon 6'!$C$3:$M$186,11,0))</f>
        <v/>
      </c>
      <c r="I29" s="293" t="str">
        <f>IF($B29="","",VLOOKUP($B29,'Leçon 7'!$C$3:$M$186,11,0))</f>
        <v/>
      </c>
      <c r="J29" s="293" t="str">
        <f>IF($B29="","",VLOOKUP($B29,'Leçon 8'!$C$3:$M$186,11,0))</f>
        <v/>
      </c>
      <c r="K29" s="293" t="str">
        <f>IF($B29="","",VLOOKUP($B29,'Leçon 9'!$C$3:$M$186,11,0))</f>
        <v/>
      </c>
      <c r="L29" s="294" t="str">
        <f>IF($B29="","",VLOOKUP($B29,'Leçon 10'!$C$3:$M$186,11,0))</f>
        <v/>
      </c>
      <c r="M29" s="244"/>
    </row>
    <row r="30" spans="1:13" s="50" customFormat="1" ht="22.2" customHeight="1" x14ac:dyDescent="0.35">
      <c r="A30" s="298">
        <f>IF([2]ELEVES!A29="","",[2]ELEVES!A29)</f>
        <v>28</v>
      </c>
      <c r="B30" s="248" t="str">
        <f>IF(Paramètres!B29="","",Paramètres!B29)</f>
        <v>Elève 28</v>
      </c>
      <c r="C30" s="293" t="str">
        <f>IF($B30="","",VLOOKUP($B30,'Leçon 1'!$C$3:$M$186,11,0))</f>
        <v/>
      </c>
      <c r="D30" s="293" t="str">
        <f>IF($B30="","",VLOOKUP($B30,'Leçon 2'!$C$3:$M$186,11,0))</f>
        <v/>
      </c>
      <c r="E30" s="293" t="str">
        <f>IF($B30="","",VLOOKUP($B30,'Leçon 3'!$C$3:$M$186,11,0))</f>
        <v/>
      </c>
      <c r="F30" s="293" t="str">
        <f>IF($B30="","",VLOOKUP($B30,'Leçon 4'!$C$3:$M$186,11,0))</f>
        <v/>
      </c>
      <c r="G30" s="293" t="str">
        <f>IF($B30="","",VLOOKUP($B30,'Leçon 5'!$C$3:$M$186,11,0))</f>
        <v/>
      </c>
      <c r="H30" s="293" t="str">
        <f>IF($B30="","",VLOOKUP($B30,'Leçon 6'!$C$3:$M$186,11,0))</f>
        <v/>
      </c>
      <c r="I30" s="293" t="str">
        <f>IF($B30="","",VLOOKUP($B30,'Leçon 7'!$C$3:$M$186,11,0))</f>
        <v/>
      </c>
      <c r="J30" s="293" t="str">
        <f>IF($B30="","",VLOOKUP($B30,'Leçon 8'!$C$3:$M$186,11,0))</f>
        <v/>
      </c>
      <c r="K30" s="293" t="str">
        <f>IF($B30="","",VLOOKUP($B30,'Leçon 9'!$C$3:$M$186,11,0))</f>
        <v/>
      </c>
      <c r="L30" s="294" t="str">
        <f>IF($B30="","",VLOOKUP($B30,'Leçon 10'!$C$3:$M$186,11,0))</f>
        <v/>
      </c>
      <c r="M30" s="244"/>
    </row>
    <row r="31" spans="1:13" s="50" customFormat="1" ht="22.2" customHeight="1" x14ac:dyDescent="0.35">
      <c r="A31" s="298">
        <f>IF([2]ELEVES!A30="","",[2]ELEVES!A30)</f>
        <v>29</v>
      </c>
      <c r="B31" s="248" t="str">
        <f>IF(Paramètres!B30="","",Paramètres!B30)</f>
        <v>Elève 29</v>
      </c>
      <c r="C31" s="293" t="str">
        <f>IF($B31="","",VLOOKUP($B31,'Leçon 1'!$C$3:$M$186,11,0))</f>
        <v/>
      </c>
      <c r="D31" s="293" t="str">
        <f>IF($B31="","",VLOOKUP($B31,'Leçon 2'!$C$3:$M$186,11,0))</f>
        <v/>
      </c>
      <c r="E31" s="293" t="str">
        <f>IF($B31="","",VLOOKUP($B31,'Leçon 3'!$C$3:$M$186,11,0))</f>
        <v/>
      </c>
      <c r="F31" s="293" t="str">
        <f>IF($B31="","",VLOOKUP($B31,'Leçon 4'!$C$3:$M$186,11,0))</f>
        <v/>
      </c>
      <c r="G31" s="293" t="str">
        <f>IF($B31="","",VLOOKUP($B31,'Leçon 5'!$C$3:$M$186,11,0))</f>
        <v/>
      </c>
      <c r="H31" s="293" t="str">
        <f>IF($B31="","",VLOOKUP($B31,'Leçon 6'!$C$3:$M$186,11,0))</f>
        <v/>
      </c>
      <c r="I31" s="293" t="str">
        <f>IF($B31="","",VLOOKUP($B31,'Leçon 7'!$C$3:$M$186,11,0))</f>
        <v/>
      </c>
      <c r="J31" s="293" t="str">
        <f>IF($B31="","",VLOOKUP($B31,'Leçon 8'!$C$3:$M$186,11,0))</f>
        <v/>
      </c>
      <c r="K31" s="293" t="str">
        <f>IF($B31="","",VLOOKUP($B31,'Leçon 9'!$C$3:$M$186,11,0))</f>
        <v/>
      </c>
      <c r="L31" s="294" t="str">
        <f>IF($B31="","",VLOOKUP($B31,'Leçon 10'!$C$3:$M$186,11,0))</f>
        <v/>
      </c>
      <c r="M31" s="244"/>
    </row>
    <row r="32" spans="1:13" s="50" customFormat="1" ht="22.2" customHeight="1" x14ac:dyDescent="0.35">
      <c r="A32" s="298">
        <f>IF([2]ELEVES!A31="","",[2]ELEVES!A31)</f>
        <v>30</v>
      </c>
      <c r="B32" s="248" t="str">
        <f>IF(Paramètres!B31="","",Paramètres!B31)</f>
        <v>Elève 30</v>
      </c>
      <c r="C32" s="293" t="str">
        <f>IF($B32="","",VLOOKUP($B32,'Leçon 1'!$C$3:$M$186,11,0))</f>
        <v/>
      </c>
      <c r="D32" s="293" t="str">
        <f>IF($B32="","",VLOOKUP($B32,'Leçon 2'!$C$3:$M$186,11,0))</f>
        <v/>
      </c>
      <c r="E32" s="293" t="str">
        <f>IF($B32="","",VLOOKUP($B32,'Leçon 3'!$C$3:$M$186,11,0))</f>
        <v/>
      </c>
      <c r="F32" s="293" t="str">
        <f>IF($B32="","",VLOOKUP($B32,'Leçon 4'!$C$3:$M$186,11,0))</f>
        <v/>
      </c>
      <c r="G32" s="293" t="str">
        <f>IF($B32="","",VLOOKUP($B32,'Leçon 5'!$C$3:$M$186,11,0))</f>
        <v/>
      </c>
      <c r="H32" s="293" t="str">
        <f>IF($B32="","",VLOOKUP($B32,'Leçon 6'!$C$3:$M$186,11,0))</f>
        <v/>
      </c>
      <c r="I32" s="293" t="str">
        <f>IF($B32="","",VLOOKUP($B32,'Leçon 7'!$C$3:$M$186,11,0))</f>
        <v/>
      </c>
      <c r="J32" s="293" t="str">
        <f>IF($B32="","",VLOOKUP($B32,'Leçon 8'!$C$3:$M$186,11,0))</f>
        <v/>
      </c>
      <c r="K32" s="293" t="str">
        <f>IF($B32="","",VLOOKUP($B32,'Leçon 9'!$C$3:$M$186,11,0))</f>
        <v/>
      </c>
      <c r="L32" s="294" t="str">
        <f>IF($B32="","",VLOOKUP($B32,'Leçon 10'!$C$3:$M$186,11,0))</f>
        <v/>
      </c>
      <c r="M32" s="244"/>
    </row>
    <row r="33" spans="1:13" s="50" customFormat="1" ht="22.2" customHeight="1" x14ac:dyDescent="0.35">
      <c r="A33" s="298">
        <f>IF([2]ELEVES!A32="","",[2]ELEVES!A32)</f>
        <v>31</v>
      </c>
      <c r="B33" s="248" t="str">
        <f>IF(Paramètres!B32="","",Paramètres!B32)</f>
        <v>Elève 31</v>
      </c>
      <c r="C33" s="293" t="str">
        <f>IF($B33="","",VLOOKUP($B33,'Leçon 1'!$C$3:$M$186,11,0))</f>
        <v/>
      </c>
      <c r="D33" s="293" t="str">
        <f>IF($B33="","",VLOOKUP($B33,'Leçon 2'!$C$3:$M$186,11,0))</f>
        <v/>
      </c>
      <c r="E33" s="293" t="str">
        <f>IF($B33="","",VLOOKUP($B33,'Leçon 3'!$C$3:$M$186,11,0))</f>
        <v/>
      </c>
      <c r="F33" s="293" t="str">
        <f>IF($B33="","",VLOOKUP($B33,'Leçon 4'!$C$3:$M$186,11,0))</f>
        <v/>
      </c>
      <c r="G33" s="293" t="str">
        <f>IF($B33="","",VLOOKUP($B33,'Leçon 5'!$C$3:$M$186,11,0))</f>
        <v/>
      </c>
      <c r="H33" s="293" t="str">
        <f>IF($B33="","",VLOOKUP($B33,'Leçon 6'!$C$3:$M$186,11,0))</f>
        <v/>
      </c>
      <c r="I33" s="293" t="str">
        <f>IF($B33="","",VLOOKUP($B33,'Leçon 7'!$C$3:$M$186,11,0))</f>
        <v/>
      </c>
      <c r="J33" s="293" t="str">
        <f>IF($B33="","",VLOOKUP($B33,'Leçon 8'!$C$3:$M$186,11,0))</f>
        <v/>
      </c>
      <c r="K33" s="293" t="str">
        <f>IF($B33="","",VLOOKUP($B33,'Leçon 9'!$C$3:$M$186,11,0))</f>
        <v/>
      </c>
      <c r="L33" s="294" t="str">
        <f>IF($B33="","",VLOOKUP($B33,'Leçon 10'!$C$3:$M$186,11,0))</f>
        <v/>
      </c>
      <c r="M33" s="244"/>
    </row>
    <row r="34" spans="1:13" s="50" customFormat="1" ht="22.2" customHeight="1" x14ac:dyDescent="0.35">
      <c r="A34" s="298">
        <f>IF([2]ELEVES!A33="","",[2]ELEVES!A33)</f>
        <v>32</v>
      </c>
      <c r="B34" s="248" t="str">
        <f>IF(Paramètres!B33="","",Paramètres!B33)</f>
        <v/>
      </c>
      <c r="C34" s="293" t="str">
        <f>IF($B34="","",VLOOKUP($B34,'Leçon 1'!$C$3:$M$186,11,0))</f>
        <v/>
      </c>
      <c r="D34" s="293" t="str">
        <f>IF($B34="","",VLOOKUP($B34,'Leçon 2'!$C$3:$M$186,11,0))</f>
        <v/>
      </c>
      <c r="E34" s="293" t="str">
        <f>IF($B34="","",VLOOKUP($B34,'Leçon 3'!$C$3:$M$186,11,0))</f>
        <v/>
      </c>
      <c r="F34" s="293" t="str">
        <f>IF($B34="","",VLOOKUP($B34,'Leçon 4'!$C$3:$M$186,11,0))</f>
        <v/>
      </c>
      <c r="G34" s="293" t="str">
        <f>IF($B34="","",VLOOKUP($B34,'Leçon 5'!$C$3:$M$186,11,0))</f>
        <v/>
      </c>
      <c r="H34" s="293" t="str">
        <f>IF($B34="","",VLOOKUP($B34,'Leçon 6'!$C$3:$M$186,11,0))</f>
        <v/>
      </c>
      <c r="I34" s="293" t="str">
        <f>IF($B34="","",VLOOKUP($B34,'Leçon 7'!$C$3:$M$186,11,0))</f>
        <v/>
      </c>
      <c r="J34" s="293" t="str">
        <f>IF($B34="","",VLOOKUP($B34,'Leçon 8'!$C$3:$M$186,11,0))</f>
        <v/>
      </c>
      <c r="K34" s="293" t="str">
        <f>IF($B34="","",VLOOKUP($B34,'Leçon 9'!$C$3:$M$186,11,0))</f>
        <v/>
      </c>
      <c r="L34" s="294" t="str">
        <f>IF($B34="","",VLOOKUP($B34,'Leçon 10'!$C$3:$M$186,11,0))</f>
        <v/>
      </c>
      <c r="M34" s="244"/>
    </row>
    <row r="35" spans="1:13" s="50" customFormat="1" ht="22.2" customHeight="1" x14ac:dyDescent="0.35">
      <c r="A35" s="298">
        <f>IF([2]ELEVES!A34="","",[2]ELEVES!A34)</f>
        <v>33</v>
      </c>
      <c r="B35" s="248" t="str">
        <f>IF(Paramètres!B34="","",Paramètres!B34)</f>
        <v/>
      </c>
      <c r="C35" s="293" t="str">
        <f>IF($B35="","",VLOOKUP($B35,'Leçon 1'!$C$3:$M$186,11,0))</f>
        <v/>
      </c>
      <c r="D35" s="293" t="str">
        <f>IF($B35="","",VLOOKUP($B35,'Leçon 2'!$C$3:$M$186,11,0))</f>
        <v/>
      </c>
      <c r="E35" s="293" t="str">
        <f>IF($B35="","",VLOOKUP($B35,'Leçon 3'!$C$3:$M$186,11,0))</f>
        <v/>
      </c>
      <c r="F35" s="293" t="str">
        <f>IF($B35="","",VLOOKUP($B35,'Leçon 4'!$C$3:$M$186,11,0))</f>
        <v/>
      </c>
      <c r="G35" s="293" t="str">
        <f>IF($B35="","",VLOOKUP($B35,'Leçon 5'!$C$3:$M$186,11,0))</f>
        <v/>
      </c>
      <c r="H35" s="293" t="str">
        <f>IF($B35="","",VLOOKUP($B35,'Leçon 6'!$C$3:$M$186,11,0))</f>
        <v/>
      </c>
      <c r="I35" s="293" t="str">
        <f>IF($B35="","",VLOOKUP($B35,'Leçon 7'!$C$3:$M$186,11,0))</f>
        <v/>
      </c>
      <c r="J35" s="293" t="str">
        <f>IF($B35="","",VLOOKUP($B35,'Leçon 8'!$C$3:$M$186,11,0))</f>
        <v/>
      </c>
      <c r="K35" s="293" t="str">
        <f>IF($B35="","",VLOOKUP($B35,'Leçon 9'!$C$3:$M$186,11,0))</f>
        <v/>
      </c>
      <c r="L35" s="294" t="str">
        <f>IF($B35="","",VLOOKUP($B35,'Leçon 10'!$C$3:$M$186,11,0))</f>
        <v/>
      </c>
      <c r="M35" s="244"/>
    </row>
    <row r="36" spans="1:13" s="50" customFormat="1" ht="22.2" customHeight="1" x14ac:dyDescent="0.35">
      <c r="A36" s="298">
        <f>IF([2]ELEVES!A35="","",[2]ELEVES!A35)</f>
        <v>34</v>
      </c>
      <c r="B36" s="248" t="str">
        <f>IF(Paramètres!B35="","",Paramètres!B35)</f>
        <v/>
      </c>
      <c r="C36" s="293" t="str">
        <f>IF($B36="","",VLOOKUP($B36,'Leçon 1'!$C$3:$M$186,11,0))</f>
        <v/>
      </c>
      <c r="D36" s="293" t="str">
        <f>IF($B36="","",VLOOKUP($B36,'Leçon 2'!$C$3:$M$186,11,0))</f>
        <v/>
      </c>
      <c r="E36" s="293" t="str">
        <f>IF($B36="","",VLOOKUP($B36,'Leçon 3'!$C$3:$M$186,11,0))</f>
        <v/>
      </c>
      <c r="F36" s="293" t="str">
        <f>IF($B36="","",VLOOKUP($B36,'Leçon 4'!$C$3:$M$186,11,0))</f>
        <v/>
      </c>
      <c r="G36" s="293" t="str">
        <f>IF($B36="","",VLOOKUP($B36,'Leçon 5'!$C$3:$M$186,11,0))</f>
        <v/>
      </c>
      <c r="H36" s="293" t="str">
        <f>IF($B36="","",VLOOKUP($B36,'Leçon 6'!$C$3:$M$186,11,0))</f>
        <v/>
      </c>
      <c r="I36" s="293" t="str">
        <f>IF($B36="","",VLOOKUP($B36,'Leçon 7'!$C$3:$M$186,11,0))</f>
        <v/>
      </c>
      <c r="J36" s="293" t="str">
        <f>IF($B36="","",VLOOKUP($B36,'Leçon 8'!$C$3:$M$186,11,0))</f>
        <v/>
      </c>
      <c r="K36" s="293" t="str">
        <f>IF($B36="","",VLOOKUP($B36,'Leçon 9'!$C$3:$M$186,11,0))</f>
        <v/>
      </c>
      <c r="L36" s="294" t="str">
        <f>IF($B36="","",VLOOKUP($B36,'Leçon 10'!$C$3:$M$186,11,0))</f>
        <v/>
      </c>
      <c r="M36" s="244"/>
    </row>
    <row r="37" spans="1:13" s="50" customFormat="1" ht="22.2" customHeight="1" x14ac:dyDescent="0.35">
      <c r="A37" s="298">
        <f>IF([2]ELEVES!A36="","",[2]ELEVES!A36)</f>
        <v>35</v>
      </c>
      <c r="B37" s="248" t="str">
        <f>IF(Paramètres!B36="","",Paramètres!B36)</f>
        <v/>
      </c>
      <c r="C37" s="293" t="str">
        <f>IF($B37="","",VLOOKUP($B37,'Leçon 1'!$C$3:$M$186,11,0))</f>
        <v/>
      </c>
      <c r="D37" s="293" t="str">
        <f>IF($B37="","",VLOOKUP($B37,'Leçon 2'!$C$3:$M$186,11,0))</f>
        <v/>
      </c>
      <c r="E37" s="293" t="str">
        <f>IF($B37="","",VLOOKUP($B37,'Leçon 3'!$C$3:$M$186,11,0))</f>
        <v/>
      </c>
      <c r="F37" s="293" t="str">
        <f>IF($B37="","",VLOOKUP($B37,'Leçon 4'!$C$3:$M$186,11,0))</f>
        <v/>
      </c>
      <c r="G37" s="293" t="str">
        <f>IF($B37="","",VLOOKUP($B37,'Leçon 5'!$C$3:$M$186,11,0))</f>
        <v/>
      </c>
      <c r="H37" s="293" t="str">
        <f>IF($B37="","",VLOOKUP($B37,'Leçon 6'!$C$3:$M$186,11,0))</f>
        <v/>
      </c>
      <c r="I37" s="293" t="str">
        <f>IF($B37="","",VLOOKUP($B37,'Leçon 7'!$C$3:$M$186,11,0))</f>
        <v/>
      </c>
      <c r="J37" s="293" t="str">
        <f>IF($B37="","",VLOOKUP($B37,'Leçon 8'!$C$3:$M$186,11,0))</f>
        <v/>
      </c>
      <c r="K37" s="293" t="str">
        <f>IF($B37="","",VLOOKUP($B37,'Leçon 9'!$C$3:$M$186,11,0))</f>
        <v/>
      </c>
      <c r="L37" s="294" t="str">
        <f>IF($B37="","",VLOOKUP($B37,'Leçon 10'!$C$3:$M$186,11,0))</f>
        <v/>
      </c>
      <c r="M37" s="244"/>
    </row>
    <row r="38" spans="1:13" s="50" customFormat="1" ht="22.2" customHeight="1" x14ac:dyDescent="0.35">
      <c r="A38" s="298">
        <v>36</v>
      </c>
      <c r="B38" s="248"/>
      <c r="C38" s="293" t="str">
        <f>IF($B38="","",VLOOKUP($B38,'Leçon 1'!$C$3:$M$186,11,0))</f>
        <v/>
      </c>
      <c r="D38" s="293" t="str">
        <f>IF($B38="","",VLOOKUP($B38,'Leçon 2'!$C$3:$M$186,11,0))</f>
        <v/>
      </c>
      <c r="E38" s="293" t="str">
        <f>IF($B38="","",VLOOKUP($B38,'Leçon 3'!$C$3:$M$186,11,0))</f>
        <v/>
      </c>
      <c r="F38" s="293" t="str">
        <f>IF($B38="","",VLOOKUP($B38,'Leçon 4'!$C$3:$M$186,11,0))</f>
        <v/>
      </c>
      <c r="G38" s="293" t="str">
        <f>IF($B38="","",VLOOKUP($B38,'Leçon 5'!$C$3:$M$186,11,0))</f>
        <v/>
      </c>
      <c r="H38" s="293" t="str">
        <f>IF($B38="","",VLOOKUP($B38,'Leçon 6'!$C$3:$M$186,11,0))</f>
        <v/>
      </c>
      <c r="I38" s="293" t="str">
        <f>IF($B38="","",VLOOKUP($B38,'Leçon 7'!$C$3:$M$186,11,0))</f>
        <v/>
      </c>
      <c r="J38" s="293" t="str">
        <f>IF($B38="","",VLOOKUP($B38,'Leçon 8'!$C$3:$M$186,11,0))</f>
        <v/>
      </c>
      <c r="K38" s="293" t="str">
        <f>IF($B38="","",VLOOKUP($B38,'Leçon 9'!$C$3:$M$186,11,0))</f>
        <v/>
      </c>
      <c r="L38" s="294" t="str">
        <f>IF($B38="","",VLOOKUP($B38,'Leçon 10'!$C$3:$M$186,11,0))</f>
        <v/>
      </c>
      <c r="M38" s="244"/>
    </row>
    <row r="39" spans="1:13" s="50" customFormat="1" ht="22.2" customHeight="1" thickBot="1" x14ac:dyDescent="0.4">
      <c r="A39" s="299">
        <v>37</v>
      </c>
      <c r="B39" s="249" t="str">
        <f>IF(Paramètres!B37="","",Paramètres!B37)</f>
        <v/>
      </c>
      <c r="C39" s="295" t="str">
        <f>IF($B39="","",VLOOKUP($B39,'Leçon 1'!$C$3:$M$186,11,0))</f>
        <v/>
      </c>
      <c r="D39" s="295" t="str">
        <f>IF($B39="","",VLOOKUP($B39,'Leçon 2'!$C$3:$M$186,11,0))</f>
        <v/>
      </c>
      <c r="E39" s="295" t="str">
        <f>IF($B39="","",VLOOKUP($B39,'Leçon 3'!$C$3:$M$186,11,0))</f>
        <v/>
      </c>
      <c r="F39" s="295" t="str">
        <f>IF($B39="","",VLOOKUP($B39,'Leçon 4'!$C$3:$M$186,11,0))</f>
        <v/>
      </c>
      <c r="G39" s="295" t="str">
        <f>IF($B39="","",VLOOKUP($B39,'Leçon 5'!$C$3:$M$186,11,0))</f>
        <v/>
      </c>
      <c r="H39" s="295" t="str">
        <f>IF($B39="","",VLOOKUP($B39,'Leçon 6'!$C$3:$M$186,11,0))</f>
        <v/>
      </c>
      <c r="I39" s="295" t="str">
        <f>IF($B39="","",VLOOKUP($B39,'Leçon 7'!$C$3:$M$186,11,0))</f>
        <v/>
      </c>
      <c r="J39" s="295" t="str">
        <f>IF($B39="","",VLOOKUP($B39,'Leçon 8'!$C$3:$M$186,11,0))</f>
        <v/>
      </c>
      <c r="K39" s="295" t="str">
        <f>IF($B39="","",VLOOKUP($B39,'Leçon 9'!$C$3:$M$186,11,0))</f>
        <v/>
      </c>
      <c r="L39" s="296" t="str">
        <f>IF($B39="","",VLOOKUP($B39,'Leçon 10'!$C$3:$M$186,11,0))</f>
        <v/>
      </c>
      <c r="M39" s="244"/>
    </row>
    <row r="40" spans="1:13" ht="24" customHeight="1" x14ac:dyDescent="0.3">
      <c r="A40" s="243"/>
      <c r="B40" s="243"/>
      <c r="C40" s="243"/>
      <c r="D40" s="243"/>
      <c r="E40" s="243"/>
      <c r="F40" s="243"/>
      <c r="G40" s="243"/>
      <c r="H40" s="243"/>
      <c r="I40" s="243"/>
      <c r="J40" s="243"/>
      <c r="K40" s="243"/>
      <c r="L40" s="243"/>
      <c r="M40" s="243"/>
    </row>
    <row r="42" spans="1:13" hidden="1" x14ac:dyDescent="0.3">
      <c r="D42" s="18"/>
    </row>
    <row r="43" spans="1:13" hidden="1" x14ac:dyDescent="0.3">
      <c r="D43" s="17"/>
    </row>
    <row r="44" spans="1:13" hidden="1" x14ac:dyDescent="0.3">
      <c r="D44" s="19"/>
    </row>
    <row r="45" spans="1:13" hidden="1" x14ac:dyDescent="0.3">
      <c r="D45" s="17"/>
    </row>
  </sheetData>
  <sheetProtection sheet="1" formatCells="0" formatColumns="0" formatRows="0" insertColumns="0" insertRows="0" deleteColumns="0" deleteRows="0" sort="0"/>
  <mergeCells count="1">
    <mergeCell ref="A1:L1"/>
  </mergeCells>
  <phoneticPr fontId="21" type="noConversion"/>
  <conditionalFormatting sqref="C3:L39">
    <cfRule type="expression" priority="12" stopIfTrue="1">
      <formula>IF(AND(C3&lt;&gt;"",C3="-"),TRUE)</formula>
    </cfRule>
  </conditionalFormatting>
  <conditionalFormatting sqref="L3:L39">
    <cfRule type="expression" dxfId="69" priority="18">
      <formula>IF(L3&lt;&gt;"",TRUE,FALSE)</formula>
    </cfRule>
  </conditionalFormatting>
  <pageMargins left="0.7" right="0.7" top="0.75" bottom="0.75" header="0.3" footer="0.3"/>
  <pageSetup paperSize="9" orientation="portrait" horizontalDpi="4294967293" r:id="rId1"/>
  <extLst>
    <ext xmlns:x14="http://schemas.microsoft.com/office/spreadsheetml/2009/9/main" uri="{78C0D931-6437-407d-A8EE-F0AAD7539E65}">
      <x14:conditionalFormattings>
        <x14:conditionalFormatting xmlns:xm="http://schemas.microsoft.com/office/excel/2006/main">
          <x14:cfRule type="expression" priority="1" id="{00000000-000E-0000-0C00-000001000000}">
            <xm:f>IF(OR(C3=Paramètres!$V$8,C3="D3",C3=3),TRUE)</xm:f>
            <x14:dxf>
              <fill>
                <gradientFill degree="225">
                  <stop position="0">
                    <color theme="0"/>
                  </stop>
                  <stop position="1">
                    <color rgb="FF46953B"/>
                  </stop>
                </gradientFill>
              </fill>
            </x14:dxf>
          </x14:cfRule>
          <xm:sqref>C3:L39</xm:sqref>
        </x14:conditionalFormatting>
        <x14:conditionalFormatting xmlns:xm="http://schemas.microsoft.com/office/excel/2006/main">
          <x14:cfRule type="expression" priority="14" id="{00000000-000E-0000-0C00-00000E000000}">
            <xm:f>IF(OR(C3=Paramètres!$T$9,C3="D1",C3=1),TRUE)</xm:f>
            <x14:dxf>
              <fill>
                <gradientFill degree="225">
                  <stop position="0">
                    <color theme="0"/>
                  </stop>
                  <stop position="1">
                    <color rgb="FFC00000"/>
                  </stop>
                </gradientFill>
              </fill>
            </x14:dxf>
          </x14:cfRule>
          <x14:cfRule type="expression" priority="15" id="{00000000-000E-0000-0C00-00000F000000}">
            <xm:f>IF(OR(C3=Paramètres!$U$8,C3="D2",C3=2),TRUE)</xm:f>
            <x14:dxf>
              <fill>
                <gradientFill degree="225">
                  <stop position="0">
                    <color theme="0"/>
                  </stop>
                  <stop position="1">
                    <color rgb="FFDF8D07"/>
                  </stop>
                </gradientFill>
              </fill>
            </x14:dxf>
          </x14:cfRule>
          <x14:cfRule type="expression" priority="17" id="{00000000-000E-0000-0C00-000011000000}">
            <xm:f>IF(OR(C3=Paramètres!$W$9,C3="D4",C3=4),TRUE)</xm:f>
            <x14:dxf>
              <fill>
                <gradientFill degree="225">
                  <stop position="0">
                    <color theme="0"/>
                  </stop>
                  <stop position="1">
                    <color rgb="FF00B050"/>
                  </stop>
                </gradientFill>
              </fill>
            </x14:dxf>
          </x14:cfRule>
          <xm:sqref>C3:L39</xm:sqref>
        </x14:conditionalFormatting>
      </x14:conditionalFormatting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7730EB-9EB1-472C-8082-E75F130E34AA}">
  <dimension ref="A1:S189"/>
  <sheetViews>
    <sheetView showGridLines="0" zoomScale="160" zoomScaleNormal="160" zoomScaleSheetLayoutView="55" workbookViewId="0">
      <pane xSplit="4" ySplit="2" topLeftCell="E3" activePane="bottomRight" state="frozen"/>
      <selection activeCell="Q101" sqref="Q101"/>
      <selection pane="topRight" activeCell="Q101" sqref="Q101"/>
      <selection pane="bottomLeft" activeCell="Q101" sqref="Q101"/>
      <selection pane="bottomRight" sqref="A1:XFD1048576"/>
    </sheetView>
  </sheetViews>
  <sheetFormatPr baseColWidth="10" defaultColWidth="11.44140625" defaultRowHeight="0" customHeight="1" zeroHeight="1" x14ac:dyDescent="0.3"/>
  <cols>
    <col min="1" max="1" width="11.44140625" style="4" customWidth="1"/>
    <col min="2" max="2" width="3.88671875" style="4" customWidth="1"/>
    <col min="3" max="3" width="22.33203125" style="4" customWidth="1"/>
    <col min="4" max="4" width="6" style="4" customWidth="1"/>
    <col min="5" max="5" width="2.5546875" style="4" customWidth="1"/>
    <col min="6" max="6" width="30.44140625" style="4" customWidth="1"/>
    <col min="7" max="7" width="10.33203125" style="4" customWidth="1"/>
    <col min="8" max="8" width="17.5546875" style="4" customWidth="1"/>
    <col min="9" max="9" width="16" style="143" customWidth="1"/>
    <col min="10" max="10" width="22.6640625" style="4" customWidth="1"/>
    <col min="11" max="11" width="6.33203125" style="4" customWidth="1"/>
    <col min="12" max="12" width="8.109375" style="4" hidden="1" customWidth="1"/>
    <col min="13" max="14" width="0" style="4" hidden="1" customWidth="1"/>
    <col min="15" max="16384" width="11.44140625" style="4"/>
  </cols>
  <sheetData>
    <row r="1" spans="1:19" ht="29.25" customHeight="1" thickBot="1" x14ac:dyDescent="0.35">
      <c r="A1" s="232"/>
      <c r="B1" s="321" t="s">
        <v>426</v>
      </c>
      <c r="C1" s="321"/>
      <c r="D1" s="321"/>
      <c r="E1" s="321"/>
      <c r="F1" s="321"/>
      <c r="G1" s="321"/>
      <c r="H1" s="321"/>
      <c r="I1" s="321"/>
      <c r="J1" s="232"/>
      <c r="K1" s="232"/>
    </row>
    <row r="2" spans="1:19" ht="44.25" customHeight="1" thickBot="1" x14ac:dyDescent="0.35">
      <c r="A2" s="232"/>
      <c r="B2" s="322" t="s">
        <v>2</v>
      </c>
      <c r="C2" s="323"/>
      <c r="D2" s="7" t="s">
        <v>0</v>
      </c>
      <c r="E2" s="238"/>
      <c r="F2" s="324" t="s">
        <v>472</v>
      </c>
      <c r="G2" s="325"/>
      <c r="H2" s="325"/>
      <c r="I2" s="325"/>
      <c r="J2" s="326"/>
      <c r="K2" s="242"/>
      <c r="L2" s="222" t="s">
        <v>390</v>
      </c>
      <c r="M2" s="223" t="s">
        <v>8</v>
      </c>
      <c r="N2" s="224" t="s">
        <v>395</v>
      </c>
      <c r="O2" s="5"/>
    </row>
    <row r="3" spans="1:19" ht="15" customHeight="1" thickBot="1" x14ac:dyDescent="0.35">
      <c r="A3" s="232"/>
      <c r="B3" s="9">
        <v>1</v>
      </c>
      <c r="C3" s="8" t="str">
        <f>IF(VLOOKUP(B3,Paramètres!$A$2:$C$38,2,0)=0,"",VLOOKUP(B3,Paramètres!$A$2:$C$38,2,0))</f>
        <v>Elève 1</v>
      </c>
      <c r="D3" s="10" t="str">
        <f>IF(C3="","",VLOOKUP(B3,Paramètres!$A$2:$C$38,3,0))</f>
        <v>F</v>
      </c>
      <c r="E3" s="232"/>
      <c r="F3" s="227" t="s">
        <v>427</v>
      </c>
      <c r="G3" s="315"/>
      <c r="H3" s="316"/>
      <c r="I3" s="227" t="s">
        <v>185</v>
      </c>
      <c r="J3" s="227" t="str" cm="1">
        <f t="array" ref="J3">IF(OR(Paramètres!$I$3:$J$3="x",Paramètres!$N$3:$O$3="x"),"Note moyenne","Degré atteint")</f>
        <v>Degré atteint</v>
      </c>
      <c r="K3" s="232"/>
      <c r="L3" s="225" t="str">
        <f>IF(F5="","",IF(Paramètres!$I$3="x",
IF(OR(I5=0,I5=""),0,IF(I5&gt;=F5,4,IF(I5&gt;=F5*75%,3,IF(I5&gt;=F5*50%,2,IF(I5&gt;=F5*25%,1,0))))),
IF(Paramètres!$N$3="x",
IF(OR(I5=0,I5=""),0,IF(I5&gt;=F5,4,IF(I5&gt;=F5*75%,4,IF(I5&gt;=F5*50%,3,IF(I5&gt;=F5*25%,2,IF(I5&lt;F5*25%,1)))))),
IF(Paramètres!$R$3="x",
IF(OR(I5=0,I5=""),"NE",IF(I5&gt;=F5,"D4",IF(I5&gt;=F5*75%,"D4",IF(I5&gt;=F5*50%,"D3",IF(I5&gt;=F5*25%,"D2",IF(I5&lt;F5*25%,"D1")))))),
IF(Paramètres!$V$3="x",
IF(OR(I5=0,I5=""),"NA",IF(I5&gt;=F5,"A",IF(I5&gt;=F5*75%,"A",IF(I5&gt;=F5*50%,"ECA",IF(I5&gt;=F5*25%,"AR",IF(I5&lt;F5*25%,"NA")))))))))))</f>
        <v>NA</v>
      </c>
      <c r="M3" s="225">
        <f>M7/4</f>
        <v>0</v>
      </c>
      <c r="N3" s="226">
        <f>IF(I5="",0,IF(I5&gt;F5,F5,I5))</f>
        <v>0</v>
      </c>
      <c r="O3" s="6"/>
    </row>
    <row r="4" spans="1:19" ht="15" customHeight="1" x14ac:dyDescent="0.3">
      <c r="A4" s="232"/>
      <c r="B4" s="233"/>
      <c r="C4" s="234"/>
      <c r="D4" s="233"/>
      <c r="E4" s="232"/>
      <c r="F4" s="228"/>
      <c r="G4" s="317"/>
      <c r="H4" s="318"/>
      <c r="I4" s="229"/>
      <c r="J4" s="229"/>
      <c r="K4" s="232"/>
      <c r="M4" s="225">
        <f>M7/4</f>
        <v>0</v>
      </c>
      <c r="N4" s="226">
        <f>M7*5%</f>
        <v>0</v>
      </c>
    </row>
    <row r="5" spans="1:19" ht="15" customHeight="1" x14ac:dyDescent="0.3">
      <c r="A5" s="232"/>
      <c r="B5" s="235"/>
      <c r="C5" s="236"/>
      <c r="D5" s="235"/>
      <c r="E5" s="232"/>
      <c r="F5" s="220">
        <f>SUM('Leçon 1'!G5,'Leçon 2'!G5,'Leçon 3'!G5,'Leçon 4'!G5,'Leçon 5'!G5,'Leçon 6'!G5,'Leçon 7'!G5,'Leçon 8'!G5,'Leçon 9'!G5,'Leçon 10'!J160)</f>
        <v>0</v>
      </c>
      <c r="G5" s="317"/>
      <c r="H5" s="318"/>
      <c r="I5" s="230">
        <f>SUM('Leçon 1'!J5,'Leçon 2'!J5,'Leçon 3'!J5,'Leçon 4'!J5,'Leçon 5'!J5,'Leçon 6'!J5,'Leçon 7'!J5,'Leçon 8'!J5,'Leçon 9'!J5,'Leçon 10'!J160)</f>
        <v>0</v>
      </c>
      <c r="J5" s="230" t="str">
        <f>IF(Paramètres!$I$3="x",
IF(OR(I5=0,I5=""),Paramètres!$G$10,IF(I5&gt;=F5,Paramètres!$K$10,IF(I5&gt;=F5*75%,Paramètres!$J$8,IF(I5&gt;=F5*50%,Paramètres!$I$8,IF(I5&gt;=F5*25%,Paramètres!$H$8,0))))),
IF(Paramètres!$N$3="x",
IF(OR(I5=0,I5=""),0,IF(I5&gt;=F5,Paramètres!$O$9,IF(I5&gt;=F5*75%,Paramètres!$O$9,IF(I5&gt;=F5*50%,Paramètres!$N$8,IF(I5&gt;=F5*25%,Paramètres!$M$8,IF(I5&lt;F5*25%,Paramètres!$L$9)))))),
IF(Paramètres!$R$3="x",
IF(OR(I5=0,I5=""),"NE",IF(I5&gt;=F5*75%,Paramètres!$S$9,IF(I5&gt;=F5*50%,Paramètres!$R$8,IF(I5&gt;=F5*25%,Paramètres!$Q$8,IF(I5&lt;F5*25%,Paramètres!$P$9))))),
IF(Paramètres!$V$3="x",
IF(OR(I5=0,I5=""),"NE",IF(I5&gt;=F5*75%,Paramètres!$W$9,IF(I5&gt;=F5*50%,Paramètres!$V$8,IF(I5&gt;=F5*25%,Paramètres!$U$8,IF(I5&lt;F5*25%,Paramètres!$T$9)))))))))</f>
        <v>NE</v>
      </c>
      <c r="K5" s="232"/>
      <c r="M5" s="225">
        <f>M7/4</f>
        <v>0</v>
      </c>
      <c r="N5" s="226">
        <f>SUM(M3:M7)-(N3+N4)</f>
        <v>0</v>
      </c>
      <c r="O5" s="6"/>
    </row>
    <row r="6" spans="1:19" ht="15" customHeight="1" thickBot="1" x14ac:dyDescent="0.35">
      <c r="A6" s="232"/>
      <c r="B6" s="235"/>
      <c r="C6" s="236"/>
      <c r="D6" s="235"/>
      <c r="E6" s="232"/>
      <c r="F6" s="221"/>
      <c r="G6" s="319"/>
      <c r="H6" s="320"/>
      <c r="I6" s="231"/>
      <c r="J6" s="231"/>
      <c r="K6" s="232"/>
      <c r="M6" s="225">
        <f>M7/4</f>
        <v>0</v>
      </c>
      <c r="N6" s="5"/>
    </row>
    <row r="7" spans="1:19" ht="20.25" customHeight="1" thickBot="1" x14ac:dyDescent="0.35">
      <c r="A7" s="232"/>
      <c r="B7" s="237"/>
      <c r="C7" s="237"/>
      <c r="D7" s="237"/>
      <c r="E7" s="232"/>
      <c r="F7" s="239"/>
      <c r="G7" s="240"/>
      <c r="H7" s="240"/>
      <c r="I7" s="241"/>
      <c r="J7" s="232"/>
      <c r="K7" s="232"/>
      <c r="M7" s="225">
        <f>IF(F5="",40,F5)</f>
        <v>0</v>
      </c>
      <c r="N7" s="5"/>
    </row>
    <row r="8" spans="1:19" ht="15" customHeight="1" thickBot="1" x14ac:dyDescent="0.35">
      <c r="A8" s="232"/>
      <c r="B8" s="9">
        <f>B3+1</f>
        <v>2</v>
      </c>
      <c r="C8" s="8" t="str">
        <f>IF(VLOOKUP(B8,Paramètres!$A$2:$C$38,2,0)=0,"",VLOOKUP(B8,Paramètres!$A$2:$C$38,2,0))</f>
        <v>Elève 2</v>
      </c>
      <c r="D8" s="10" t="str">
        <f>IF(C8="","",VLOOKUP(B8,Paramètres!$A$2:$C$38,3,0))</f>
        <v>F</v>
      </c>
      <c r="E8" s="232"/>
      <c r="F8" s="227" t="s">
        <v>184</v>
      </c>
      <c r="G8" s="315"/>
      <c r="H8" s="316"/>
      <c r="I8" s="227" t="s">
        <v>185</v>
      </c>
      <c r="J8" s="227" t="str" cm="1">
        <f t="array" ref="J8">IF(OR(Paramètres!$I$3:$J$3="x",Paramètres!$N$3:$O$3="x"),"Note moyenne","Degré atteint")</f>
        <v>Degré atteint</v>
      </c>
      <c r="K8" s="232"/>
      <c r="L8" s="225" t="str">
        <f>IF(F10="","",IF(Paramètres!$I$3="x",
IF(OR(I10=0,I10=""),0,IF(I10&gt;=F10,4,IF(I10&gt;=F10*75%,3,IF(I10&gt;=F10*50%,2,IF(I10&gt;=F10*25%,1,0))))),
IF(Paramètres!$N$3="x",
IF(OR(I10=0,I10=""),0,IF(I10&gt;=F10,4,IF(I10&gt;=F10*75%,4,IF(I10&gt;=F10*50%,3,IF(I10&gt;=F10*25%,2,IF(I10&lt;F10*25%,1)))))),
IF(Paramètres!$R$3="x",
IF(OR(I10=0,I10=""),"NE",IF(I10&gt;=F10,"D4",IF(I10&gt;=F10*75%,"D4",IF(I10&gt;=F10*50%,"D3",IF(I10&gt;=F10*25%,"D2",IF(I10&lt;F10*25%,"D1")))))),
IF(Paramètres!$V$3="x",
IF(OR(I10=0,I10=""),"NA",IF(I10&gt;=F10,"A",IF(I10&gt;=F10*75%,"A",IF(I10&gt;=F10*50%,"ECA",IF(I10&gt;=F10*25%,"AR",IF(I10&lt;F10*25%,"NA")))))))))))</f>
        <v>NA</v>
      </c>
      <c r="M8" s="225">
        <f t="shared" ref="M8" si="0">M12/4</f>
        <v>0</v>
      </c>
      <c r="N8" s="226">
        <f t="shared" ref="N8" si="1">IF(I10="",0,IF(I10&gt;F10,F10,I10))</f>
        <v>0</v>
      </c>
      <c r="O8" s="6"/>
    </row>
    <row r="9" spans="1:19" ht="15" customHeight="1" x14ac:dyDescent="0.3">
      <c r="A9" s="232"/>
      <c r="B9" s="233"/>
      <c r="C9" s="234"/>
      <c r="D9" s="233"/>
      <c r="E9" s="232"/>
      <c r="F9" s="228"/>
      <c r="G9" s="317"/>
      <c r="H9" s="318"/>
      <c r="I9" s="229"/>
      <c r="J9" s="229"/>
      <c r="K9" s="232"/>
      <c r="M9" s="225">
        <f t="shared" ref="M9" si="2">M12/4</f>
        <v>0</v>
      </c>
      <c r="N9" s="226">
        <f t="shared" ref="N9" si="3">M12*5%</f>
        <v>0</v>
      </c>
    </row>
    <row r="10" spans="1:19" ht="15" customHeight="1" x14ac:dyDescent="0.3">
      <c r="A10" s="232"/>
      <c r="B10" s="235"/>
      <c r="C10" s="236"/>
      <c r="D10" s="235"/>
      <c r="E10" s="232"/>
      <c r="F10" s="220">
        <f>SUM('Leçon 1'!G10,'Leçon 2'!G10,'Leçon 3'!G10,'Leçon 4'!G10,'Leçon 5'!G10,'Leçon 6'!G10,'Leçon 7'!G10,'Leçon 8'!G10,'Leçon 9'!G10,'Leçon 10'!J165)</f>
        <v>0</v>
      </c>
      <c r="G10" s="317"/>
      <c r="H10" s="318"/>
      <c r="I10" s="230">
        <f>SUM('Leçon 1'!J10,'Leçon 2'!J10,'Leçon 3'!J10,'Leçon 4'!J10,'Leçon 5'!J10,'Leçon 6'!J10,'Leçon 7'!J10,'Leçon 8'!J10,'Leçon 9'!J10,'Leçon 10'!J165)</f>
        <v>0</v>
      </c>
      <c r="J10" s="230" t="str">
        <f>IF(Paramètres!$I$3="x",
IF(OR(I10=0,I10=""),Paramètres!$G$10,IF(I10&gt;=F10,Paramètres!$K$10,IF(I10&gt;=F10*75%,Paramètres!$J$8,IF(I10&gt;=F10*50%,Paramètres!$I$8,IF(I10&gt;=F10*25%,Paramètres!$H$8,0))))),
IF(Paramètres!$N$3="x",
IF(OR(I10=0,I10=""),0,IF(I10&gt;=F10,Paramètres!$O$9,IF(I10&gt;=F10*75%,Paramètres!$O$9,IF(I10&gt;=F10*50%,Paramètres!$N$8,IF(I10&gt;=F10*25%,Paramètres!$M$8,IF(I10&lt;F10*25%,Paramètres!$L$9)))))),
IF(Paramètres!$R$3="x",
IF(OR(I10=0,I10=""),"NE",IF(I10&gt;=F10*75%,Paramètres!$S$9,IF(I10&gt;=F10*50%,Paramètres!$R$8,IF(I10&gt;=F10*25%,Paramètres!$Q$8,IF(I10&lt;F10*25%,Paramètres!$P$9))))),
IF(Paramètres!$V$3="x",
IF(OR(I10=0,I10=""),"NE",IF(I10&gt;=F10*75%,Paramètres!$W$9,IF(I10&gt;=F10*50%,Paramètres!$V$8,IF(I10&gt;=F10*25%,Paramètres!$U$8,IF(I10&lt;F10*25%,Paramètres!$T$9)))))))))</f>
        <v>NE</v>
      </c>
      <c r="K10" s="232"/>
      <c r="M10" s="225">
        <f t="shared" ref="M10" si="4">M12/4</f>
        <v>0</v>
      </c>
      <c r="N10" s="226">
        <f t="shared" ref="N10" si="5">SUM(M8:M12)-(N8+N9)</f>
        <v>0</v>
      </c>
      <c r="O10" s="6"/>
    </row>
    <row r="11" spans="1:19" ht="15" customHeight="1" thickBot="1" x14ac:dyDescent="0.35">
      <c r="A11" s="232"/>
      <c r="B11" s="235"/>
      <c r="C11" s="236"/>
      <c r="D11" s="235"/>
      <c r="E11" s="232"/>
      <c r="F11" s="221"/>
      <c r="G11" s="319"/>
      <c r="H11" s="320"/>
      <c r="I11" s="231"/>
      <c r="J11" s="231"/>
      <c r="K11" s="232"/>
      <c r="M11" s="225">
        <f t="shared" ref="M11" si="6">M12/4</f>
        <v>0</v>
      </c>
      <c r="N11" s="5"/>
    </row>
    <row r="12" spans="1:19" ht="15" customHeight="1" thickBot="1" x14ac:dyDescent="0.35">
      <c r="A12" s="232"/>
      <c r="B12" s="237"/>
      <c r="C12" s="237"/>
      <c r="D12" s="237"/>
      <c r="E12" s="232"/>
      <c r="F12" s="239"/>
      <c r="G12" s="240"/>
      <c r="H12" s="240"/>
      <c r="I12" s="241"/>
      <c r="J12" s="232"/>
      <c r="K12" s="232"/>
      <c r="M12" s="225">
        <f t="shared" ref="M12" si="7">IF(F10="",40,F10)</f>
        <v>0</v>
      </c>
      <c r="N12" s="5"/>
    </row>
    <row r="13" spans="1:19" ht="15" customHeight="1" thickBot="1" x14ac:dyDescent="0.35">
      <c r="A13" s="232"/>
      <c r="B13" s="9">
        <f>B8+1</f>
        <v>3</v>
      </c>
      <c r="C13" s="8" t="str">
        <f>IF(VLOOKUP(B13,Paramètres!$A$2:$C$38,2,0)=0,"",VLOOKUP(B13,Paramètres!$A$2:$C$38,2,0))</f>
        <v>Elève 3</v>
      </c>
      <c r="D13" s="10" t="str">
        <f>IF(C13="","",VLOOKUP(B13,Paramètres!$A$2:$C$38,3,0))</f>
        <v>F</v>
      </c>
      <c r="E13" s="232"/>
      <c r="F13" s="227" t="s">
        <v>184</v>
      </c>
      <c r="G13" s="315"/>
      <c r="H13" s="316"/>
      <c r="I13" s="227" t="s">
        <v>185</v>
      </c>
      <c r="J13" s="227" t="str" cm="1">
        <f t="array" ref="J13">IF(OR(Paramètres!$I$3:$J$3="x",Paramètres!$N$3:$O$3="x"),"Note moyenne","Degré atteint")</f>
        <v>Degré atteint</v>
      </c>
      <c r="K13" s="232"/>
      <c r="L13" s="225" t="str">
        <f>IF(F15="","",IF(Paramètres!$I$3="x",
IF(OR(I15=0,I15=""),0,IF(I15&gt;=F15,4,IF(I15&gt;=F15*75%,3,IF(I15&gt;=F15*50%,2,IF(I15&gt;=F15*25%,1,0))))),
IF(Paramètres!$N$3="x",
IF(OR(I15=0,I15=""),0,IF(I15&gt;=F15,4,IF(I15&gt;=F15*75%,4,IF(I15&gt;=F15*50%,3,IF(I15&gt;=F15*25%,2,IF(I15&lt;F15*25%,1)))))),
IF(Paramètres!$R$3="x",
IF(OR(I15=0,I15=""),"NE",IF(I15&gt;=F15,"D4",IF(I15&gt;=F15*75%,"D4",IF(I15&gt;=F15*50%,"D3",IF(I15&gt;=F15*25%,"D2",IF(I15&lt;F15*25%,"D1")))))),
IF(Paramètres!$V$3="x",
IF(OR(I15=0,I15=""),"NA",IF(I15&gt;=F15,"A",IF(I15&gt;=F15*75%,"A",IF(I15&gt;=F15*50%,"ECA",IF(I15&gt;=F15*25%,"AR",IF(I15&lt;F15*25%,"NA")))))))))))</f>
        <v>NA</v>
      </c>
      <c r="M13" s="225">
        <f t="shared" ref="M13" si="8">M17/4</f>
        <v>0</v>
      </c>
      <c r="N13" s="226">
        <f t="shared" ref="N13" si="9">IF(I15="",0,IF(I15&gt;F15,F15,I15))</f>
        <v>0</v>
      </c>
      <c r="O13" s="6"/>
    </row>
    <row r="14" spans="1:19" ht="15" customHeight="1" x14ac:dyDescent="0.3">
      <c r="A14" s="232"/>
      <c r="B14" s="233"/>
      <c r="C14" s="234"/>
      <c r="D14" s="233"/>
      <c r="E14" s="232"/>
      <c r="F14" s="228"/>
      <c r="G14" s="317"/>
      <c r="H14" s="318"/>
      <c r="I14" s="229"/>
      <c r="J14" s="229"/>
      <c r="K14" s="232"/>
      <c r="M14" s="225">
        <f t="shared" ref="M14" si="10">M17/4</f>
        <v>0</v>
      </c>
      <c r="N14" s="226">
        <f t="shared" ref="N14" si="11">M17*5%</f>
        <v>0</v>
      </c>
    </row>
    <row r="15" spans="1:19" ht="15" customHeight="1" x14ac:dyDescent="0.3">
      <c r="A15" s="232"/>
      <c r="B15" s="235"/>
      <c r="C15" s="236"/>
      <c r="D15" s="235"/>
      <c r="E15" s="232"/>
      <c r="F15" s="220">
        <f>SUM('Leçon 1'!G15,'Leçon 2'!G15,'Leçon 3'!G15,'Leçon 4'!G15,'Leçon 5'!G15,'Leçon 6'!G15,'Leçon 7'!G15,'Leçon 8'!G15,'Leçon 9'!G15,'Leçon 10'!J170)</f>
        <v>0</v>
      </c>
      <c r="G15" s="317"/>
      <c r="H15" s="318"/>
      <c r="I15" s="230">
        <f>SUM('Leçon 1'!J15,'Leçon 2'!J15,'Leçon 3'!J15,'Leçon 4'!J15,'Leçon 5'!J15,'Leçon 6'!J15,'Leçon 7'!J15,'Leçon 8'!J15,'Leçon 9'!J15,'Leçon 10'!J170)</f>
        <v>0</v>
      </c>
      <c r="J15" s="230" t="str">
        <f>IF(Paramètres!$I$3="x",
IF(OR(I15=0,I15=""),Paramètres!$G$10,IF(I15&gt;=F15,Paramètres!$K$10,IF(I15&gt;=F15*75%,Paramètres!$J$8,IF(I15&gt;=F15*50%,Paramètres!$I$8,IF(I15&gt;=F15*25%,Paramètres!$H$8,0))))),
IF(Paramètres!$N$3="x",
IF(OR(I15=0,I15=""),0,IF(I15&gt;=F15,Paramètres!$O$9,IF(I15&gt;=F15*75%,Paramètres!$O$9,IF(I15&gt;=F15*50%,Paramètres!$N$8,IF(I15&gt;=F15*25%,Paramètres!$M$8,IF(I15&lt;F15*25%,Paramètres!$L$9)))))),
IF(Paramètres!$R$3="x",
IF(OR(I15=0,I15=""),"NE",IF(I15&gt;=F15*75%,Paramètres!$S$9,IF(I15&gt;=F15*50%,Paramètres!$R$8,IF(I15&gt;=F15*25%,Paramètres!$Q$8,IF(I15&lt;F15*25%,Paramètres!$P$9))))),
IF(Paramètres!$V$3="x",
IF(OR(I15=0,I15=""),"NE",IF(I15&gt;=F15*75%,Paramètres!$W$9,IF(I15&gt;=F15*50%,Paramètres!$V$8,IF(I15&gt;=F15*25%,Paramètres!$U$8,IF(I15&lt;F15*25%,Paramètres!$T$9)))))))))</f>
        <v>NE</v>
      </c>
      <c r="K15" s="232"/>
      <c r="M15" s="225">
        <f t="shared" ref="M15" si="12">M17/4</f>
        <v>0</v>
      </c>
      <c r="N15" s="226">
        <f t="shared" ref="N15" si="13">SUM(M13:M17)-(N13+N14)</f>
        <v>0</v>
      </c>
      <c r="O15" s="6"/>
      <c r="S15" s="5"/>
    </row>
    <row r="16" spans="1:19" ht="15" customHeight="1" thickBot="1" x14ac:dyDescent="0.35">
      <c r="A16" s="232"/>
      <c r="B16" s="235"/>
      <c r="C16" s="236"/>
      <c r="D16" s="235"/>
      <c r="E16" s="232"/>
      <c r="F16" s="221"/>
      <c r="G16" s="319"/>
      <c r="H16" s="320"/>
      <c r="I16" s="231"/>
      <c r="J16" s="231"/>
      <c r="K16" s="232"/>
      <c r="M16" s="225">
        <f t="shared" ref="M16" si="14">M17/4</f>
        <v>0</v>
      </c>
      <c r="N16" s="5"/>
    </row>
    <row r="17" spans="1:15" ht="15" customHeight="1" thickBot="1" x14ac:dyDescent="0.35">
      <c r="A17" s="232"/>
      <c r="B17" s="237"/>
      <c r="C17" s="237"/>
      <c r="D17" s="237"/>
      <c r="E17" s="232"/>
      <c r="F17" s="239"/>
      <c r="G17" s="240"/>
      <c r="H17" s="240"/>
      <c r="I17" s="241"/>
      <c r="J17" s="232"/>
      <c r="K17" s="232"/>
      <c r="M17" s="225">
        <f t="shared" ref="M17" si="15">IF(F15="",40,F15)</f>
        <v>0</v>
      </c>
      <c r="N17" s="5"/>
    </row>
    <row r="18" spans="1:15" ht="15" customHeight="1" thickBot="1" x14ac:dyDescent="0.35">
      <c r="A18" s="232"/>
      <c r="B18" s="9">
        <f>B13+1</f>
        <v>4</v>
      </c>
      <c r="C18" s="8" t="str">
        <f>IF(VLOOKUP(B18,Paramètres!$A$2:$C$38,2,0)=0,"",VLOOKUP(B18,Paramètres!$A$2:$C$38,2,0))</f>
        <v>Elève 4</v>
      </c>
      <c r="D18" s="10" t="str">
        <f>IF(C18="","",VLOOKUP(B18,Paramètres!$A$2:$C$38,3,0))</f>
        <v>F</v>
      </c>
      <c r="E18" s="232"/>
      <c r="F18" s="227" t="s">
        <v>184</v>
      </c>
      <c r="G18" s="315"/>
      <c r="H18" s="316"/>
      <c r="I18" s="227" t="s">
        <v>185</v>
      </c>
      <c r="J18" s="227" t="str" cm="1">
        <f t="array" ref="J18">IF(OR(Paramètres!$I$3:$J$3="x",Paramètres!$N$3:$O$3="x"),"Note moyenne","Degré atteint")</f>
        <v>Degré atteint</v>
      </c>
      <c r="K18" s="232"/>
      <c r="L18" s="225" t="str">
        <f>IF(F20="","",IF(Paramètres!$I$3="x",
IF(OR(I20=0,I20=""),0,IF(I20&gt;=F20,4,IF(I20&gt;=F20*75%,3,IF(I20&gt;=F20*50%,2,IF(I20&gt;=F20*25%,1,0))))),
IF(Paramètres!$N$3="x",
IF(OR(I20=0,I20=""),0,IF(I20&gt;=F20,4,IF(I20&gt;=F20*75%,4,IF(I20&gt;=F20*50%,3,IF(I20&gt;=F20*25%,2,IF(I20&lt;F20*25%,1)))))),
IF(Paramètres!$R$3="x",
IF(OR(I20=0,I20=""),"NE",IF(I20&gt;=F20,"D4",IF(I20&gt;=F20*75%,"D4",IF(I20&gt;=F20*50%,"D3",IF(I20&gt;=F20*25%,"D2",IF(I20&lt;F20*25%,"D1")))))),
IF(Paramètres!$V$3="x",
IF(OR(I20=0,I20=""),"NA",IF(I20&gt;=F20,"A",IF(I20&gt;=F20*75%,"A",IF(I20&gt;=F20*50%,"ECA",IF(I20&gt;=F20*25%,"AR",IF(I20&lt;F20*25%,"NA")))))))))))</f>
        <v>NA</v>
      </c>
      <c r="M18" s="225">
        <f t="shared" ref="M18" si="16">M22/4</f>
        <v>0</v>
      </c>
      <c r="N18" s="226">
        <f t="shared" ref="N18" si="17">IF(I20="",0,IF(I20&gt;F20,F20,I20))</f>
        <v>0</v>
      </c>
      <c r="O18" s="6"/>
    </row>
    <row r="19" spans="1:15" ht="15" customHeight="1" x14ac:dyDescent="0.3">
      <c r="A19" s="232"/>
      <c r="B19" s="233"/>
      <c r="C19" s="234"/>
      <c r="D19" s="233"/>
      <c r="E19" s="232"/>
      <c r="F19" s="228"/>
      <c r="G19" s="317"/>
      <c r="H19" s="318"/>
      <c r="I19" s="229"/>
      <c r="J19" s="229"/>
      <c r="K19" s="232"/>
      <c r="M19" s="225">
        <f t="shared" ref="M19" si="18">M22/4</f>
        <v>0</v>
      </c>
      <c r="N19" s="226">
        <f t="shared" ref="N19" si="19">M22*5%</f>
        <v>0</v>
      </c>
    </row>
    <row r="20" spans="1:15" ht="15" customHeight="1" x14ac:dyDescent="0.3">
      <c r="A20" s="232"/>
      <c r="B20" s="235"/>
      <c r="C20" s="236"/>
      <c r="D20" s="235"/>
      <c r="E20" s="232"/>
      <c r="F20" s="220">
        <f>SUM('Leçon 1'!G20,'Leçon 2'!G20,'Leçon 3'!G20,'Leçon 4'!G20,'Leçon 5'!G20,'Leçon 6'!G20,'Leçon 7'!G20,'Leçon 8'!G20,'Leçon 9'!G20,'Leçon 10'!J175)</f>
        <v>0</v>
      </c>
      <c r="G20" s="317"/>
      <c r="H20" s="318"/>
      <c r="I20" s="230">
        <f>SUM('Leçon 1'!J20,'Leçon 2'!J20,'Leçon 3'!J20,'Leçon 4'!J20,'Leçon 5'!J20,'Leçon 6'!J20,'Leçon 7'!J20,'Leçon 8'!J20,'Leçon 9'!J20,'Leçon 10'!J175)</f>
        <v>0</v>
      </c>
      <c r="J20" s="230" t="str">
        <f>IF(Paramètres!$I$3="x",
IF(OR(I20=0,I20=""),Paramètres!$G$10,IF(I20&gt;=F20,Paramètres!$K$10,IF(I20&gt;=F20*75%,Paramètres!$J$8,IF(I20&gt;=F20*50%,Paramètres!$I$8,IF(I20&gt;=F20*25%,Paramètres!$H$8,0))))),
IF(Paramètres!$N$3="x",
IF(OR(I20=0,I20=""),0,IF(I20&gt;=F20,Paramètres!$O$9,IF(I20&gt;=F20*75%,Paramètres!$O$9,IF(I20&gt;=F20*50%,Paramètres!$N$8,IF(I20&gt;=F20*25%,Paramètres!$M$8,IF(I20&lt;F20*25%,Paramètres!$L$9)))))),
IF(Paramètres!$R$3="x",
IF(OR(I20=0,I20=""),"NE",IF(I20&gt;=F20*75%,Paramètres!$S$9,IF(I20&gt;=F20*50%,Paramètres!$R$8,IF(I20&gt;=F20*25%,Paramètres!$Q$8,IF(I20&lt;F20*25%,Paramètres!$P$9))))),
IF(Paramètres!$V$3="x",
IF(OR(I20=0,I20=""),"NE",IF(I20&gt;=F20*75%,Paramètres!$W$9,IF(I20&gt;=F20*50%,Paramètres!$V$8,IF(I20&gt;=F20*25%,Paramètres!$U$8,IF(I20&lt;F20*25%,Paramètres!$T$9)))))))))</f>
        <v>NE</v>
      </c>
      <c r="K20" s="232"/>
      <c r="M20" s="225">
        <f t="shared" ref="M20" si="20">M22/4</f>
        <v>0</v>
      </c>
      <c r="N20" s="226">
        <f t="shared" ref="N20" si="21">SUM(M18:M22)-(N18+N19)</f>
        <v>0</v>
      </c>
      <c r="O20" s="6"/>
    </row>
    <row r="21" spans="1:15" ht="15" customHeight="1" thickBot="1" x14ac:dyDescent="0.35">
      <c r="A21" s="232"/>
      <c r="B21" s="235"/>
      <c r="C21" s="236"/>
      <c r="D21" s="235"/>
      <c r="E21" s="232"/>
      <c r="F21" s="221"/>
      <c r="G21" s="319"/>
      <c r="H21" s="320"/>
      <c r="I21" s="231"/>
      <c r="J21" s="231"/>
      <c r="K21" s="232"/>
      <c r="M21" s="225">
        <f t="shared" ref="M21" si="22">M22/4</f>
        <v>0</v>
      </c>
      <c r="N21" s="5"/>
    </row>
    <row r="22" spans="1:15" ht="15" customHeight="1" thickBot="1" x14ac:dyDescent="0.35">
      <c r="A22" s="232"/>
      <c r="B22" s="237"/>
      <c r="C22" s="237"/>
      <c r="D22" s="237"/>
      <c r="E22" s="232"/>
      <c r="F22" s="239"/>
      <c r="G22" s="240"/>
      <c r="H22" s="240"/>
      <c r="I22" s="241"/>
      <c r="J22" s="232"/>
      <c r="K22" s="232"/>
      <c r="M22" s="225">
        <f t="shared" ref="M22" si="23">IF(F20="",40,F20)</f>
        <v>0</v>
      </c>
      <c r="N22" s="5"/>
    </row>
    <row r="23" spans="1:15" ht="15" customHeight="1" thickBot="1" x14ac:dyDescent="0.35">
      <c r="A23" s="232"/>
      <c r="B23" s="9">
        <f>B18+1</f>
        <v>5</v>
      </c>
      <c r="C23" s="8" t="str">
        <f>IF(VLOOKUP(B23,Paramètres!$A$2:$C$38,2,0)=0,"",VLOOKUP(B23,Paramètres!$A$2:$C$38,2,0))</f>
        <v>Elève 5</v>
      </c>
      <c r="D23" s="10" t="str">
        <f>IF(C23="","",VLOOKUP(B23,Paramètres!$A$2:$C$38,3,0))</f>
        <v>F</v>
      </c>
      <c r="E23" s="232"/>
      <c r="F23" s="227" t="s">
        <v>184</v>
      </c>
      <c r="G23" s="315"/>
      <c r="H23" s="316"/>
      <c r="I23" s="227" t="s">
        <v>185</v>
      </c>
      <c r="J23" s="227" t="str" cm="1">
        <f t="array" ref="J23">IF(OR(Paramètres!$I$3:$J$3="x",Paramètres!$N$3:$O$3="x"),"Note moyenne","Degré atteint")</f>
        <v>Degré atteint</v>
      </c>
      <c r="K23" s="232"/>
      <c r="L23" s="225" t="str">
        <f>IF(F25="","",IF(Paramètres!$I$3="x",
IF(OR(I25=0,I25=""),0,IF(I25&gt;=F25,4,IF(I25&gt;=F25*75%,3,IF(I25&gt;=F25*50%,2,IF(I25&gt;=F25*25%,1,0))))),
IF(Paramètres!$N$3="x",
IF(OR(I25=0,I25=""),0,IF(I25&gt;=F25,4,IF(I25&gt;=F25*75%,4,IF(I25&gt;=F25*50%,3,IF(I25&gt;=F25*25%,2,IF(I25&lt;F25*25%,1)))))),
IF(Paramètres!$R$3="x",
IF(OR(I25=0,I25=""),"NE",IF(I25&gt;=F25,"D4",IF(I25&gt;=F25*75%,"D4",IF(I25&gt;=F25*50%,"D3",IF(I25&gt;=F25*25%,"D2",IF(I25&lt;F25*25%,"D1")))))),
IF(Paramètres!$V$3="x",
IF(OR(I25=0,I25=""),"NA",IF(I25&gt;=F25,"A",IF(I25&gt;=F25*75%,"A",IF(I25&gt;=F25*50%,"ECA",IF(I25&gt;=F25*25%,"AR",IF(I25&lt;F25*25%,"NA")))))))))))</f>
        <v>NA</v>
      </c>
      <c r="M23" s="225">
        <f t="shared" ref="M23" si="24">M27/4</f>
        <v>0</v>
      </c>
      <c r="N23" s="226">
        <f t="shared" ref="N23" si="25">IF(I25="",0,IF(I25&gt;F25,F25,I25))</f>
        <v>0</v>
      </c>
      <c r="O23" s="6"/>
    </row>
    <row r="24" spans="1:15" ht="15" customHeight="1" x14ac:dyDescent="0.3">
      <c r="A24" s="232"/>
      <c r="B24" s="233"/>
      <c r="C24" s="234"/>
      <c r="D24" s="233"/>
      <c r="E24" s="232"/>
      <c r="F24" s="228"/>
      <c r="G24" s="317"/>
      <c r="H24" s="318"/>
      <c r="I24" s="229"/>
      <c r="J24" s="229"/>
      <c r="K24" s="232"/>
      <c r="M24" s="225">
        <f t="shared" ref="M24" si="26">M27/4</f>
        <v>0</v>
      </c>
      <c r="N24" s="226">
        <f t="shared" ref="N24" si="27">M27*5%</f>
        <v>0</v>
      </c>
    </row>
    <row r="25" spans="1:15" ht="15" customHeight="1" x14ac:dyDescent="0.3">
      <c r="A25" s="232"/>
      <c r="B25" s="235"/>
      <c r="C25" s="236"/>
      <c r="D25" s="235"/>
      <c r="E25" s="232"/>
      <c r="F25" s="220">
        <f>SUM('Leçon 1'!G25,'Leçon 2'!G25,'Leçon 3'!G25,'Leçon 4'!G25,'Leçon 5'!G25,'Leçon 6'!G25,'Leçon 7'!G25,'Leçon 8'!G25,'Leçon 9'!G25,'Leçon 10'!J180)</f>
        <v>0</v>
      </c>
      <c r="G25" s="317"/>
      <c r="H25" s="318"/>
      <c r="I25" s="230">
        <f>SUM('Leçon 1'!J25,'Leçon 2'!J25,'Leçon 3'!J25,'Leçon 4'!J25,'Leçon 5'!J25,'Leçon 6'!J25,'Leçon 7'!J25,'Leçon 8'!J25,'Leçon 9'!J25,'Leçon 10'!J180)</f>
        <v>0</v>
      </c>
      <c r="J25" s="230" t="str">
        <f>IF(Paramètres!$I$3="x",
IF(OR(I25=0,I25=""),Paramètres!$G$10,IF(I25&gt;=F25,Paramètres!$K$10,IF(I25&gt;=F25*75%,Paramètres!$J$8,IF(I25&gt;=F25*50%,Paramètres!$I$8,IF(I25&gt;=F25*25%,Paramètres!$H$8,0))))),
IF(Paramètres!$N$3="x",
IF(OR(I25=0,I25=""),0,IF(I25&gt;=F25,Paramètres!$O$9,IF(I25&gt;=F25*75%,Paramètres!$O$9,IF(I25&gt;=F25*50%,Paramètres!$N$8,IF(I25&gt;=F25*25%,Paramètres!$M$8,IF(I25&lt;F25*25%,Paramètres!$L$9)))))),
IF(Paramètres!$R$3="x",
IF(OR(I25=0,I25=""),"NE",IF(I25&gt;=F25*75%,Paramètres!$S$9,IF(I25&gt;=F25*50%,Paramètres!$R$8,IF(I25&gt;=F25*25%,Paramètres!$Q$8,IF(I25&lt;F25*25%,Paramètres!$P$9))))),
IF(Paramètres!$V$3="x",
IF(OR(I25=0,I25=""),"NE",IF(I25&gt;=F25*75%,Paramètres!$W$9,IF(I25&gt;=F25*50%,Paramètres!$V$8,IF(I25&gt;=F25*25%,Paramètres!$U$8,IF(I25&lt;F25*25%,Paramètres!$T$9)))))))))</f>
        <v>NE</v>
      </c>
      <c r="K25" s="232"/>
      <c r="M25" s="225">
        <f t="shared" ref="M25" si="28">M27/4</f>
        <v>0</v>
      </c>
      <c r="N25" s="226">
        <f t="shared" ref="N25" si="29">SUM(M23:M27)-(N23+N24)</f>
        <v>0</v>
      </c>
      <c r="O25" s="6"/>
    </row>
    <row r="26" spans="1:15" ht="15" customHeight="1" thickBot="1" x14ac:dyDescent="0.35">
      <c r="A26" s="232"/>
      <c r="B26" s="235"/>
      <c r="C26" s="236"/>
      <c r="D26" s="235"/>
      <c r="E26" s="232"/>
      <c r="F26" s="221"/>
      <c r="G26" s="319"/>
      <c r="H26" s="320"/>
      <c r="I26" s="231"/>
      <c r="J26" s="231"/>
      <c r="K26" s="232"/>
      <c r="M26" s="225">
        <f t="shared" ref="M26" si="30">M27/4</f>
        <v>0</v>
      </c>
      <c r="N26" s="5"/>
    </row>
    <row r="27" spans="1:15" ht="15" customHeight="1" thickBot="1" x14ac:dyDescent="0.35">
      <c r="A27" s="232"/>
      <c r="B27" s="237"/>
      <c r="C27" s="237"/>
      <c r="D27" s="237"/>
      <c r="E27" s="232"/>
      <c r="F27" s="239"/>
      <c r="G27" s="240"/>
      <c r="H27" s="240"/>
      <c r="I27" s="241"/>
      <c r="J27" s="232"/>
      <c r="K27" s="232"/>
      <c r="M27" s="225">
        <f t="shared" ref="M27" si="31">IF(F25="",40,F25)</f>
        <v>0</v>
      </c>
      <c r="N27" s="5"/>
    </row>
    <row r="28" spans="1:15" ht="15" customHeight="1" thickBot="1" x14ac:dyDescent="0.35">
      <c r="A28" s="232"/>
      <c r="B28" s="9">
        <f>B23+1</f>
        <v>6</v>
      </c>
      <c r="C28" s="8" t="str">
        <f>IF(VLOOKUP(B28,Paramètres!$A$2:$C$38,2,0)=0,"",VLOOKUP(B28,Paramètres!$A$2:$C$38,2,0))</f>
        <v>Elève 6</v>
      </c>
      <c r="D28" s="10" t="str">
        <f>IF(C28="","",VLOOKUP(B28,Paramètres!$A$2:$C$38,3,0))</f>
        <v>G</v>
      </c>
      <c r="E28" s="232"/>
      <c r="F28" s="227" t="s">
        <v>184</v>
      </c>
      <c r="G28" s="315"/>
      <c r="H28" s="316"/>
      <c r="I28" s="227" t="s">
        <v>185</v>
      </c>
      <c r="J28" s="227" t="str" cm="1">
        <f t="array" ref="J28">IF(OR(Paramètres!$I$3:$J$3="x",Paramètres!$N$3:$O$3="x"),"Note moyenne","Degré atteint")</f>
        <v>Degré atteint</v>
      </c>
      <c r="K28" s="232"/>
      <c r="L28" s="225" t="str">
        <f>IF(F30="","",IF(Paramètres!$I$3="x",
IF(OR(I30=0,I30=""),0,IF(I30&gt;=F30,4,IF(I30&gt;=F30*75%,3,IF(I30&gt;=F30*50%,2,IF(I30&gt;=F30*25%,1,0))))),
IF(Paramètres!$N$3="x",
IF(OR(I30=0,I30=""),0,IF(I30&gt;=F30,4,IF(I30&gt;=F30*75%,4,IF(I30&gt;=F30*50%,3,IF(I30&gt;=F30*25%,2,IF(I30&lt;F30*25%,1)))))),
IF(Paramètres!$R$3="x",
IF(OR(I30=0,I30=""),"NE",IF(I30&gt;=F30,"D4",IF(I30&gt;=F30*75%,"D4",IF(I30&gt;=F30*50%,"D3",IF(I30&gt;=F30*25%,"D2",IF(I30&lt;F30*25%,"D1")))))),
IF(Paramètres!$V$3="x",
IF(OR(I30=0,I30=""),"NA",IF(I30&gt;=F30,"A",IF(I30&gt;=F30*75%,"A",IF(I30&gt;=F30*50%,"ECA",IF(I30&gt;=F30*25%,"AR",IF(I30&lt;F30*25%,"NA")))))))))))</f>
        <v>NA</v>
      </c>
      <c r="M28" s="225">
        <f t="shared" ref="M28" si="32">M32/4</f>
        <v>0</v>
      </c>
      <c r="N28" s="226">
        <f t="shared" ref="N28" si="33">IF(I30="",0,IF(I30&gt;F30,F30,I30))</f>
        <v>0</v>
      </c>
      <c r="O28" s="6"/>
    </row>
    <row r="29" spans="1:15" ht="15" customHeight="1" x14ac:dyDescent="0.3">
      <c r="A29" s="232"/>
      <c r="B29" s="233"/>
      <c r="C29" s="234"/>
      <c r="D29" s="233"/>
      <c r="E29" s="232"/>
      <c r="F29" s="228"/>
      <c r="G29" s="317"/>
      <c r="H29" s="318"/>
      <c r="I29" s="229"/>
      <c r="J29" s="229"/>
      <c r="K29" s="232"/>
      <c r="M29" s="225">
        <f t="shared" ref="M29" si="34">M32/4</f>
        <v>0</v>
      </c>
      <c r="N29" s="226">
        <f t="shared" ref="N29" si="35">M32*5%</f>
        <v>0</v>
      </c>
    </row>
    <row r="30" spans="1:15" ht="15" customHeight="1" x14ac:dyDescent="0.3">
      <c r="A30" s="232"/>
      <c r="B30" s="235"/>
      <c r="C30" s="236"/>
      <c r="D30" s="235"/>
      <c r="E30" s="232"/>
      <c r="F30" s="220">
        <f>SUM('Leçon 1'!G30,'Leçon 2'!G30,'Leçon 3'!G30,'Leçon 4'!G30,'Leçon 5'!G30,'Leçon 6'!G30,'Leçon 7'!G30,'Leçon 8'!G30,'Leçon 9'!G30,'Leçon 10'!J185)</f>
        <v>0</v>
      </c>
      <c r="G30" s="317"/>
      <c r="H30" s="318"/>
      <c r="I30" s="230">
        <f>SUM('Leçon 1'!J30,'Leçon 2'!J30,'Leçon 3'!J30,'Leçon 4'!J30,'Leçon 5'!J30,'Leçon 6'!J30,'Leçon 7'!J30,'Leçon 8'!J30,'Leçon 9'!J30,'Leçon 10'!J185)</f>
        <v>0</v>
      </c>
      <c r="J30" s="230" t="str">
        <f>IF(Paramètres!$I$3="x",
IF(OR(I30=0,I30=""),Paramètres!$G$10,IF(I30&gt;=F30,Paramètres!$K$10,IF(I30&gt;=F30*75%,Paramètres!$J$8,IF(I30&gt;=F30*50%,Paramètres!$I$8,IF(I30&gt;=F30*25%,Paramètres!$H$8,0))))),
IF(Paramètres!$N$3="x",
IF(OR(I30=0,I30=""),0,IF(I30&gt;=F30,Paramètres!$O$9,IF(I30&gt;=F30*75%,Paramètres!$O$9,IF(I30&gt;=F30*50%,Paramètres!$N$8,IF(I30&gt;=F30*25%,Paramètres!$M$8,IF(I30&lt;F30*25%,Paramètres!$L$9)))))),
IF(Paramètres!$R$3="x",
IF(OR(I30=0,I30=""),"NE",IF(I30&gt;=F30*75%,Paramètres!$S$9,IF(I30&gt;=F30*50%,Paramètres!$R$8,IF(I30&gt;=F30*25%,Paramètres!$Q$8,IF(I30&lt;F30*25%,Paramètres!$P$9))))),
IF(Paramètres!$V$3="x",
IF(OR(I30=0,I30=""),"NE",IF(I30&gt;=F30*75%,Paramètres!$W$9,IF(I30&gt;=F30*50%,Paramètres!$V$8,IF(I30&gt;=F30*25%,Paramètres!$U$8,IF(I30&lt;F30*25%,Paramètres!$T$9)))))))))</f>
        <v>NE</v>
      </c>
      <c r="K30" s="232"/>
      <c r="M30" s="225">
        <f t="shared" ref="M30" si="36">M32/4</f>
        <v>0</v>
      </c>
      <c r="N30" s="226">
        <f t="shared" ref="N30" si="37">SUM(M28:M32)-(N28+N29)</f>
        <v>0</v>
      </c>
      <c r="O30" s="6"/>
    </row>
    <row r="31" spans="1:15" ht="15" customHeight="1" thickBot="1" x14ac:dyDescent="0.35">
      <c r="A31" s="232"/>
      <c r="B31" s="235"/>
      <c r="C31" s="236"/>
      <c r="D31" s="235"/>
      <c r="E31" s="232"/>
      <c r="F31" s="221"/>
      <c r="G31" s="319"/>
      <c r="H31" s="320"/>
      <c r="I31" s="231"/>
      <c r="J31" s="231"/>
      <c r="K31" s="232"/>
      <c r="M31" s="225">
        <f t="shared" ref="M31" si="38">M32/4</f>
        <v>0</v>
      </c>
      <c r="N31" s="5"/>
    </row>
    <row r="32" spans="1:15" ht="15" customHeight="1" thickBot="1" x14ac:dyDescent="0.35">
      <c r="A32" s="232"/>
      <c r="B32" s="237"/>
      <c r="C32" s="237"/>
      <c r="D32" s="237"/>
      <c r="E32" s="232"/>
      <c r="F32" s="239"/>
      <c r="G32" s="240"/>
      <c r="H32" s="240"/>
      <c r="I32" s="241"/>
      <c r="J32" s="232"/>
      <c r="K32" s="232"/>
      <c r="M32" s="225">
        <f t="shared" ref="M32" si="39">IF(F30="",40,F30)</f>
        <v>0</v>
      </c>
      <c r="N32" s="5"/>
    </row>
    <row r="33" spans="1:15" ht="15" customHeight="1" thickBot="1" x14ac:dyDescent="0.35">
      <c r="A33" s="232"/>
      <c r="B33" s="9">
        <f>B28+1</f>
        <v>7</v>
      </c>
      <c r="C33" s="8" t="str">
        <f>IF(VLOOKUP(B33,Paramètres!$A$2:$C$38,2,0)=0,"",VLOOKUP(B33,Paramètres!$A$2:$C$38,2,0))</f>
        <v>Elève 7</v>
      </c>
      <c r="D33" s="10" t="str">
        <f>IF(C33="","",VLOOKUP(B33,Paramètres!$A$2:$C$38,3,0))</f>
        <v>F</v>
      </c>
      <c r="E33" s="232"/>
      <c r="F33" s="227" t="s">
        <v>184</v>
      </c>
      <c r="G33" s="315"/>
      <c r="H33" s="316"/>
      <c r="I33" s="227" t="s">
        <v>185</v>
      </c>
      <c r="J33" s="227" t="str" cm="1">
        <f t="array" ref="J33">IF(OR(Paramètres!$I$3:$J$3="x",Paramètres!$N$3:$O$3="x"),"Note moyenne","Degré atteint")</f>
        <v>Degré atteint</v>
      </c>
      <c r="K33" s="232"/>
      <c r="L33" s="225" t="str">
        <f>IF(F35="","",IF(Paramètres!$I$3="x",
IF(OR(I35=0,I35=""),0,IF(I35&gt;=F35,4,IF(I35&gt;=F35*75%,3,IF(I35&gt;=F35*50%,2,IF(I35&gt;=F35*25%,1,0))))),
IF(Paramètres!$N$3="x",
IF(OR(I35=0,I35=""),0,IF(I35&gt;=F35,4,IF(I35&gt;=F35*75%,4,IF(I35&gt;=F35*50%,3,IF(I35&gt;=F35*25%,2,IF(I35&lt;F35*25%,1)))))),
IF(Paramètres!$R$3="x",
IF(OR(I35=0,I35=""),"NE",IF(I35&gt;=F35,"D4",IF(I35&gt;=F35*75%,"D4",IF(I35&gt;=F35*50%,"D3",IF(I35&gt;=F35*25%,"D2",IF(I35&lt;F35*25%,"D1")))))),
IF(Paramètres!$V$3="x",
IF(OR(I35=0,I35=""),"NA",IF(I35&gt;=F35,"A",IF(I35&gt;=F35*75%,"A",IF(I35&gt;=F35*50%,"ECA",IF(I35&gt;=F35*25%,"AR",IF(I35&lt;F35*25%,"NA")))))))))))</f>
        <v>NA</v>
      </c>
      <c r="M33" s="225">
        <f t="shared" ref="M33" si="40">M37/4</f>
        <v>0</v>
      </c>
      <c r="N33" s="226">
        <f t="shared" ref="N33" si="41">IF(I35="",0,IF(I35&gt;F35,F35,I35))</f>
        <v>0</v>
      </c>
      <c r="O33" s="6"/>
    </row>
    <row r="34" spans="1:15" ht="15" customHeight="1" x14ac:dyDescent="0.3">
      <c r="A34" s="232"/>
      <c r="B34" s="233"/>
      <c r="C34" s="234"/>
      <c r="D34" s="233"/>
      <c r="E34" s="232"/>
      <c r="F34" s="228"/>
      <c r="G34" s="317"/>
      <c r="H34" s="318"/>
      <c r="I34" s="229"/>
      <c r="J34" s="229"/>
      <c r="K34" s="232"/>
      <c r="M34" s="225">
        <f t="shared" ref="M34" si="42">M37/4</f>
        <v>0</v>
      </c>
      <c r="N34" s="226">
        <f t="shared" ref="N34" si="43">M37*5%</f>
        <v>0</v>
      </c>
    </row>
    <row r="35" spans="1:15" ht="15" customHeight="1" x14ac:dyDescent="0.3">
      <c r="A35" s="232"/>
      <c r="B35" s="235"/>
      <c r="C35" s="236"/>
      <c r="D35" s="235"/>
      <c r="E35" s="232"/>
      <c r="F35" s="220">
        <f>SUM('Leçon 1'!G35,'Leçon 2'!G35,'Leçon 3'!G35,'Leçon 4'!G35,'Leçon 5'!G35,'Leçon 6'!G35,'Leçon 7'!G35,'Leçon 8'!G35,'Leçon 9'!G35,'Leçon 10'!J190)</f>
        <v>0</v>
      </c>
      <c r="G35" s="317"/>
      <c r="H35" s="318"/>
      <c r="I35" s="230">
        <f>SUM('Leçon 1'!J35,'Leçon 2'!J35,'Leçon 3'!J35,'Leçon 4'!J35,'Leçon 5'!J35,'Leçon 6'!J35,'Leçon 7'!J35,'Leçon 8'!J35,'Leçon 9'!J35,'Leçon 10'!J190)</f>
        <v>0</v>
      </c>
      <c r="J35" s="230" t="str">
        <f>IF(Paramètres!$I$3="x",
IF(OR(I35=0,I35=""),Paramètres!$G$10,IF(I35&gt;=F35,Paramètres!$K$10,IF(I35&gt;=F35*75%,Paramètres!$J$8,IF(I35&gt;=F35*50%,Paramètres!$I$8,IF(I35&gt;=F35*25%,Paramètres!$H$8,0))))),
IF(Paramètres!$N$3="x",
IF(OR(I35=0,I35=""),0,IF(I35&gt;=F35,Paramètres!$O$9,IF(I35&gt;=F35*75%,Paramètres!$O$9,IF(I35&gt;=F35*50%,Paramètres!$N$8,IF(I35&gt;=F35*25%,Paramètres!$M$8,IF(I35&lt;F35*25%,Paramètres!$L$9)))))),
IF(Paramètres!$R$3="x",
IF(OR(I35=0,I35=""),"NE",IF(I35&gt;=F35*75%,Paramètres!$S$9,IF(I35&gt;=F35*50%,Paramètres!$R$8,IF(I35&gt;=F35*25%,Paramètres!$Q$8,IF(I35&lt;F35*25%,Paramètres!$P$9))))),
IF(Paramètres!$V$3="x",
IF(OR(I35=0,I35=""),"NE",IF(I35&gt;=F35*75%,Paramètres!$W$9,IF(I35&gt;=F35*50%,Paramètres!$V$8,IF(I35&gt;=F35*25%,Paramètres!$U$8,IF(I35&lt;F35*25%,Paramètres!$T$9)))))))))</f>
        <v>NE</v>
      </c>
      <c r="K35" s="232"/>
      <c r="M35" s="225">
        <f t="shared" ref="M35" si="44">M37/4</f>
        <v>0</v>
      </c>
      <c r="N35" s="226">
        <f t="shared" ref="N35" si="45">SUM(M33:M37)-(N33+N34)</f>
        <v>0</v>
      </c>
      <c r="O35" s="6"/>
    </row>
    <row r="36" spans="1:15" ht="15" customHeight="1" thickBot="1" x14ac:dyDescent="0.35">
      <c r="A36" s="232"/>
      <c r="B36" s="235"/>
      <c r="C36" s="236"/>
      <c r="D36" s="235"/>
      <c r="E36" s="232"/>
      <c r="F36" s="221"/>
      <c r="G36" s="319"/>
      <c r="H36" s="320"/>
      <c r="I36" s="231"/>
      <c r="J36" s="231"/>
      <c r="K36" s="232"/>
      <c r="M36" s="225">
        <f t="shared" ref="M36" si="46">M37/4</f>
        <v>0</v>
      </c>
      <c r="N36" s="5"/>
    </row>
    <row r="37" spans="1:15" ht="15" customHeight="1" thickBot="1" x14ac:dyDescent="0.35">
      <c r="A37" s="232"/>
      <c r="B37" s="237"/>
      <c r="C37" s="237"/>
      <c r="D37" s="237"/>
      <c r="E37" s="232"/>
      <c r="F37" s="239"/>
      <c r="G37" s="240"/>
      <c r="H37" s="240"/>
      <c r="I37" s="241"/>
      <c r="J37" s="232"/>
      <c r="K37" s="232"/>
      <c r="M37" s="225">
        <f t="shared" ref="M37" si="47">IF(F35="",40,F35)</f>
        <v>0</v>
      </c>
      <c r="N37" s="5"/>
    </row>
    <row r="38" spans="1:15" ht="15" customHeight="1" thickBot="1" x14ac:dyDescent="0.35">
      <c r="A38" s="232"/>
      <c r="B38" s="9">
        <f t="shared" ref="B38" si="48">B33+1</f>
        <v>8</v>
      </c>
      <c r="C38" s="8" t="str">
        <f>IF(VLOOKUP(B38,Paramètres!$A$2:$C$38,2,0)=0,"",VLOOKUP(B38,Paramètres!$A$2:$C$38,2,0))</f>
        <v>Elève 8</v>
      </c>
      <c r="D38" s="10" t="str">
        <f>IF(C38="","",VLOOKUP(B38,Paramètres!$A$2:$C$38,3,0))</f>
        <v>F</v>
      </c>
      <c r="E38" s="232"/>
      <c r="F38" s="227" t="s">
        <v>184</v>
      </c>
      <c r="G38" s="315"/>
      <c r="H38" s="316"/>
      <c r="I38" s="227" t="s">
        <v>185</v>
      </c>
      <c r="J38" s="227" t="str" cm="1">
        <f t="array" ref="J38">IF(OR(Paramètres!$I$3:$J$3="x",Paramètres!$N$3:$O$3="x"),"Note moyenne","Degré atteint")</f>
        <v>Degré atteint</v>
      </c>
      <c r="K38" s="232"/>
      <c r="L38" s="225" t="str">
        <f>IF(F40="","",IF(Paramètres!$I$3="x",
IF(OR(I40=0,I40=""),0,IF(I40&gt;=F40,4,IF(I40&gt;=F40*75%,3,IF(I40&gt;=F40*50%,2,IF(I40&gt;=F40*25%,1,0))))),
IF(Paramètres!$N$3="x",
IF(OR(I40=0,I40=""),0,IF(I40&gt;=F40,4,IF(I40&gt;=F40*75%,4,IF(I40&gt;=F40*50%,3,IF(I40&gt;=F40*25%,2,IF(I40&lt;F40*25%,1)))))),
IF(Paramètres!$R$3="x",
IF(OR(I40=0,I40=""),"NE",IF(I40&gt;=F40,"D4",IF(I40&gt;=F40*75%,"D4",IF(I40&gt;=F40*50%,"D3",IF(I40&gt;=F40*25%,"D2",IF(I40&lt;F40*25%,"D1")))))),
IF(Paramètres!$V$3="x",
IF(OR(I40=0,I40=""),"NA",IF(I40&gt;=F40,"A",IF(I40&gt;=F40*75%,"A",IF(I40&gt;=F40*50%,"ECA",IF(I40&gt;=F40*25%,"AR",IF(I40&lt;F40*25%,"NA")))))))))))</f>
        <v>NA</v>
      </c>
      <c r="M38" s="225">
        <f t="shared" ref="M38" si="49">M42/4</f>
        <v>0</v>
      </c>
      <c r="N38" s="226">
        <f t="shared" ref="N38" si="50">IF(I40="",0,IF(I40&gt;F40,F40,I40))</f>
        <v>0</v>
      </c>
      <c r="O38" s="6"/>
    </row>
    <row r="39" spans="1:15" ht="15" customHeight="1" x14ac:dyDescent="0.3">
      <c r="A39" s="232"/>
      <c r="B39" s="233"/>
      <c r="C39" s="234"/>
      <c r="D39" s="233"/>
      <c r="E39" s="232"/>
      <c r="F39" s="228"/>
      <c r="G39" s="317"/>
      <c r="H39" s="318"/>
      <c r="I39" s="229"/>
      <c r="J39" s="229"/>
      <c r="K39" s="232"/>
      <c r="M39" s="225">
        <f t="shared" ref="M39" si="51">M42/4</f>
        <v>0</v>
      </c>
      <c r="N39" s="226">
        <f t="shared" ref="N39" si="52">M42*5%</f>
        <v>0</v>
      </c>
    </row>
    <row r="40" spans="1:15" ht="15" customHeight="1" x14ac:dyDescent="0.3">
      <c r="A40" s="232"/>
      <c r="B40" s="235"/>
      <c r="C40" s="236"/>
      <c r="D40" s="235"/>
      <c r="E40" s="232"/>
      <c r="F40" s="220">
        <f>SUM('Leçon 1'!G40,'Leçon 2'!G40,'Leçon 3'!G40,'Leçon 4'!G40,'Leçon 5'!G40,'Leçon 6'!G40,'Leçon 7'!G40,'Leçon 8'!G40,'Leçon 9'!G40,'Leçon 10'!J195)</f>
        <v>0</v>
      </c>
      <c r="G40" s="317"/>
      <c r="H40" s="318"/>
      <c r="I40" s="230">
        <f>SUM('Leçon 1'!J40,'Leçon 2'!J40,'Leçon 3'!J40,'Leçon 4'!J40,'Leçon 5'!J40,'Leçon 6'!J40,'Leçon 7'!J40,'Leçon 8'!J40,'Leçon 9'!J40,'Leçon 10'!J195)</f>
        <v>0</v>
      </c>
      <c r="J40" s="230" t="str">
        <f>IF(Paramètres!$I$3="x",
IF(OR(I40=0,I40=""),Paramètres!$G$10,IF(I40&gt;=F40,Paramètres!$K$10,IF(I40&gt;=F40*75%,Paramètres!$J$8,IF(I40&gt;=F40*50%,Paramètres!$I$8,IF(I40&gt;=F40*25%,Paramètres!$H$8,0))))),
IF(Paramètres!$N$3="x",
IF(OR(I40=0,I40=""),0,IF(I40&gt;=F40,Paramètres!$O$9,IF(I40&gt;=F40*75%,Paramètres!$O$9,IF(I40&gt;=F40*50%,Paramètres!$N$8,IF(I40&gt;=F40*25%,Paramètres!$M$8,IF(I40&lt;F40*25%,Paramètres!$L$9)))))),
IF(Paramètres!$R$3="x",
IF(OR(I40=0,I40=""),"NE",IF(I40&gt;=F40*75%,Paramètres!$S$9,IF(I40&gt;=F40*50%,Paramètres!$R$8,IF(I40&gt;=F40*25%,Paramètres!$Q$8,IF(I40&lt;F40*25%,Paramètres!$P$9))))),
IF(Paramètres!$V$3="x",
IF(OR(I40=0,I40=""),"NE",IF(I40&gt;=F40*75%,Paramètres!$W$9,IF(I40&gt;=F40*50%,Paramètres!$V$8,IF(I40&gt;=F40*25%,Paramètres!$U$8,IF(I40&lt;F40*25%,Paramètres!$T$9)))))))))</f>
        <v>NE</v>
      </c>
      <c r="K40" s="232"/>
      <c r="M40" s="225">
        <f t="shared" ref="M40" si="53">M42/4</f>
        <v>0</v>
      </c>
      <c r="N40" s="226">
        <f t="shared" ref="N40" si="54">SUM(M38:M42)-(N38+N39)</f>
        <v>0</v>
      </c>
      <c r="O40" s="6"/>
    </row>
    <row r="41" spans="1:15" ht="15" customHeight="1" thickBot="1" x14ac:dyDescent="0.35">
      <c r="A41" s="232"/>
      <c r="B41" s="235"/>
      <c r="C41" s="236"/>
      <c r="D41" s="235"/>
      <c r="E41" s="232"/>
      <c r="F41" s="221"/>
      <c r="G41" s="319"/>
      <c r="H41" s="320"/>
      <c r="I41" s="231"/>
      <c r="J41" s="231"/>
      <c r="K41" s="232"/>
      <c r="M41" s="225">
        <f t="shared" ref="M41" si="55">M42/4</f>
        <v>0</v>
      </c>
      <c r="N41" s="5"/>
    </row>
    <row r="42" spans="1:15" ht="15" customHeight="1" thickBot="1" x14ac:dyDescent="0.35">
      <c r="A42" s="232"/>
      <c r="B42" s="237"/>
      <c r="C42" s="237"/>
      <c r="D42" s="237"/>
      <c r="E42" s="232"/>
      <c r="F42" s="239"/>
      <c r="G42" s="240"/>
      <c r="H42" s="240"/>
      <c r="I42" s="241"/>
      <c r="J42" s="232"/>
      <c r="K42" s="232"/>
      <c r="M42" s="225">
        <f t="shared" ref="M42" si="56">IF(F40="",40,F40)</f>
        <v>0</v>
      </c>
      <c r="N42" s="5"/>
    </row>
    <row r="43" spans="1:15" ht="15" customHeight="1" thickBot="1" x14ac:dyDescent="0.35">
      <c r="A43" s="232"/>
      <c r="B43" s="9">
        <f t="shared" ref="B43" si="57">B38+1</f>
        <v>9</v>
      </c>
      <c r="C43" s="8" t="str">
        <f>IF(VLOOKUP(B43,Paramètres!$A$2:$C$38,2,0)=0,"",VLOOKUP(B43,Paramètres!$A$2:$C$38,2,0))</f>
        <v>Elève 9</v>
      </c>
      <c r="D43" s="10" t="str">
        <f>IF(C43="","",VLOOKUP(B43,Paramètres!$A$2:$C$38,3,0))</f>
        <v>F</v>
      </c>
      <c r="E43" s="232"/>
      <c r="F43" s="227" t="s">
        <v>184</v>
      </c>
      <c r="G43" s="315"/>
      <c r="H43" s="316"/>
      <c r="I43" s="227" t="s">
        <v>185</v>
      </c>
      <c r="J43" s="227" t="str" cm="1">
        <f t="array" ref="J43">IF(OR(Paramètres!$I$3:$J$3="x",Paramètres!$N$3:$O$3="x"),"Note moyenne","Degré atteint")</f>
        <v>Degré atteint</v>
      </c>
      <c r="K43" s="232"/>
      <c r="L43" s="225" t="str">
        <f>IF(F45="","",IF(Paramètres!$I$3="x",
IF(OR(I45=0,I45=""),0,IF(I45&gt;=F45,4,IF(I45&gt;=F45*75%,3,IF(I45&gt;=F45*50%,2,IF(I45&gt;=F45*25%,1,0))))),
IF(Paramètres!$N$3="x",
IF(OR(I45=0,I45=""),0,IF(I45&gt;=F45,4,IF(I45&gt;=F45*75%,4,IF(I45&gt;=F45*50%,3,IF(I45&gt;=F45*25%,2,IF(I45&lt;F45*25%,1)))))),
IF(Paramètres!$R$3="x",
IF(OR(I45=0,I45=""),"NE",IF(I45&gt;=F45,"D4",IF(I45&gt;=F45*75%,"D4",IF(I45&gt;=F45*50%,"D3",IF(I45&gt;=F45*25%,"D2",IF(I45&lt;F45*25%,"D1")))))),
IF(Paramètres!$V$3="x",
IF(OR(I45=0,I45=""),"NA",IF(I45&gt;=F45,"A",IF(I45&gt;=F45*75%,"A",IF(I45&gt;=F45*50%,"ECA",IF(I45&gt;=F45*25%,"AR",IF(I45&lt;F45*25%,"NA")))))))))))</f>
        <v>NA</v>
      </c>
      <c r="M43" s="225">
        <f t="shared" ref="M43" si="58">M47/4</f>
        <v>0</v>
      </c>
      <c r="N43" s="226">
        <f t="shared" ref="N43" si="59">IF(I45="",0,IF(I45&gt;F45,F45,I45))</f>
        <v>0</v>
      </c>
      <c r="O43" s="6"/>
    </row>
    <row r="44" spans="1:15" ht="15" customHeight="1" x14ac:dyDescent="0.3">
      <c r="A44" s="232"/>
      <c r="B44" s="233"/>
      <c r="C44" s="234"/>
      <c r="D44" s="233"/>
      <c r="E44" s="232"/>
      <c r="F44" s="228"/>
      <c r="G44" s="317"/>
      <c r="H44" s="318"/>
      <c r="I44" s="229"/>
      <c r="J44" s="229"/>
      <c r="K44" s="232"/>
      <c r="M44" s="225">
        <f t="shared" ref="M44" si="60">M47/4</f>
        <v>0</v>
      </c>
      <c r="N44" s="226">
        <f t="shared" ref="N44" si="61">M47*5%</f>
        <v>0</v>
      </c>
    </row>
    <row r="45" spans="1:15" ht="15" customHeight="1" x14ac:dyDescent="0.3">
      <c r="A45" s="232"/>
      <c r="B45" s="235"/>
      <c r="C45" s="236"/>
      <c r="D45" s="235"/>
      <c r="E45" s="232"/>
      <c r="F45" s="220">
        <f>SUM('Leçon 1'!G45,'Leçon 2'!G45,'Leçon 3'!G45,'Leçon 4'!G45,'Leçon 5'!G45,'Leçon 6'!G45,'Leçon 7'!G45,'Leçon 8'!G45,'Leçon 9'!G45,'Leçon 10'!J200)</f>
        <v>0</v>
      </c>
      <c r="G45" s="317"/>
      <c r="H45" s="318"/>
      <c r="I45" s="230">
        <f>SUM('Leçon 1'!J45,'Leçon 2'!J45,'Leçon 3'!J45,'Leçon 4'!J45,'Leçon 5'!J45,'Leçon 6'!J45,'Leçon 7'!J45,'Leçon 8'!J45,'Leçon 9'!J45,'Leçon 10'!J200)</f>
        <v>0</v>
      </c>
      <c r="J45" s="230" t="str">
        <f>IF(Paramètres!$I$3="x",
IF(OR(I45=0,I45=""),Paramètres!$G$10,IF(I45&gt;=F45,Paramètres!$K$10,IF(I45&gt;=F45*75%,Paramètres!$J$8,IF(I45&gt;=F45*50%,Paramètres!$I$8,IF(I45&gt;=F45*25%,Paramètres!$H$8,0))))),
IF(Paramètres!$N$3="x",
IF(OR(I45=0,I45=""),0,IF(I45&gt;=F45,Paramètres!$O$9,IF(I45&gt;=F45*75%,Paramètres!$O$9,IF(I45&gt;=F45*50%,Paramètres!$N$8,IF(I45&gt;=F45*25%,Paramètres!$M$8,IF(I45&lt;F45*25%,Paramètres!$L$9)))))),
IF(Paramètres!$R$3="x",
IF(OR(I45=0,I45=""),"NE",IF(I45&gt;=F45*75%,Paramètres!$S$9,IF(I45&gt;=F45*50%,Paramètres!$R$8,IF(I45&gt;=F45*25%,Paramètres!$Q$8,IF(I45&lt;F45*25%,Paramètres!$P$9))))),
IF(Paramètres!$V$3="x",
IF(OR(I45=0,I45=""),"NE",IF(I45&gt;=F45*75%,Paramètres!$W$9,IF(I45&gt;=F45*50%,Paramètres!$V$8,IF(I45&gt;=F45*25%,Paramètres!$U$8,IF(I45&lt;F45*25%,Paramètres!$T$9)))))))))</f>
        <v>NE</v>
      </c>
      <c r="K45" s="232"/>
      <c r="M45" s="225">
        <f t="shared" ref="M45" si="62">M47/4</f>
        <v>0</v>
      </c>
      <c r="N45" s="226">
        <f t="shared" ref="N45" si="63">SUM(M43:M47)-(N43+N44)</f>
        <v>0</v>
      </c>
      <c r="O45" s="6"/>
    </row>
    <row r="46" spans="1:15" ht="15" customHeight="1" thickBot="1" x14ac:dyDescent="0.35">
      <c r="A46" s="232"/>
      <c r="B46" s="235"/>
      <c r="C46" s="236"/>
      <c r="D46" s="235"/>
      <c r="E46" s="232"/>
      <c r="F46" s="221"/>
      <c r="G46" s="319"/>
      <c r="H46" s="320"/>
      <c r="I46" s="231"/>
      <c r="J46" s="231"/>
      <c r="K46" s="232"/>
      <c r="M46" s="225">
        <f t="shared" ref="M46" si="64">M47/4</f>
        <v>0</v>
      </c>
      <c r="N46" s="5"/>
    </row>
    <row r="47" spans="1:15" ht="15" customHeight="1" thickBot="1" x14ac:dyDescent="0.35">
      <c r="A47" s="232"/>
      <c r="B47" s="237"/>
      <c r="C47" s="237"/>
      <c r="D47" s="237"/>
      <c r="E47" s="232"/>
      <c r="F47" s="239"/>
      <c r="G47" s="240"/>
      <c r="H47" s="240"/>
      <c r="I47" s="241"/>
      <c r="J47" s="232"/>
      <c r="K47" s="232"/>
      <c r="M47" s="225">
        <f t="shared" ref="M47" si="65">IF(F45="",40,F45)</f>
        <v>0</v>
      </c>
      <c r="N47" s="5"/>
    </row>
    <row r="48" spans="1:15" ht="15" customHeight="1" thickBot="1" x14ac:dyDescent="0.35">
      <c r="A48" s="232"/>
      <c r="B48" s="9">
        <f t="shared" ref="B48" si="66">B43+1</f>
        <v>10</v>
      </c>
      <c r="C48" s="8" t="str">
        <f>IF(VLOOKUP(B48,Paramètres!$A$2:$C$38,2,0)=0,"",VLOOKUP(B48,Paramètres!$A$2:$C$38,2,0))</f>
        <v>Elève 10</v>
      </c>
      <c r="D48" s="10" t="str">
        <f>IF(C48="","",VLOOKUP(B48,Paramètres!$A$2:$C$38,3,0))</f>
        <v>G</v>
      </c>
      <c r="E48" s="232"/>
      <c r="F48" s="227" t="s">
        <v>184</v>
      </c>
      <c r="G48" s="315"/>
      <c r="H48" s="316"/>
      <c r="I48" s="227" t="s">
        <v>185</v>
      </c>
      <c r="J48" s="227" t="str" cm="1">
        <f t="array" ref="J48">IF(OR(Paramètres!$I$3:$J$3="x",Paramètres!$N$3:$O$3="x"),"Note moyenne","Degré atteint")</f>
        <v>Degré atteint</v>
      </c>
      <c r="K48" s="232"/>
      <c r="L48" s="225" t="str">
        <f>IF(F50="","",IF(Paramètres!$I$3="x",
IF(OR(I50=0,I50=""),0,IF(I50&gt;=F50,4,IF(I50&gt;=F50*75%,3,IF(I50&gt;=F50*50%,2,IF(I50&gt;=F50*25%,1,0))))),
IF(Paramètres!$N$3="x",
IF(OR(I50=0,I50=""),0,IF(I50&gt;=F50,4,IF(I50&gt;=F50*75%,4,IF(I50&gt;=F50*50%,3,IF(I50&gt;=F50*25%,2,IF(I50&lt;F50*25%,1)))))),
IF(Paramètres!$R$3="x",
IF(OR(I50=0,I50=""),"NE",IF(I50&gt;=F50,"D4",IF(I50&gt;=F50*75%,"D4",IF(I50&gt;=F50*50%,"D3",IF(I50&gt;=F50*25%,"D2",IF(I50&lt;F50*25%,"D1")))))),
IF(Paramètres!$V$3="x",
IF(OR(I50=0,I50=""),"NA",IF(I50&gt;=F50,"A",IF(I50&gt;=F50*75%,"A",IF(I50&gt;=F50*50%,"ECA",IF(I50&gt;=F50*25%,"AR",IF(I50&lt;F50*25%,"NA")))))))))))</f>
        <v>NA</v>
      </c>
      <c r="M48" s="225">
        <f t="shared" ref="M48" si="67">M52/4</f>
        <v>0</v>
      </c>
      <c r="N48" s="226">
        <f t="shared" ref="N48" si="68">IF(I50="",0,IF(I50&gt;F50,F50,I50))</f>
        <v>0</v>
      </c>
      <c r="O48" s="6"/>
    </row>
    <row r="49" spans="1:15" ht="15" customHeight="1" x14ac:dyDescent="0.3">
      <c r="A49" s="232"/>
      <c r="B49" s="233"/>
      <c r="C49" s="234"/>
      <c r="D49" s="233"/>
      <c r="E49" s="232"/>
      <c r="F49" s="228"/>
      <c r="G49" s="317"/>
      <c r="H49" s="318"/>
      <c r="I49" s="229"/>
      <c r="J49" s="229"/>
      <c r="K49" s="232"/>
      <c r="M49" s="225">
        <f t="shared" ref="M49" si="69">M52/4</f>
        <v>0</v>
      </c>
      <c r="N49" s="226">
        <f t="shared" ref="N49" si="70">M52*5%</f>
        <v>0</v>
      </c>
    </row>
    <row r="50" spans="1:15" ht="15" customHeight="1" x14ac:dyDescent="0.3">
      <c r="A50" s="232"/>
      <c r="B50" s="235"/>
      <c r="C50" s="236"/>
      <c r="D50" s="235"/>
      <c r="E50" s="232"/>
      <c r="F50" s="220">
        <f>SUM('Leçon 1'!G50,'Leçon 2'!G50,'Leçon 3'!G50,'Leçon 4'!G50,'Leçon 5'!G50,'Leçon 6'!G50,'Leçon 7'!G50,'Leçon 8'!G50,'Leçon 9'!G50,'Leçon 10'!J205)</f>
        <v>0</v>
      </c>
      <c r="G50" s="317"/>
      <c r="H50" s="318"/>
      <c r="I50" s="230">
        <f>SUM('Leçon 1'!J50,'Leçon 2'!J50,'Leçon 3'!J50,'Leçon 4'!J50,'Leçon 5'!J50,'Leçon 6'!J50,'Leçon 7'!J50,'Leçon 8'!J50,'Leçon 9'!J50,'Leçon 10'!J205)</f>
        <v>0</v>
      </c>
      <c r="J50" s="230" t="str">
        <f>IF(Paramètres!$I$3="x",
IF(OR(I50=0,I50=""),Paramètres!$G$10,IF(I50&gt;=F50,Paramètres!$K$10,IF(I50&gt;=F50*75%,Paramètres!$J$8,IF(I50&gt;=F50*50%,Paramètres!$I$8,IF(I50&gt;=F50*25%,Paramètres!$H$8,0))))),
IF(Paramètres!$N$3="x",
IF(OR(I50=0,I50=""),0,IF(I50&gt;=F50,Paramètres!$O$9,IF(I50&gt;=F50*75%,Paramètres!$O$9,IF(I50&gt;=F50*50%,Paramètres!$N$8,IF(I50&gt;=F50*25%,Paramètres!$M$8,IF(I50&lt;F50*25%,Paramètres!$L$9)))))),
IF(Paramètres!$R$3="x",
IF(OR(I50=0,I50=""),"NE",IF(I50&gt;=F50*75%,Paramètres!$S$9,IF(I50&gt;=F50*50%,Paramètres!$R$8,IF(I50&gt;=F50*25%,Paramètres!$Q$8,IF(I50&lt;F50*25%,Paramètres!$P$9))))),
IF(Paramètres!$V$3="x",
IF(OR(I50=0,I50=""),"NE",IF(I50&gt;=F50*75%,Paramètres!$W$9,IF(I50&gt;=F50*50%,Paramètres!$V$8,IF(I50&gt;=F50*25%,Paramètres!$U$8,IF(I50&lt;F50*25%,Paramètres!$T$9)))))))))</f>
        <v>NE</v>
      </c>
      <c r="K50" s="232"/>
      <c r="M50" s="225">
        <f t="shared" ref="M50" si="71">M52/4</f>
        <v>0</v>
      </c>
      <c r="N50" s="226">
        <f t="shared" ref="N50" si="72">SUM(M48:M52)-(N48+N49)</f>
        <v>0</v>
      </c>
      <c r="O50" s="6"/>
    </row>
    <row r="51" spans="1:15" ht="15" customHeight="1" thickBot="1" x14ac:dyDescent="0.35">
      <c r="A51" s="232"/>
      <c r="B51" s="235"/>
      <c r="C51" s="236"/>
      <c r="D51" s="235"/>
      <c r="E51" s="232"/>
      <c r="F51" s="221"/>
      <c r="G51" s="319"/>
      <c r="H51" s="320"/>
      <c r="I51" s="231"/>
      <c r="J51" s="231"/>
      <c r="K51" s="232"/>
      <c r="M51" s="225">
        <f t="shared" ref="M51" si="73">M52/4</f>
        <v>0</v>
      </c>
      <c r="N51" s="5"/>
    </row>
    <row r="52" spans="1:15" ht="15" customHeight="1" thickBot="1" x14ac:dyDescent="0.35">
      <c r="A52" s="232"/>
      <c r="B52" s="237"/>
      <c r="C52" s="237"/>
      <c r="D52" s="237"/>
      <c r="E52" s="232"/>
      <c r="F52" s="239"/>
      <c r="G52" s="240"/>
      <c r="H52" s="240"/>
      <c r="I52" s="241"/>
      <c r="J52" s="232"/>
      <c r="K52" s="232"/>
      <c r="M52" s="225">
        <f t="shared" ref="M52" si="74">IF(F50="",40,F50)</f>
        <v>0</v>
      </c>
      <c r="N52" s="5"/>
    </row>
    <row r="53" spans="1:15" ht="15" customHeight="1" thickBot="1" x14ac:dyDescent="0.35">
      <c r="A53" s="232"/>
      <c r="B53" s="9">
        <f t="shared" ref="B53" si="75">B48+1</f>
        <v>11</v>
      </c>
      <c r="C53" s="8" t="str">
        <f>IF(VLOOKUP(B53,Paramètres!$A$2:$C$38,2,0)=0,"",VLOOKUP(B53,Paramètres!$A$2:$C$38,2,0))</f>
        <v>Elève 11</v>
      </c>
      <c r="D53" s="10" t="str">
        <f>IF(C53="","",VLOOKUP(B53,Paramètres!$A$2:$C$38,3,0))</f>
        <v>F</v>
      </c>
      <c r="E53" s="232"/>
      <c r="F53" s="227" t="s">
        <v>184</v>
      </c>
      <c r="G53" s="315"/>
      <c r="H53" s="316"/>
      <c r="I53" s="227" t="s">
        <v>185</v>
      </c>
      <c r="J53" s="227" t="str" cm="1">
        <f t="array" ref="J53">IF(OR(Paramètres!$I$3:$J$3="x",Paramètres!$N$3:$O$3="x"),"Note moyenne","Degré atteint")</f>
        <v>Degré atteint</v>
      </c>
      <c r="K53" s="232"/>
      <c r="L53" s="225" t="str">
        <f>IF(F55="","",IF(Paramètres!$I$3="x",
IF(OR(I55=0,I55=""),0,IF(I55&gt;=F55,4,IF(I55&gt;=F55*75%,3,IF(I55&gt;=F55*50%,2,IF(I55&gt;=F55*25%,1,0))))),
IF(Paramètres!$N$3="x",
IF(OR(I55=0,I55=""),0,IF(I55&gt;=F55,4,IF(I55&gt;=F55*75%,4,IF(I55&gt;=F55*50%,3,IF(I55&gt;=F55*25%,2,IF(I55&lt;F55*25%,1)))))),
IF(Paramètres!$R$3="x",
IF(OR(I55=0,I55=""),"NE",IF(I55&gt;=F55,"D4",IF(I55&gt;=F55*75%,"D4",IF(I55&gt;=F55*50%,"D3",IF(I55&gt;=F55*25%,"D2",IF(I55&lt;F55*25%,"D1")))))),
IF(Paramètres!$V$3="x",
IF(OR(I55=0,I55=""),"NA",IF(I55&gt;=F55,"A",IF(I55&gt;=F55*75%,"A",IF(I55&gt;=F55*50%,"ECA",IF(I55&gt;=F55*25%,"AR",IF(I55&lt;F55*25%,"NA")))))))))))</f>
        <v>NA</v>
      </c>
      <c r="M53" s="225">
        <f t="shared" ref="M53" si="76">M57/4</f>
        <v>0</v>
      </c>
      <c r="N53" s="226">
        <f t="shared" ref="N53" si="77">IF(I55="",0,IF(I55&gt;F55,F55,I55))</f>
        <v>0</v>
      </c>
      <c r="O53" s="6"/>
    </row>
    <row r="54" spans="1:15" ht="15" customHeight="1" x14ac:dyDescent="0.3">
      <c r="A54" s="232"/>
      <c r="B54" s="233"/>
      <c r="C54" s="234"/>
      <c r="D54" s="233"/>
      <c r="E54" s="232"/>
      <c r="F54" s="228"/>
      <c r="G54" s="317"/>
      <c r="H54" s="318"/>
      <c r="I54" s="229"/>
      <c r="J54" s="229"/>
      <c r="K54" s="232"/>
      <c r="M54" s="225">
        <f t="shared" ref="M54" si="78">M57/4</f>
        <v>0</v>
      </c>
      <c r="N54" s="226">
        <f t="shared" ref="N54" si="79">M57*5%</f>
        <v>0</v>
      </c>
    </row>
    <row r="55" spans="1:15" ht="15" customHeight="1" x14ac:dyDescent="0.3">
      <c r="A55" s="232"/>
      <c r="B55" s="235"/>
      <c r="C55" s="236"/>
      <c r="D55" s="235"/>
      <c r="E55" s="232"/>
      <c r="F55" s="220">
        <f>SUM('Leçon 1'!G55,'Leçon 2'!G55,'Leçon 3'!G55,'Leçon 4'!G55,'Leçon 5'!G55,'Leçon 6'!G55,'Leçon 7'!G55,'Leçon 8'!G55,'Leçon 9'!G55,'Leçon 10'!J210)</f>
        <v>0</v>
      </c>
      <c r="G55" s="317"/>
      <c r="H55" s="318"/>
      <c r="I55" s="230">
        <f>SUM('Leçon 1'!J55,'Leçon 2'!J55,'Leçon 3'!J55,'Leçon 4'!J55,'Leçon 5'!J55,'Leçon 6'!J55,'Leçon 7'!J55,'Leçon 8'!J55,'Leçon 9'!J55,'Leçon 10'!J210)</f>
        <v>0</v>
      </c>
      <c r="J55" s="230" t="str">
        <f>IF(Paramètres!$I$3="x",
IF(OR(I55=0,I55=""),Paramètres!$G$10,IF(I55&gt;=F55,Paramètres!$K$10,IF(I55&gt;=F55*75%,Paramètres!$J$8,IF(I55&gt;=F55*50%,Paramètres!$I$8,IF(I55&gt;=F55*25%,Paramètres!$H$8,0))))),
IF(Paramètres!$N$3="x",
IF(OR(I55=0,I55=""),0,IF(I55&gt;=F55,Paramètres!$O$9,IF(I55&gt;=F55*75%,Paramètres!$O$9,IF(I55&gt;=F55*50%,Paramètres!$N$8,IF(I55&gt;=F55*25%,Paramètres!$M$8,IF(I55&lt;F55*25%,Paramètres!$L$9)))))),
IF(Paramètres!$R$3="x",
IF(OR(I55=0,I55=""),"NE",IF(I55&gt;=F55*75%,Paramètres!$S$9,IF(I55&gt;=F55*50%,Paramètres!$R$8,IF(I55&gt;=F55*25%,Paramètres!$Q$8,IF(I55&lt;F55*25%,Paramètres!$P$9))))),
IF(Paramètres!$V$3="x",
IF(OR(I55=0,I55=""),"NE",IF(I55&gt;=F55*75%,Paramètres!$W$9,IF(I55&gt;=F55*50%,Paramètres!$V$8,IF(I55&gt;=F55*25%,Paramètres!$U$8,IF(I55&lt;F55*25%,Paramètres!$T$9)))))))))</f>
        <v>NE</v>
      </c>
      <c r="K55" s="232"/>
      <c r="M55" s="225">
        <f t="shared" ref="M55" si="80">M57/4</f>
        <v>0</v>
      </c>
      <c r="N55" s="226">
        <f t="shared" ref="N55" si="81">SUM(M53:M57)-(N53+N54)</f>
        <v>0</v>
      </c>
      <c r="O55" s="6"/>
    </row>
    <row r="56" spans="1:15" ht="15" customHeight="1" thickBot="1" x14ac:dyDescent="0.35">
      <c r="A56" s="232"/>
      <c r="B56" s="235"/>
      <c r="C56" s="236"/>
      <c r="D56" s="235"/>
      <c r="E56" s="232"/>
      <c r="F56" s="221"/>
      <c r="G56" s="319"/>
      <c r="H56" s="320"/>
      <c r="I56" s="231"/>
      <c r="J56" s="231"/>
      <c r="K56" s="232"/>
      <c r="M56" s="225">
        <f t="shared" ref="M56" si="82">M57/4</f>
        <v>0</v>
      </c>
      <c r="N56" s="5"/>
    </row>
    <row r="57" spans="1:15" ht="15" customHeight="1" thickBot="1" x14ac:dyDescent="0.35">
      <c r="A57" s="232"/>
      <c r="B57" s="237"/>
      <c r="C57" s="237"/>
      <c r="D57" s="237"/>
      <c r="E57" s="232"/>
      <c r="F57" s="239"/>
      <c r="G57" s="240"/>
      <c r="H57" s="240"/>
      <c r="I57" s="241"/>
      <c r="J57" s="232"/>
      <c r="K57" s="232"/>
      <c r="M57" s="225">
        <f t="shared" ref="M57" si="83">IF(F55="",40,F55)</f>
        <v>0</v>
      </c>
      <c r="N57" s="5"/>
    </row>
    <row r="58" spans="1:15" ht="15" customHeight="1" thickBot="1" x14ac:dyDescent="0.35">
      <c r="A58" s="232"/>
      <c r="B58" s="9">
        <f t="shared" ref="B58" si="84">B53+1</f>
        <v>12</v>
      </c>
      <c r="C58" s="8" t="str">
        <f>IF(VLOOKUP(B58,Paramètres!$A$2:$C$38,2,0)=0,"",VLOOKUP(B58,Paramètres!$A$2:$C$38,2,0))</f>
        <v>Elève 12</v>
      </c>
      <c r="D58" s="10" t="str">
        <f>IF(C58="","",VLOOKUP(B58,Paramètres!$A$2:$C$38,3,0))</f>
        <v>G</v>
      </c>
      <c r="E58" s="232"/>
      <c r="F58" s="227" t="s">
        <v>184</v>
      </c>
      <c r="G58" s="315"/>
      <c r="H58" s="316"/>
      <c r="I58" s="227" t="s">
        <v>185</v>
      </c>
      <c r="J58" s="227" t="str" cm="1">
        <f t="array" ref="J58">IF(OR(Paramètres!$I$3:$J$3="x",Paramètres!$N$3:$O$3="x"),"Note moyenne","Degré atteint")</f>
        <v>Degré atteint</v>
      </c>
      <c r="K58" s="232"/>
      <c r="L58" s="225" t="str">
        <f>IF(F60="","",IF(Paramètres!$I$3="x",
IF(OR(I60=0,I60=""),0,IF(I60&gt;=F60,4,IF(I60&gt;=F60*75%,3,IF(I60&gt;=F60*50%,2,IF(I60&gt;=F60*25%,1,0))))),
IF(Paramètres!$N$3="x",
IF(OR(I60=0,I60=""),0,IF(I60&gt;=F60,4,IF(I60&gt;=F60*75%,4,IF(I60&gt;=F60*50%,3,IF(I60&gt;=F60*25%,2,IF(I60&lt;F60*25%,1)))))),
IF(Paramètres!$R$3="x",
IF(OR(I60=0,I60=""),"NE",IF(I60&gt;=F60,"D4",IF(I60&gt;=F60*75%,"D4",IF(I60&gt;=F60*50%,"D3",IF(I60&gt;=F60*25%,"D2",IF(I60&lt;F60*25%,"D1")))))),
IF(Paramètres!$V$3="x",
IF(OR(I60=0,I60=""),"NA",IF(I60&gt;=F60,"A",IF(I60&gt;=F60*75%,"A",IF(I60&gt;=F60*50%,"ECA",IF(I60&gt;=F60*25%,"AR",IF(I60&lt;F60*25%,"NA")))))))))))</f>
        <v>NA</v>
      </c>
      <c r="M58" s="225">
        <f t="shared" ref="M58" si="85">M62/4</f>
        <v>0</v>
      </c>
      <c r="N58" s="226">
        <f t="shared" ref="N58" si="86">IF(I60="",0,IF(I60&gt;F60,F60,I60))</f>
        <v>0</v>
      </c>
      <c r="O58" s="6"/>
    </row>
    <row r="59" spans="1:15" ht="15" customHeight="1" x14ac:dyDescent="0.3">
      <c r="A59" s="232"/>
      <c r="B59" s="233"/>
      <c r="C59" s="234"/>
      <c r="D59" s="233"/>
      <c r="E59" s="232"/>
      <c r="F59" s="228"/>
      <c r="G59" s="317"/>
      <c r="H59" s="318"/>
      <c r="I59" s="229"/>
      <c r="J59" s="229"/>
      <c r="K59" s="232"/>
      <c r="M59" s="225">
        <f t="shared" ref="M59" si="87">M62/4</f>
        <v>0</v>
      </c>
      <c r="N59" s="226">
        <f t="shared" ref="N59" si="88">M62*5%</f>
        <v>0</v>
      </c>
    </row>
    <row r="60" spans="1:15" ht="15" customHeight="1" x14ac:dyDescent="0.3">
      <c r="A60" s="232"/>
      <c r="B60" s="235"/>
      <c r="C60" s="236"/>
      <c r="D60" s="235"/>
      <c r="E60" s="232"/>
      <c r="F60" s="220">
        <f>SUM('Leçon 1'!G60,'Leçon 2'!G60,'Leçon 3'!G60,'Leçon 4'!G60,'Leçon 5'!G60,'Leçon 6'!G60,'Leçon 7'!G60,'Leçon 8'!G60,'Leçon 9'!G60,'Leçon 10'!J215)</f>
        <v>0</v>
      </c>
      <c r="G60" s="317"/>
      <c r="H60" s="318"/>
      <c r="I60" s="230">
        <f>SUM('Leçon 1'!J60,'Leçon 2'!J60,'Leçon 3'!J60,'Leçon 4'!J60,'Leçon 5'!J60,'Leçon 6'!J60,'Leçon 7'!J60,'Leçon 8'!J60,'Leçon 9'!J60,'Leçon 10'!J215)</f>
        <v>0</v>
      </c>
      <c r="J60" s="230" t="str">
        <f>IF(Paramètres!$I$3="x",
IF(OR(I60=0,I60=""),Paramètres!$G$10,IF(I60&gt;=F60,Paramètres!$K$10,IF(I60&gt;=F60*75%,Paramètres!$J$8,IF(I60&gt;=F60*50%,Paramètres!$I$8,IF(I60&gt;=F60*25%,Paramètres!$H$8,0))))),
IF(Paramètres!$N$3="x",
IF(OR(I60=0,I60=""),0,IF(I60&gt;=F60,Paramètres!$O$9,IF(I60&gt;=F60*75%,Paramètres!$O$9,IF(I60&gt;=F60*50%,Paramètres!$N$8,IF(I60&gt;=F60*25%,Paramètres!$M$8,IF(I60&lt;F60*25%,Paramètres!$L$9)))))),
IF(Paramètres!$R$3="x",
IF(OR(I60=0,I60=""),"NE",IF(I60&gt;=F60*75%,Paramètres!$S$9,IF(I60&gt;=F60*50%,Paramètres!$R$8,IF(I60&gt;=F60*25%,Paramètres!$Q$8,IF(I60&lt;F60*25%,Paramètres!$P$9))))),
IF(Paramètres!$V$3="x",
IF(OR(I60=0,I60=""),"NE",IF(I60&gt;=F60*75%,Paramètres!$W$9,IF(I60&gt;=F60*50%,Paramètres!$V$8,IF(I60&gt;=F60*25%,Paramètres!$U$8,IF(I60&lt;F60*25%,Paramètres!$T$9)))))))))</f>
        <v>NE</v>
      </c>
      <c r="K60" s="232"/>
      <c r="M60" s="225">
        <f t="shared" ref="M60" si="89">M62/4</f>
        <v>0</v>
      </c>
      <c r="N60" s="226">
        <f t="shared" ref="N60" si="90">SUM(M58:M62)-(N58+N59)</f>
        <v>0</v>
      </c>
      <c r="O60" s="6"/>
    </row>
    <row r="61" spans="1:15" ht="15" customHeight="1" thickBot="1" x14ac:dyDescent="0.35">
      <c r="A61" s="232"/>
      <c r="B61" s="235"/>
      <c r="C61" s="236"/>
      <c r="D61" s="235"/>
      <c r="E61" s="232"/>
      <c r="F61" s="221"/>
      <c r="G61" s="319"/>
      <c r="H61" s="320"/>
      <c r="I61" s="231"/>
      <c r="J61" s="231"/>
      <c r="K61" s="232"/>
      <c r="M61" s="225">
        <f t="shared" ref="M61" si="91">M62/4</f>
        <v>0</v>
      </c>
      <c r="N61" s="5"/>
    </row>
    <row r="62" spans="1:15" ht="15" customHeight="1" thickBot="1" x14ac:dyDescent="0.35">
      <c r="A62" s="232"/>
      <c r="B62" s="237"/>
      <c r="C62" s="237"/>
      <c r="D62" s="237"/>
      <c r="E62" s="232"/>
      <c r="F62" s="239"/>
      <c r="G62" s="240"/>
      <c r="H62" s="240"/>
      <c r="I62" s="241"/>
      <c r="J62" s="232"/>
      <c r="K62" s="232"/>
      <c r="M62" s="225">
        <f t="shared" ref="M62" si="92">IF(F60="",40,F60)</f>
        <v>0</v>
      </c>
      <c r="N62" s="5"/>
    </row>
    <row r="63" spans="1:15" ht="15" customHeight="1" thickBot="1" x14ac:dyDescent="0.35">
      <c r="A63" s="232"/>
      <c r="B63" s="9">
        <f t="shared" ref="B63" si="93">B58+1</f>
        <v>13</v>
      </c>
      <c r="C63" s="8" t="str">
        <f>IF(VLOOKUP(B63,Paramètres!$A$2:$C$38,2,0)=0,"",VLOOKUP(B63,Paramètres!$A$2:$C$38,2,0))</f>
        <v>Elève 13</v>
      </c>
      <c r="D63" s="10" t="str">
        <f>IF(C63="","",VLOOKUP(B63,Paramètres!$A$2:$C$38,3,0))</f>
        <v>F</v>
      </c>
      <c r="E63" s="232"/>
      <c r="F63" s="227" t="s">
        <v>184</v>
      </c>
      <c r="G63" s="315"/>
      <c r="H63" s="316"/>
      <c r="I63" s="227" t="s">
        <v>185</v>
      </c>
      <c r="J63" s="227" t="str" cm="1">
        <f t="array" ref="J63">IF(OR(Paramètres!$I$3:$J$3="x",Paramètres!$N$3:$O$3="x"),"Note moyenne","Degré atteint")</f>
        <v>Degré atteint</v>
      </c>
      <c r="K63" s="232"/>
      <c r="L63" s="225" t="str">
        <f>IF(F65="","",IF(Paramètres!$I$3="x",
IF(OR(I65=0,I65=""),0,IF(I65&gt;=F65,4,IF(I65&gt;=F65*75%,3,IF(I65&gt;=F65*50%,2,IF(I65&gt;=F65*25%,1,0))))),
IF(Paramètres!$N$3="x",
IF(OR(I65=0,I65=""),0,IF(I65&gt;=F65,4,IF(I65&gt;=F65*75%,4,IF(I65&gt;=F65*50%,3,IF(I65&gt;=F65*25%,2,IF(I65&lt;F65*25%,1)))))),
IF(Paramètres!$R$3="x",
IF(OR(I65=0,I65=""),"NE",IF(I65&gt;=F65,"D4",IF(I65&gt;=F65*75%,"D4",IF(I65&gt;=F65*50%,"D3",IF(I65&gt;=F65*25%,"D2",IF(I65&lt;F65*25%,"D1")))))),
IF(Paramètres!$V$3="x",
IF(OR(I65=0,I65=""),"NA",IF(I65&gt;=F65,"A",IF(I65&gt;=F65*75%,"A",IF(I65&gt;=F65*50%,"ECA",IF(I65&gt;=F65*25%,"AR",IF(I65&lt;F65*25%,"NA")))))))))))</f>
        <v>NA</v>
      </c>
      <c r="M63" s="225">
        <f t="shared" ref="M63" si="94">M67/4</f>
        <v>0</v>
      </c>
      <c r="N63" s="226">
        <f t="shared" ref="N63" si="95">IF(I65="",0,IF(I65&gt;F65,F65,I65))</f>
        <v>0</v>
      </c>
      <c r="O63" s="6"/>
    </row>
    <row r="64" spans="1:15" ht="15" customHeight="1" x14ac:dyDescent="0.3">
      <c r="A64" s="232"/>
      <c r="B64" s="233"/>
      <c r="C64" s="234"/>
      <c r="D64" s="233"/>
      <c r="E64" s="232"/>
      <c r="F64" s="228"/>
      <c r="G64" s="317"/>
      <c r="H64" s="318"/>
      <c r="I64" s="229"/>
      <c r="J64" s="229"/>
      <c r="K64" s="232"/>
      <c r="M64" s="225">
        <f t="shared" ref="M64" si="96">M67/4</f>
        <v>0</v>
      </c>
      <c r="N64" s="226">
        <f t="shared" ref="N64" si="97">M67*5%</f>
        <v>0</v>
      </c>
    </row>
    <row r="65" spans="1:15" ht="15" customHeight="1" x14ac:dyDescent="0.3">
      <c r="A65" s="232"/>
      <c r="B65" s="235"/>
      <c r="C65" s="236"/>
      <c r="D65" s="235"/>
      <c r="E65" s="232"/>
      <c r="F65" s="220">
        <f>SUM('Leçon 1'!G65,'Leçon 2'!G65,'Leçon 3'!G65,'Leçon 4'!G65,'Leçon 5'!G65,'Leçon 6'!G65,'Leçon 7'!G65,'Leçon 8'!G65,'Leçon 9'!G65,'Leçon 10'!J220)</f>
        <v>0</v>
      </c>
      <c r="G65" s="317"/>
      <c r="H65" s="318"/>
      <c r="I65" s="230">
        <f>SUM('Leçon 1'!J65,'Leçon 2'!J65,'Leçon 3'!J65,'Leçon 4'!J65,'Leçon 5'!J65,'Leçon 6'!J65,'Leçon 7'!J65,'Leçon 8'!J65,'Leçon 9'!J65,'Leçon 10'!J220)</f>
        <v>0</v>
      </c>
      <c r="J65" s="230" t="str">
        <f>IF(Paramètres!$I$3="x",
IF(OR(I65=0,I65=""),Paramètres!$G$10,IF(I65&gt;=F65,Paramètres!$K$10,IF(I65&gt;=F65*75%,Paramètres!$J$8,IF(I65&gt;=F65*50%,Paramètres!$I$8,IF(I65&gt;=F65*25%,Paramètres!$H$8,0))))),
IF(Paramètres!$N$3="x",
IF(OR(I65=0,I65=""),0,IF(I65&gt;=F65,Paramètres!$O$9,IF(I65&gt;=F65*75%,Paramètres!$O$9,IF(I65&gt;=F65*50%,Paramètres!$N$8,IF(I65&gt;=F65*25%,Paramètres!$M$8,IF(I65&lt;F65*25%,Paramètres!$L$9)))))),
IF(Paramètres!$R$3="x",
IF(OR(I65=0,I65=""),"NE",IF(I65&gt;=F65*75%,Paramètres!$S$9,IF(I65&gt;=F65*50%,Paramètres!$R$8,IF(I65&gt;=F65*25%,Paramètres!$Q$8,IF(I65&lt;F65*25%,Paramètres!$P$9))))),
IF(Paramètres!$V$3="x",
IF(OR(I65=0,I65=""),"NE",IF(I65&gt;=F65*75%,Paramètres!$W$9,IF(I65&gt;=F65*50%,Paramètres!$V$8,IF(I65&gt;=F65*25%,Paramètres!$U$8,IF(I65&lt;F65*25%,Paramètres!$T$9)))))))))</f>
        <v>NE</v>
      </c>
      <c r="K65" s="232"/>
      <c r="M65" s="225">
        <f t="shared" ref="M65" si="98">M67/4</f>
        <v>0</v>
      </c>
      <c r="N65" s="226">
        <f t="shared" ref="N65" si="99">SUM(M63:M67)-(N63+N64)</f>
        <v>0</v>
      </c>
      <c r="O65" s="6"/>
    </row>
    <row r="66" spans="1:15" ht="15" customHeight="1" thickBot="1" x14ac:dyDescent="0.35">
      <c r="A66" s="232"/>
      <c r="B66" s="235"/>
      <c r="C66" s="236"/>
      <c r="D66" s="235"/>
      <c r="E66" s="232"/>
      <c r="F66" s="221"/>
      <c r="G66" s="319"/>
      <c r="H66" s="320"/>
      <c r="I66" s="231"/>
      <c r="J66" s="231"/>
      <c r="K66" s="232"/>
      <c r="M66" s="225">
        <f t="shared" ref="M66" si="100">M67/4</f>
        <v>0</v>
      </c>
      <c r="N66" s="5"/>
    </row>
    <row r="67" spans="1:15" ht="15" customHeight="1" thickBot="1" x14ac:dyDescent="0.35">
      <c r="A67" s="232"/>
      <c r="B67" s="237"/>
      <c r="C67" s="237"/>
      <c r="D67" s="237"/>
      <c r="E67" s="232"/>
      <c r="F67" s="239"/>
      <c r="G67" s="240"/>
      <c r="H67" s="240"/>
      <c r="I67" s="241"/>
      <c r="J67" s="232"/>
      <c r="K67" s="232"/>
      <c r="M67" s="225">
        <f t="shared" ref="M67" si="101">IF(F65="",40,F65)</f>
        <v>0</v>
      </c>
      <c r="N67" s="5"/>
    </row>
    <row r="68" spans="1:15" ht="15" customHeight="1" thickBot="1" x14ac:dyDescent="0.35">
      <c r="A68" s="232"/>
      <c r="B68" s="9">
        <f t="shared" ref="B68" si="102">B63+1</f>
        <v>14</v>
      </c>
      <c r="C68" s="8" t="str">
        <f>IF(VLOOKUP(B68,Paramètres!$A$2:$C$38,2,0)=0,"",VLOOKUP(B68,Paramètres!$A$2:$C$38,2,0))</f>
        <v>Elève 14</v>
      </c>
      <c r="D68" s="10" t="str">
        <f>IF(C68="","",VLOOKUP(B68,Paramètres!$A$2:$C$38,3,0))</f>
        <v>F</v>
      </c>
      <c r="E68" s="232"/>
      <c r="F68" s="227" t="s">
        <v>184</v>
      </c>
      <c r="G68" s="315"/>
      <c r="H68" s="316"/>
      <c r="I68" s="227" t="s">
        <v>185</v>
      </c>
      <c r="J68" s="227" t="str" cm="1">
        <f t="array" ref="J68">IF(OR(Paramètres!$I$3:$J$3="x",Paramètres!$N$3:$O$3="x"),"Note moyenne","Degré atteint")</f>
        <v>Degré atteint</v>
      </c>
      <c r="K68" s="232"/>
      <c r="L68" s="225" t="str">
        <f>IF(F70="","",IF(Paramètres!$I$3="x",
IF(OR(I70=0,I70=""),0,IF(I70&gt;=F70,4,IF(I70&gt;=F70*75%,3,IF(I70&gt;=F70*50%,2,IF(I70&gt;=F70*25%,1,0))))),
IF(Paramètres!$N$3="x",
IF(OR(I70=0,I70=""),0,IF(I70&gt;=F70,4,IF(I70&gt;=F70*75%,4,IF(I70&gt;=F70*50%,3,IF(I70&gt;=F70*25%,2,IF(I70&lt;F70*25%,1)))))),
IF(Paramètres!$R$3="x",
IF(OR(I70=0,I70=""),"NE",IF(I70&gt;=F70,"D4",IF(I70&gt;=F70*75%,"D4",IF(I70&gt;=F70*50%,"D3",IF(I70&gt;=F70*25%,"D2",IF(I70&lt;F70*25%,"D1")))))),
IF(Paramètres!$V$3="x",
IF(OR(I70=0,I70=""),"NA",IF(I70&gt;=F70,"A",IF(I70&gt;=F70*75%,"A",IF(I70&gt;=F70*50%,"ECA",IF(I70&gt;=F70*25%,"AR",IF(I70&lt;F70*25%,"NA")))))))))))</f>
        <v>NA</v>
      </c>
      <c r="M68" s="225">
        <f t="shared" ref="M68" si="103">M72/4</f>
        <v>0</v>
      </c>
      <c r="N68" s="226">
        <f t="shared" ref="N68" si="104">IF(I70="",0,IF(I70&gt;F70,F70,I70))</f>
        <v>0</v>
      </c>
      <c r="O68" s="6"/>
    </row>
    <row r="69" spans="1:15" ht="15" customHeight="1" x14ac:dyDescent="0.3">
      <c r="A69" s="232"/>
      <c r="B69" s="233"/>
      <c r="C69" s="234"/>
      <c r="D69" s="233"/>
      <c r="E69" s="232"/>
      <c r="F69" s="228"/>
      <c r="G69" s="317"/>
      <c r="H69" s="318"/>
      <c r="I69" s="229"/>
      <c r="J69" s="229"/>
      <c r="K69" s="232"/>
      <c r="M69" s="225">
        <f t="shared" ref="M69" si="105">M72/4</f>
        <v>0</v>
      </c>
      <c r="N69" s="226">
        <f t="shared" ref="N69" si="106">M72*5%</f>
        <v>0</v>
      </c>
    </row>
    <row r="70" spans="1:15" ht="15" customHeight="1" x14ac:dyDescent="0.3">
      <c r="A70" s="232"/>
      <c r="B70" s="235"/>
      <c r="C70" s="236"/>
      <c r="D70" s="235"/>
      <c r="E70" s="232"/>
      <c r="F70" s="220">
        <f>SUM('Leçon 1'!G70,'Leçon 2'!G70,'Leçon 3'!G70,'Leçon 4'!G70,'Leçon 5'!G70,'Leçon 6'!G70,'Leçon 7'!G70,'Leçon 8'!G70,'Leçon 9'!G70,'Leçon 10'!J225)</f>
        <v>0</v>
      </c>
      <c r="G70" s="317"/>
      <c r="H70" s="318"/>
      <c r="I70" s="230">
        <f>SUM('Leçon 1'!J70,'Leçon 2'!J70,'Leçon 3'!J70,'Leçon 4'!J70,'Leçon 5'!J70,'Leçon 6'!J70,'Leçon 7'!J70,'Leçon 8'!J70,'Leçon 9'!J70,'Leçon 10'!J225)</f>
        <v>0</v>
      </c>
      <c r="J70" s="230" t="str">
        <f>IF(Paramètres!$I$3="x",
IF(OR(I70=0,I70=""),Paramètres!$G$10,IF(I70&gt;=F70,Paramètres!$K$10,IF(I70&gt;=F70*75%,Paramètres!$J$8,IF(I70&gt;=F70*50%,Paramètres!$I$8,IF(I70&gt;=F70*25%,Paramètres!$H$8,0))))),
IF(Paramètres!$N$3="x",
IF(OR(I70=0,I70=""),0,IF(I70&gt;=F70,Paramètres!$O$9,IF(I70&gt;=F70*75%,Paramètres!$O$9,IF(I70&gt;=F70*50%,Paramètres!$N$8,IF(I70&gt;=F70*25%,Paramètres!$M$8,IF(I70&lt;F70*25%,Paramètres!$L$9)))))),
IF(Paramètres!$R$3="x",
IF(OR(I70=0,I70=""),"NE",IF(I70&gt;=F70*75%,Paramètres!$S$9,IF(I70&gt;=F70*50%,Paramètres!$R$8,IF(I70&gt;=F70*25%,Paramètres!$Q$8,IF(I70&lt;F70*25%,Paramètres!$P$9))))),
IF(Paramètres!$V$3="x",
IF(OR(I70=0,I70=""),"NE",IF(I70&gt;=F70*75%,Paramètres!$W$9,IF(I70&gt;=F70*50%,Paramètres!$V$8,IF(I70&gt;=F70*25%,Paramètres!$U$8,IF(I70&lt;F70*25%,Paramètres!$T$9)))))))))</f>
        <v>NE</v>
      </c>
      <c r="K70" s="232"/>
      <c r="M70" s="225">
        <f t="shared" ref="M70" si="107">M72/4</f>
        <v>0</v>
      </c>
      <c r="N70" s="226">
        <f t="shared" ref="N70" si="108">SUM(M68:M72)-(N68+N69)</f>
        <v>0</v>
      </c>
      <c r="O70" s="6"/>
    </row>
    <row r="71" spans="1:15" ht="15" customHeight="1" thickBot="1" x14ac:dyDescent="0.35">
      <c r="A71" s="232"/>
      <c r="B71" s="235"/>
      <c r="C71" s="236"/>
      <c r="D71" s="235"/>
      <c r="E71" s="232"/>
      <c r="F71" s="221"/>
      <c r="G71" s="319"/>
      <c r="H71" s="320"/>
      <c r="I71" s="231"/>
      <c r="J71" s="231"/>
      <c r="K71" s="232"/>
      <c r="M71" s="225">
        <f t="shared" ref="M71" si="109">M72/4</f>
        <v>0</v>
      </c>
      <c r="N71" s="5"/>
    </row>
    <row r="72" spans="1:15" ht="15" customHeight="1" thickBot="1" x14ac:dyDescent="0.35">
      <c r="A72" s="232"/>
      <c r="B72" s="237"/>
      <c r="C72" s="237"/>
      <c r="D72" s="237"/>
      <c r="E72" s="232"/>
      <c r="F72" s="239"/>
      <c r="G72" s="240"/>
      <c r="H72" s="240"/>
      <c r="I72" s="241"/>
      <c r="J72" s="232"/>
      <c r="K72" s="232"/>
      <c r="M72" s="225">
        <f t="shared" ref="M72" si="110">IF(F70="",40,F70)</f>
        <v>0</v>
      </c>
      <c r="N72" s="5"/>
    </row>
    <row r="73" spans="1:15" ht="15" customHeight="1" thickBot="1" x14ac:dyDescent="0.35">
      <c r="A73" s="232"/>
      <c r="B73" s="9">
        <f t="shared" ref="B73" si="111">B68+1</f>
        <v>15</v>
      </c>
      <c r="C73" s="8" t="str">
        <f>IF(VLOOKUP(B73,Paramètres!$A$2:$C$38,2,0)=0,"",VLOOKUP(B73,Paramètres!$A$2:$C$38,2,0))</f>
        <v>Elève 15</v>
      </c>
      <c r="D73" s="10" t="str">
        <f>IF(C73="","",VLOOKUP(B73,Paramètres!$A$2:$C$38,3,0))</f>
        <v>G</v>
      </c>
      <c r="E73" s="232"/>
      <c r="F73" s="227" t="s">
        <v>184</v>
      </c>
      <c r="G73" s="315"/>
      <c r="H73" s="316"/>
      <c r="I73" s="227" t="s">
        <v>185</v>
      </c>
      <c r="J73" s="227" t="str" cm="1">
        <f t="array" ref="J73">IF(OR(Paramètres!$I$3:$J$3="x",Paramètres!$N$3:$O$3="x"),"Note moyenne","Degré atteint")</f>
        <v>Degré atteint</v>
      </c>
      <c r="K73" s="232"/>
      <c r="L73" s="225" t="str">
        <f>IF(F75="","",IF(Paramètres!$I$3="x",
IF(OR(I75=0,I75=""),0,IF(I75&gt;=F75,4,IF(I75&gt;=F75*75%,3,IF(I75&gt;=F75*50%,2,IF(I75&gt;=F75*25%,1,0))))),
IF(Paramètres!$N$3="x",
IF(OR(I75=0,I75=""),0,IF(I75&gt;=F75,4,IF(I75&gt;=F75*75%,4,IF(I75&gt;=F75*50%,3,IF(I75&gt;=F75*25%,2,IF(I75&lt;F75*25%,1)))))),
IF(Paramètres!$R$3="x",
IF(OR(I75=0,I75=""),"NE",IF(I75&gt;=F75,"D4",IF(I75&gt;=F75*75%,"D4",IF(I75&gt;=F75*50%,"D3",IF(I75&gt;=F75*25%,"D2",IF(I75&lt;F75*25%,"D1")))))),
IF(Paramètres!$V$3="x",
IF(OR(I75=0,I75=""),"NA",IF(I75&gt;=F75,"A",IF(I75&gt;=F75*75%,"A",IF(I75&gt;=F75*50%,"ECA",IF(I75&gt;=F75*25%,"AR",IF(I75&lt;F75*25%,"NA")))))))))))</f>
        <v>NA</v>
      </c>
      <c r="M73" s="225">
        <f t="shared" ref="M73" si="112">M77/4</f>
        <v>0</v>
      </c>
      <c r="N73" s="226">
        <f t="shared" ref="N73" si="113">IF(I75="",0,IF(I75&gt;F75,F75,I75))</f>
        <v>0</v>
      </c>
      <c r="O73" s="6"/>
    </row>
    <row r="74" spans="1:15" ht="15" customHeight="1" x14ac:dyDescent="0.3">
      <c r="A74" s="232"/>
      <c r="B74" s="233"/>
      <c r="C74" s="234"/>
      <c r="D74" s="233"/>
      <c r="E74" s="232"/>
      <c r="F74" s="228"/>
      <c r="G74" s="317"/>
      <c r="H74" s="318"/>
      <c r="I74" s="229"/>
      <c r="J74" s="229"/>
      <c r="K74" s="232"/>
      <c r="M74" s="225">
        <f t="shared" ref="M74" si="114">M77/4</f>
        <v>0</v>
      </c>
      <c r="N74" s="226">
        <f t="shared" ref="N74" si="115">M77*5%</f>
        <v>0</v>
      </c>
    </row>
    <row r="75" spans="1:15" ht="15" customHeight="1" x14ac:dyDescent="0.3">
      <c r="A75" s="232"/>
      <c r="B75" s="235"/>
      <c r="C75" s="236"/>
      <c r="D75" s="235"/>
      <c r="E75" s="232"/>
      <c r="F75" s="220">
        <f>SUM('Leçon 1'!G75,'Leçon 2'!G75,'Leçon 3'!G75,'Leçon 4'!G75,'Leçon 5'!G75,'Leçon 6'!G75,'Leçon 7'!G75,'Leçon 8'!G75,'Leçon 9'!G75,'Leçon 10'!J230)</f>
        <v>0</v>
      </c>
      <c r="G75" s="317"/>
      <c r="H75" s="318"/>
      <c r="I75" s="230">
        <f>SUM('Leçon 1'!J75,'Leçon 2'!J75,'Leçon 3'!J75,'Leçon 4'!J75,'Leçon 5'!J75,'Leçon 6'!J75,'Leçon 7'!J75,'Leçon 8'!J75,'Leçon 9'!J75,'Leçon 10'!J230)</f>
        <v>0</v>
      </c>
      <c r="J75" s="230" t="str">
        <f>IF(Paramètres!$I$3="x",
IF(OR(I75=0,I75=""),Paramètres!$G$10,IF(I75&gt;=F75,Paramètres!$K$10,IF(I75&gt;=F75*75%,Paramètres!$J$8,IF(I75&gt;=F75*50%,Paramètres!$I$8,IF(I75&gt;=F75*25%,Paramètres!$H$8,0))))),
IF(Paramètres!$N$3="x",
IF(OR(I75=0,I75=""),0,IF(I75&gt;=F75,Paramètres!$O$9,IF(I75&gt;=F75*75%,Paramètres!$O$9,IF(I75&gt;=F75*50%,Paramètres!$N$8,IF(I75&gt;=F75*25%,Paramètres!$M$8,IF(I75&lt;F75*25%,Paramètres!$L$9)))))),
IF(Paramètres!$R$3="x",
IF(OR(I75=0,I75=""),"NE",IF(I75&gt;=F75*75%,Paramètres!$S$9,IF(I75&gt;=F75*50%,Paramètres!$R$8,IF(I75&gt;=F75*25%,Paramètres!$Q$8,IF(I75&lt;F75*25%,Paramètres!$P$9))))),
IF(Paramètres!$V$3="x",
IF(OR(I75=0,I75=""),"NE",IF(I75&gt;=F75*75%,Paramètres!$W$9,IF(I75&gt;=F75*50%,Paramètres!$V$8,IF(I75&gt;=F75*25%,Paramètres!$U$8,IF(I75&lt;F75*25%,Paramètres!$T$9)))))))))</f>
        <v>NE</v>
      </c>
      <c r="K75" s="232"/>
      <c r="M75" s="225">
        <f t="shared" ref="M75" si="116">M77/4</f>
        <v>0</v>
      </c>
      <c r="N75" s="226">
        <f t="shared" ref="N75" si="117">SUM(M73:M77)-(N73+N74)</f>
        <v>0</v>
      </c>
      <c r="O75" s="6"/>
    </row>
    <row r="76" spans="1:15" ht="15" customHeight="1" thickBot="1" x14ac:dyDescent="0.35">
      <c r="A76" s="232"/>
      <c r="B76" s="235"/>
      <c r="C76" s="236"/>
      <c r="D76" s="235"/>
      <c r="E76" s="232"/>
      <c r="F76" s="221"/>
      <c r="G76" s="319"/>
      <c r="H76" s="320"/>
      <c r="I76" s="231"/>
      <c r="J76" s="231"/>
      <c r="K76" s="232"/>
      <c r="M76" s="225">
        <f t="shared" ref="M76" si="118">M77/4</f>
        <v>0</v>
      </c>
      <c r="N76" s="5"/>
    </row>
    <row r="77" spans="1:15" ht="15" customHeight="1" thickBot="1" x14ac:dyDescent="0.35">
      <c r="A77" s="232"/>
      <c r="B77" s="237"/>
      <c r="C77" s="237"/>
      <c r="D77" s="237"/>
      <c r="E77" s="232"/>
      <c r="F77" s="239"/>
      <c r="G77" s="240"/>
      <c r="H77" s="240"/>
      <c r="I77" s="241"/>
      <c r="J77" s="232"/>
      <c r="K77" s="232"/>
      <c r="M77" s="225">
        <f t="shared" ref="M77" si="119">IF(F75="",40,F75)</f>
        <v>0</v>
      </c>
      <c r="N77" s="5"/>
    </row>
    <row r="78" spans="1:15" ht="15" customHeight="1" thickBot="1" x14ac:dyDescent="0.35">
      <c r="A78" s="232"/>
      <c r="B78" s="9">
        <f t="shared" ref="B78" si="120">B73+1</f>
        <v>16</v>
      </c>
      <c r="C78" s="8" t="str">
        <f>IF(VLOOKUP(B78,Paramètres!$A$2:$C$38,2,0)=0,"",VLOOKUP(B78,Paramètres!$A$2:$C$38,2,0))</f>
        <v>Elève 16</v>
      </c>
      <c r="D78" s="10" t="str">
        <f>IF(C78="","",VLOOKUP(B78,Paramètres!$A$2:$C$38,3,0))</f>
        <v>G</v>
      </c>
      <c r="E78" s="232"/>
      <c r="F78" s="227" t="s">
        <v>184</v>
      </c>
      <c r="G78" s="315"/>
      <c r="H78" s="316"/>
      <c r="I78" s="227" t="s">
        <v>185</v>
      </c>
      <c r="J78" s="227" t="str" cm="1">
        <f t="array" ref="J78">IF(OR(Paramètres!$I$3:$J$3="x",Paramètres!$N$3:$O$3="x"),"Note moyenne","Degré atteint")</f>
        <v>Degré atteint</v>
      </c>
      <c r="K78" s="232"/>
      <c r="L78" s="225" t="str">
        <f>IF(F80="","",IF(Paramètres!$I$3="x",
IF(OR(I80=0,I80=""),0,IF(I80&gt;=F80,4,IF(I80&gt;=F80*75%,3,IF(I80&gt;=F80*50%,2,IF(I80&gt;=F80*25%,1,0))))),
IF(Paramètres!$N$3="x",
IF(OR(I80=0,I80=""),0,IF(I80&gt;=F80,4,IF(I80&gt;=F80*75%,4,IF(I80&gt;=F80*50%,3,IF(I80&gt;=F80*25%,2,IF(I80&lt;F80*25%,1)))))),
IF(Paramètres!$R$3="x",
IF(OR(I80=0,I80=""),"NE",IF(I80&gt;=F80,"D4",IF(I80&gt;=F80*75%,"D4",IF(I80&gt;=F80*50%,"D3",IF(I80&gt;=F80*25%,"D2",IF(I80&lt;F80*25%,"D1")))))),
IF(Paramètres!$V$3="x",
IF(OR(I80=0,I80=""),"NA",IF(I80&gt;=F80,"A",IF(I80&gt;=F80*75%,"A",IF(I80&gt;=F80*50%,"ECA",IF(I80&gt;=F80*25%,"AR",IF(I80&lt;F80*25%,"NA")))))))))))</f>
        <v>NA</v>
      </c>
      <c r="M78" s="225">
        <f t="shared" ref="M78" si="121">M82/4</f>
        <v>0</v>
      </c>
      <c r="N78" s="226">
        <f>IF(I80="",0,IF(I80&gt;F80,F80,I80))</f>
        <v>0</v>
      </c>
      <c r="O78" s="6"/>
    </row>
    <row r="79" spans="1:15" ht="15" customHeight="1" x14ac:dyDescent="0.3">
      <c r="A79" s="232"/>
      <c r="B79" s="233"/>
      <c r="C79" s="234"/>
      <c r="D79" s="233"/>
      <c r="E79" s="232"/>
      <c r="F79" s="228"/>
      <c r="G79" s="317"/>
      <c r="H79" s="318"/>
      <c r="I79" s="229"/>
      <c r="J79" s="229"/>
      <c r="K79" s="232"/>
      <c r="M79" s="225">
        <f t="shared" ref="M79" si="122">M82/4</f>
        <v>0</v>
      </c>
      <c r="N79" s="226">
        <f t="shared" ref="N79" si="123">M82*5%</f>
        <v>0</v>
      </c>
    </row>
    <row r="80" spans="1:15" ht="15" customHeight="1" x14ac:dyDescent="0.3">
      <c r="A80" s="232"/>
      <c r="B80" s="235"/>
      <c r="C80" s="236"/>
      <c r="D80" s="235"/>
      <c r="E80" s="232"/>
      <c r="F80" s="220">
        <f>SUM('Leçon 1'!G80,'Leçon 2'!G80,'Leçon 3'!G80,'Leçon 4'!G80,'Leçon 5'!G80,'Leçon 6'!G80,'Leçon 7'!G80,'Leçon 8'!G80,'Leçon 9'!G80,'Leçon 10'!J235)</f>
        <v>0</v>
      </c>
      <c r="G80" s="317"/>
      <c r="H80" s="318"/>
      <c r="I80" s="230">
        <f>SUM('Leçon 1'!J80,'Leçon 2'!J80,'Leçon 3'!J80,'Leçon 4'!J80,'Leçon 5'!J80,'Leçon 6'!J80,'Leçon 7'!J80,'Leçon 8'!J80,'Leçon 9'!J80,'Leçon 10'!J235)</f>
        <v>0</v>
      </c>
      <c r="J80" s="230" t="str">
        <f>IF(Paramètres!$I$3="x",
IF(OR(I80=0,I80=""),Paramètres!$G$10,IF(I80&gt;=F80,Paramètres!$K$10,IF(I80&gt;=F80*75%,Paramètres!$J$8,IF(I80&gt;=F80*50%,Paramètres!$I$8,IF(I80&gt;=F80*25%,Paramètres!$H$8,0))))),
IF(Paramètres!$N$3="x",
IF(OR(I80=0,I80=""),0,IF(I80&gt;=F80,Paramètres!$O$9,IF(I80&gt;=F80*75%,Paramètres!$O$9,IF(I80&gt;=F80*50%,Paramètres!$N$8,IF(I80&gt;=F80*25%,Paramètres!$M$8,IF(I80&lt;F80*25%,Paramètres!$L$9)))))),
IF(Paramètres!$R$3="x",
IF(OR(I80=0,I80=""),"NE",IF(I80&gt;=F80*75%,Paramètres!$S$9,IF(I80&gt;=F80*50%,Paramètres!$R$8,IF(I80&gt;=F80*25%,Paramètres!$Q$8,IF(I80&lt;F80*25%,Paramètres!$P$9))))),
IF(Paramètres!$V$3="x",
IF(OR(I80=0,I80=""),"NE",IF(I80&gt;=F80*75%,Paramètres!$W$9,IF(I80&gt;=F80*50%,Paramètres!$V$8,IF(I80&gt;=F80*25%,Paramètres!$U$8,IF(I80&lt;F80*25%,Paramètres!$T$9)))))))))</f>
        <v>NE</v>
      </c>
      <c r="K80" s="232"/>
      <c r="M80" s="225">
        <f t="shared" ref="M80" si="124">M82/4</f>
        <v>0</v>
      </c>
      <c r="N80" s="226">
        <f t="shared" ref="N80" si="125">SUM(M78:M82)-(N78+N79)</f>
        <v>0</v>
      </c>
      <c r="O80" s="6"/>
    </row>
    <row r="81" spans="1:15" ht="15" customHeight="1" thickBot="1" x14ac:dyDescent="0.35">
      <c r="A81" s="232"/>
      <c r="B81" s="235"/>
      <c r="C81" s="236"/>
      <c r="D81" s="235"/>
      <c r="E81" s="232"/>
      <c r="F81" s="221"/>
      <c r="G81" s="319"/>
      <c r="H81" s="320"/>
      <c r="I81" s="231"/>
      <c r="J81" s="231"/>
      <c r="K81" s="232"/>
      <c r="M81" s="225">
        <f t="shared" ref="M81" si="126">M82/4</f>
        <v>0</v>
      </c>
      <c r="N81" s="5"/>
    </row>
    <row r="82" spans="1:15" ht="15" customHeight="1" thickBot="1" x14ac:dyDescent="0.35">
      <c r="A82" s="232"/>
      <c r="B82" s="237"/>
      <c r="C82" s="237"/>
      <c r="D82" s="237"/>
      <c r="E82" s="232"/>
      <c r="F82" s="239"/>
      <c r="G82" s="240"/>
      <c r="H82" s="240"/>
      <c r="I82" s="241"/>
      <c r="J82" s="232"/>
      <c r="K82" s="232"/>
      <c r="M82" s="225">
        <f t="shared" ref="M82" si="127">IF(F80="",40,F80)</f>
        <v>0</v>
      </c>
      <c r="N82" s="5"/>
    </row>
    <row r="83" spans="1:15" ht="15" customHeight="1" thickBot="1" x14ac:dyDescent="0.35">
      <c r="A83" s="232"/>
      <c r="B83" s="9">
        <f t="shared" ref="B83" si="128">B78+1</f>
        <v>17</v>
      </c>
      <c r="C83" s="8" t="str">
        <f>IF(VLOOKUP(B83,Paramètres!$A$2:$C$38,2,0)=0,"",VLOOKUP(B83,Paramètres!$A$2:$C$38,2,0))</f>
        <v>Elève 17</v>
      </c>
      <c r="D83" s="10" t="str">
        <f>IF(C83="","",VLOOKUP(B83,Paramètres!$A$2:$C$38,3,0))</f>
        <v>G</v>
      </c>
      <c r="E83" s="232"/>
      <c r="F83" s="227" t="s">
        <v>184</v>
      </c>
      <c r="G83" s="315"/>
      <c r="H83" s="316"/>
      <c r="I83" s="227" t="s">
        <v>185</v>
      </c>
      <c r="J83" s="227" t="str" cm="1">
        <f t="array" ref="J83">IF(OR(Paramètres!$I$3:$J$3="x",Paramètres!$N$3:$O$3="x"),"Note moyenne","Degré atteint")</f>
        <v>Degré atteint</v>
      </c>
      <c r="K83" s="232"/>
      <c r="L83" s="225" t="str">
        <f>IF(F85="","",IF(Paramètres!$I$3="x",
IF(OR(I85=0,I85=""),0,IF(I85&gt;=F85,4,IF(I85&gt;=F85*75%,3,IF(I85&gt;=F85*50%,2,IF(I85&gt;=F85*25%,1,0))))),
IF(Paramètres!$N$3="x",
IF(OR(I85=0,I85=""),0,IF(I85&gt;=F85,4,IF(I85&gt;=F85*75%,4,IF(I85&gt;=F85*50%,3,IF(I85&gt;=F85*25%,2,IF(I85&lt;F85*25%,1)))))),
IF(Paramètres!$R$3="x",
IF(OR(I85=0,I85=""),"NE",IF(I85&gt;=F85,"D4",IF(I85&gt;=F85*75%,"D4",IF(I85&gt;=F85*50%,"D3",IF(I85&gt;=F85*25%,"D2",IF(I85&lt;F85*25%,"D1")))))),
IF(Paramètres!$V$3="x",
IF(OR(I85=0,I85=""),"NA",IF(I85&gt;=F85,"A",IF(I85&gt;=F85*75%,"A",IF(I85&gt;=F85*50%,"ECA",IF(I85&gt;=F85*25%,"AR",IF(I85&lt;F85*25%,"NA")))))))))))</f>
        <v>NA</v>
      </c>
      <c r="M83" s="225">
        <f t="shared" ref="M83" si="129">M87/4</f>
        <v>0</v>
      </c>
      <c r="N83" s="226">
        <f t="shared" ref="N83" si="130">IF(I85="",0,IF(I85&gt;F85,F85,I85))</f>
        <v>0</v>
      </c>
      <c r="O83" s="6"/>
    </row>
    <row r="84" spans="1:15" ht="15" customHeight="1" x14ac:dyDescent="0.3">
      <c r="A84" s="232"/>
      <c r="B84" s="233"/>
      <c r="C84" s="234"/>
      <c r="D84" s="233"/>
      <c r="E84" s="232"/>
      <c r="F84" s="228"/>
      <c r="G84" s="317"/>
      <c r="H84" s="318"/>
      <c r="I84" s="229"/>
      <c r="J84" s="229"/>
      <c r="K84" s="232"/>
      <c r="M84" s="225">
        <f t="shared" ref="M84" si="131">M87/4</f>
        <v>0</v>
      </c>
      <c r="N84" s="226">
        <f t="shared" ref="N84" si="132">M87*5%</f>
        <v>0</v>
      </c>
    </row>
    <row r="85" spans="1:15" ht="15" customHeight="1" x14ac:dyDescent="0.3">
      <c r="A85" s="232"/>
      <c r="B85" s="235"/>
      <c r="C85" s="236"/>
      <c r="D85" s="235"/>
      <c r="E85" s="232"/>
      <c r="F85" s="220">
        <f>SUM('Leçon 1'!G85,'Leçon 2'!G85,'Leçon 3'!G85,'Leçon 4'!G85,'Leçon 5'!G85,'Leçon 6'!G85,'Leçon 7'!G85,'Leçon 8'!G85,'Leçon 9'!G85,'Leçon 10'!J240)</f>
        <v>0</v>
      </c>
      <c r="G85" s="317"/>
      <c r="H85" s="318"/>
      <c r="I85" s="230">
        <f>SUM('Leçon 1'!J85,'Leçon 2'!J85,'Leçon 3'!J85,'Leçon 4'!J85,'Leçon 5'!J85,'Leçon 6'!J85,'Leçon 7'!J85,'Leçon 8'!J85,'Leçon 9'!J85,'Leçon 10'!J240)</f>
        <v>0</v>
      </c>
      <c r="J85" s="230" t="str">
        <f>IF(Paramètres!$I$3="x",
IF(OR(I85=0,I85=""),Paramètres!$G$10,IF(I85&gt;=F85,Paramètres!$K$10,IF(I85&gt;=F85*75%,Paramètres!$J$8,IF(I85&gt;=F85*50%,Paramètres!$I$8,IF(I85&gt;=F85*25%,Paramètres!$H$8,0))))),
IF(Paramètres!$N$3="x",
IF(OR(I85=0,I85=""),0,IF(I85&gt;=F85,Paramètres!$O$9,IF(I85&gt;=F85*75%,Paramètres!$O$9,IF(I85&gt;=F85*50%,Paramètres!$N$8,IF(I85&gt;=F85*25%,Paramètres!$M$8,IF(I85&lt;F85*25%,Paramètres!$L$9)))))),
IF(Paramètres!$R$3="x",
IF(OR(I85=0,I85=""),"NE",IF(I85&gt;=F85*75%,Paramètres!$S$9,IF(I85&gt;=F85*50%,Paramètres!$R$8,IF(I85&gt;=F85*25%,Paramètres!$Q$8,IF(I85&lt;F85*25%,Paramètres!$P$9))))),
IF(Paramètres!$V$3="x",
IF(OR(I85=0,I85=""),"NE",IF(I85&gt;=F85*75%,Paramètres!$W$9,IF(I85&gt;=F85*50%,Paramètres!$V$8,IF(I85&gt;=F85*25%,Paramètres!$U$8,IF(I85&lt;F85*25%,Paramètres!$T$9)))))))))</f>
        <v>NE</v>
      </c>
      <c r="K85" s="232"/>
      <c r="M85" s="225">
        <f t="shared" ref="M85" si="133">M87/4</f>
        <v>0</v>
      </c>
      <c r="N85" s="226">
        <f t="shared" ref="N85" si="134">SUM(M83:M87)-(N83+N84)</f>
        <v>0</v>
      </c>
      <c r="O85" s="6"/>
    </row>
    <row r="86" spans="1:15" ht="15" customHeight="1" thickBot="1" x14ac:dyDescent="0.35">
      <c r="A86" s="232"/>
      <c r="B86" s="235"/>
      <c r="C86" s="236"/>
      <c r="D86" s="235"/>
      <c r="E86" s="232"/>
      <c r="F86" s="221"/>
      <c r="G86" s="319"/>
      <c r="H86" s="320"/>
      <c r="I86" s="231"/>
      <c r="J86" s="231"/>
      <c r="K86" s="232"/>
      <c r="M86" s="225">
        <f t="shared" ref="M86" si="135">M87/4</f>
        <v>0</v>
      </c>
      <c r="N86" s="5"/>
    </row>
    <row r="87" spans="1:15" ht="15" customHeight="1" thickBot="1" x14ac:dyDescent="0.35">
      <c r="A87" s="232"/>
      <c r="B87" s="237"/>
      <c r="C87" s="237"/>
      <c r="D87" s="237"/>
      <c r="E87" s="232"/>
      <c r="F87" s="239"/>
      <c r="G87" s="240"/>
      <c r="H87" s="240"/>
      <c r="I87" s="241"/>
      <c r="J87" s="232"/>
      <c r="K87" s="232"/>
      <c r="M87" s="225">
        <f t="shared" ref="M87" si="136">IF(F85="",40,F85)</f>
        <v>0</v>
      </c>
      <c r="N87" s="5"/>
    </row>
    <row r="88" spans="1:15" ht="15" customHeight="1" thickBot="1" x14ac:dyDescent="0.35">
      <c r="A88" s="232"/>
      <c r="B88" s="9">
        <f t="shared" ref="B88" si="137">B83+1</f>
        <v>18</v>
      </c>
      <c r="C88" s="8" t="str">
        <f>IF(VLOOKUP(B88,Paramètres!$A$2:$C$38,2,0)=0,"",VLOOKUP(B88,Paramètres!$A$2:$C$38,2,0))</f>
        <v>Elève 18</v>
      </c>
      <c r="D88" s="10" t="str">
        <f>IF(C88="","",VLOOKUP(B88,Paramètres!$A$2:$C$38,3,0))</f>
        <v>F</v>
      </c>
      <c r="E88" s="232"/>
      <c r="F88" s="227" t="s">
        <v>184</v>
      </c>
      <c r="G88" s="315"/>
      <c r="H88" s="316"/>
      <c r="I88" s="227" t="s">
        <v>185</v>
      </c>
      <c r="J88" s="227" t="str" cm="1">
        <f t="array" ref="J88">IF(OR(Paramètres!$I$3:$J$3="x",Paramètres!$N$3:$O$3="x"),"Note moyenne","Degré atteint")</f>
        <v>Degré atteint</v>
      </c>
      <c r="K88" s="232"/>
      <c r="L88" s="225" t="str">
        <f>IF(F90="","",IF(Paramètres!$I$3="x",
IF(OR(I90=0,I90=""),0,IF(I90&gt;=F90,4,IF(I90&gt;=F90*75%,3,IF(I90&gt;=F90*50%,2,IF(I90&gt;=F90*25%,1,0))))),
IF(Paramètres!$N$3="x",
IF(OR(I90=0,I90=""),0,IF(I90&gt;=F90,4,IF(I90&gt;=F90*75%,4,IF(I90&gt;=F90*50%,3,IF(I90&gt;=F90*25%,2,IF(I90&lt;F90*25%,1)))))),
IF(Paramètres!$R$3="x",
IF(OR(I90=0,I90=""),"NE",IF(I90&gt;=F90,"D4",IF(I90&gt;=F90*75%,"D4",IF(I90&gt;=F90*50%,"D3",IF(I90&gt;=F90*25%,"D2",IF(I90&lt;F90*25%,"D1")))))),
IF(Paramètres!$V$3="x",
IF(OR(I90=0,I90=""),"NA",IF(I90&gt;=F90,"A",IF(I90&gt;=F90*75%,"A",IF(I90&gt;=F90*50%,"ECA",IF(I90&gt;=F90*25%,"AR",IF(I90&lt;F90*25%,"NA")))))))))))</f>
        <v>NA</v>
      </c>
      <c r="M88" s="225">
        <f t="shared" ref="M88" si="138">M92/4</f>
        <v>0</v>
      </c>
      <c r="N88" s="226">
        <f t="shared" ref="N88" si="139">IF(I90="",0,IF(I90&gt;F90,F90,I90))</f>
        <v>0</v>
      </c>
      <c r="O88" s="6"/>
    </row>
    <row r="89" spans="1:15" ht="15" customHeight="1" x14ac:dyDescent="0.3">
      <c r="A89" s="232"/>
      <c r="B89" s="233"/>
      <c r="C89" s="234"/>
      <c r="D89" s="233"/>
      <c r="E89" s="232"/>
      <c r="F89" s="228"/>
      <c r="G89" s="317"/>
      <c r="H89" s="318"/>
      <c r="I89" s="229"/>
      <c r="J89" s="229"/>
      <c r="K89" s="232"/>
      <c r="M89" s="225">
        <f t="shared" ref="M89" si="140">M92/4</f>
        <v>0</v>
      </c>
      <c r="N89" s="226">
        <f t="shared" ref="N89" si="141">M92*5%</f>
        <v>0</v>
      </c>
    </row>
    <row r="90" spans="1:15" ht="15" customHeight="1" x14ac:dyDescent="0.3">
      <c r="A90" s="232"/>
      <c r="B90" s="235"/>
      <c r="C90" s="236"/>
      <c r="D90" s="235"/>
      <c r="E90" s="232"/>
      <c r="F90" s="220">
        <f>SUM('Leçon 1'!G90,'Leçon 2'!G90,'Leçon 3'!G90,'Leçon 4'!G90,'Leçon 5'!G90,'Leçon 6'!G90,'Leçon 7'!G90,'Leçon 8'!G90,'Leçon 9'!G90,'Leçon 10'!J245)</f>
        <v>0</v>
      </c>
      <c r="G90" s="317"/>
      <c r="H90" s="318"/>
      <c r="I90" s="230">
        <f>SUM('Leçon 1'!J90,'Leçon 2'!J90,'Leçon 3'!J90,'Leçon 4'!J90,'Leçon 5'!J90,'Leçon 6'!J90,'Leçon 7'!J90,'Leçon 8'!J90,'Leçon 9'!J90,'Leçon 10'!J245)</f>
        <v>0</v>
      </c>
      <c r="J90" s="230" t="str">
        <f>IF(Paramètres!$I$3="x",
IF(OR(I90=0,I90=""),Paramètres!$G$10,IF(I90&gt;=F90,Paramètres!$K$10,IF(I90&gt;=F90*75%,Paramètres!$J$8,IF(I90&gt;=F90*50%,Paramètres!$I$8,IF(I90&gt;=F90*25%,Paramètres!$H$8,0))))),
IF(Paramètres!$N$3="x",
IF(OR(I90=0,I90=""),0,IF(I90&gt;=F90,Paramètres!$O$9,IF(I90&gt;=F90*75%,Paramètres!$O$9,IF(I90&gt;=F90*50%,Paramètres!$N$8,IF(I90&gt;=F90*25%,Paramètres!$M$8,IF(I90&lt;F90*25%,Paramètres!$L$9)))))),
IF(Paramètres!$R$3="x",
IF(OR(I90=0,I90=""),"NE",IF(I90&gt;=F90*75%,Paramètres!$S$9,IF(I90&gt;=F90*50%,Paramètres!$R$8,IF(I90&gt;=F90*25%,Paramètres!$Q$8,IF(I90&lt;F90*25%,Paramètres!$P$9))))),
IF(Paramètres!$V$3="x",
IF(OR(I90=0,I90=""),"NE",IF(I90&gt;=F90*75%,Paramètres!$W$9,IF(I90&gt;=F90*50%,Paramètres!$V$8,IF(I90&gt;=F90*25%,Paramètres!$U$8,IF(I90&lt;F90*25%,Paramètres!$T$9)))))))))</f>
        <v>NE</v>
      </c>
      <c r="K90" s="232"/>
      <c r="M90" s="225">
        <f t="shared" ref="M90" si="142">M92/4</f>
        <v>0</v>
      </c>
      <c r="N90" s="226">
        <f t="shared" ref="N90" si="143">SUM(M88:M92)-(N88+N89)</f>
        <v>0</v>
      </c>
      <c r="O90" s="6"/>
    </row>
    <row r="91" spans="1:15" ht="15" customHeight="1" thickBot="1" x14ac:dyDescent="0.35">
      <c r="A91" s="232"/>
      <c r="B91" s="235"/>
      <c r="C91" s="236"/>
      <c r="D91" s="235"/>
      <c r="E91" s="232"/>
      <c r="F91" s="221"/>
      <c r="G91" s="319"/>
      <c r="H91" s="320"/>
      <c r="I91" s="231"/>
      <c r="J91" s="231"/>
      <c r="K91" s="232"/>
      <c r="M91" s="225">
        <f t="shared" ref="M91" si="144">M92/4</f>
        <v>0</v>
      </c>
      <c r="N91" s="5"/>
    </row>
    <row r="92" spans="1:15" ht="15" customHeight="1" thickBot="1" x14ac:dyDescent="0.35">
      <c r="A92" s="232"/>
      <c r="B92" s="237"/>
      <c r="C92" s="237"/>
      <c r="D92" s="237"/>
      <c r="E92" s="232"/>
      <c r="F92" s="239"/>
      <c r="G92" s="240"/>
      <c r="H92" s="240"/>
      <c r="I92" s="241"/>
      <c r="J92" s="232"/>
      <c r="K92" s="232"/>
      <c r="M92" s="225">
        <f t="shared" ref="M92" si="145">IF(F90="",40,F90)</f>
        <v>0</v>
      </c>
      <c r="N92" s="5"/>
    </row>
    <row r="93" spans="1:15" ht="15" customHeight="1" thickBot="1" x14ac:dyDescent="0.35">
      <c r="A93" s="232"/>
      <c r="B93" s="9">
        <f t="shared" ref="B93" si="146">B88+1</f>
        <v>19</v>
      </c>
      <c r="C93" s="8" t="str">
        <f>IF(VLOOKUP(B93,Paramètres!$A$2:$C$38,2,0)=0,"",VLOOKUP(B93,Paramètres!$A$2:$C$38,2,0))</f>
        <v>Elève 19</v>
      </c>
      <c r="D93" s="10" t="str">
        <f>IF(C93="","",VLOOKUP(B93,Paramètres!$A$2:$C$38,3,0))</f>
        <v>G</v>
      </c>
      <c r="E93" s="232"/>
      <c r="F93" s="227" t="s">
        <v>184</v>
      </c>
      <c r="G93" s="315"/>
      <c r="H93" s="316"/>
      <c r="I93" s="227" t="s">
        <v>185</v>
      </c>
      <c r="J93" s="227" t="str" cm="1">
        <f t="array" ref="J93">IF(OR(Paramètres!$I$3:$J$3="x",Paramètres!$N$3:$O$3="x"),"Note moyenne","Degré atteint")</f>
        <v>Degré atteint</v>
      </c>
      <c r="K93" s="232"/>
      <c r="L93" s="225" t="str">
        <f>IF(F95="","",IF(Paramètres!$I$3="x",
IF(OR(I95=0,I95=""),0,IF(I95&gt;=F95,4,IF(I95&gt;=F95*75%,3,IF(I95&gt;=F95*50%,2,IF(I95&gt;=F95*25%,1,0))))),
IF(Paramètres!$N$3="x",
IF(OR(I95=0,I95=""),0,IF(I95&gt;=F95,4,IF(I95&gt;=F95*75%,4,IF(I95&gt;=F95*50%,3,IF(I95&gt;=F95*25%,2,IF(I95&lt;F95*25%,1)))))),
IF(Paramètres!$R$3="x",
IF(OR(I95=0,I95=""),"NE",IF(I95&gt;=F95,"D4",IF(I95&gt;=F95*75%,"D4",IF(I95&gt;=F95*50%,"D3",IF(I95&gt;=F95*25%,"D2",IF(I95&lt;F95*25%,"D1")))))),
IF(Paramètres!$V$3="x",
IF(OR(I95=0,I95=""),"NA",IF(I95&gt;=F95,"A",IF(I95&gt;=F95*75%,"A",IF(I95&gt;=F95*50%,"ECA",IF(I95&gt;=F95*25%,"AR",IF(I95&lt;F95*25%,"NA")))))))))))</f>
        <v>NA</v>
      </c>
      <c r="M93" s="225">
        <f t="shared" ref="M93" si="147">M97/4</f>
        <v>0</v>
      </c>
      <c r="N93" s="226">
        <f t="shared" ref="N93" si="148">IF(I95="",0,IF(I95&gt;F95,F95,I95))</f>
        <v>0</v>
      </c>
      <c r="O93" s="6"/>
    </row>
    <row r="94" spans="1:15" ht="15" customHeight="1" x14ac:dyDescent="0.3">
      <c r="A94" s="232"/>
      <c r="B94" s="233"/>
      <c r="C94" s="234"/>
      <c r="D94" s="233"/>
      <c r="E94" s="232"/>
      <c r="F94" s="228"/>
      <c r="G94" s="317"/>
      <c r="H94" s="318"/>
      <c r="I94" s="229"/>
      <c r="J94" s="229"/>
      <c r="K94" s="232"/>
      <c r="M94" s="225">
        <f t="shared" ref="M94" si="149">M97/4</f>
        <v>0</v>
      </c>
      <c r="N94" s="226">
        <f t="shared" ref="N94" si="150">M97*5%</f>
        <v>0</v>
      </c>
    </row>
    <row r="95" spans="1:15" ht="15" customHeight="1" x14ac:dyDescent="0.3">
      <c r="A95" s="232"/>
      <c r="B95" s="235"/>
      <c r="C95" s="236"/>
      <c r="D95" s="235"/>
      <c r="E95" s="232"/>
      <c r="F95" s="220">
        <f>SUM('Leçon 1'!G95,'Leçon 2'!G95,'Leçon 3'!G95,'Leçon 4'!G95,'Leçon 5'!G95,'Leçon 6'!G95,'Leçon 7'!G95,'Leçon 8'!G95,'Leçon 9'!G95,'Leçon 10'!J250)</f>
        <v>0</v>
      </c>
      <c r="G95" s="317"/>
      <c r="H95" s="318"/>
      <c r="I95" s="230">
        <f>SUM('Leçon 1'!J95,'Leçon 2'!J95,'Leçon 3'!J95,'Leçon 4'!J95,'Leçon 5'!J95,'Leçon 6'!J95,'Leçon 7'!J95,'Leçon 8'!J95,'Leçon 9'!J95,'Leçon 10'!J250)</f>
        <v>0</v>
      </c>
      <c r="J95" s="230" t="str">
        <f>IF(Paramètres!$I$3="x",
IF(OR(I95=0,I95=""),Paramètres!$G$10,IF(I95&gt;=F95,Paramètres!$K$10,IF(I95&gt;=F95*75%,Paramètres!$J$8,IF(I95&gt;=F95*50%,Paramètres!$I$8,IF(I95&gt;=F95*25%,Paramètres!$H$8,0))))),
IF(Paramètres!$N$3="x",
IF(OR(I95=0,I95=""),0,IF(I95&gt;=F95,Paramètres!$O$9,IF(I95&gt;=F95*75%,Paramètres!$O$9,IF(I95&gt;=F95*50%,Paramètres!$N$8,IF(I95&gt;=F95*25%,Paramètres!$M$8,IF(I95&lt;F95*25%,Paramètres!$L$9)))))),
IF(Paramètres!$R$3="x",
IF(OR(I95=0,I95=""),"NE",IF(I95&gt;=F95*75%,Paramètres!$S$9,IF(I95&gt;=F95*50%,Paramètres!$R$8,IF(I95&gt;=F95*25%,Paramètres!$Q$8,IF(I95&lt;F95*25%,Paramètres!$P$9))))),
IF(Paramètres!$V$3="x",
IF(OR(I95=0,I95=""),"NE",IF(I95&gt;=F95*75%,Paramètres!$W$9,IF(I95&gt;=F95*50%,Paramètres!$V$8,IF(I95&gt;=F95*25%,Paramètres!$U$8,IF(I95&lt;F95*25%,Paramètres!$T$9)))))))))</f>
        <v>NE</v>
      </c>
      <c r="K95" s="232"/>
      <c r="M95" s="225">
        <f t="shared" ref="M95" si="151">M97/4</f>
        <v>0</v>
      </c>
      <c r="N95" s="226">
        <f t="shared" ref="N95" si="152">SUM(M93:M97)-(N93+N94)</f>
        <v>0</v>
      </c>
      <c r="O95" s="6"/>
    </row>
    <row r="96" spans="1:15" ht="15" customHeight="1" thickBot="1" x14ac:dyDescent="0.35">
      <c r="A96" s="232"/>
      <c r="B96" s="235"/>
      <c r="C96" s="236"/>
      <c r="D96" s="235"/>
      <c r="E96" s="232"/>
      <c r="F96" s="221"/>
      <c r="G96" s="319"/>
      <c r="H96" s="320"/>
      <c r="I96" s="231"/>
      <c r="J96" s="231"/>
      <c r="K96" s="232"/>
      <c r="M96" s="225">
        <f t="shared" ref="M96" si="153">M97/4</f>
        <v>0</v>
      </c>
      <c r="N96" s="5"/>
    </row>
    <row r="97" spans="1:15" ht="15" customHeight="1" thickBot="1" x14ac:dyDescent="0.35">
      <c r="A97" s="232"/>
      <c r="B97" s="237"/>
      <c r="C97" s="237"/>
      <c r="D97" s="237"/>
      <c r="E97" s="232"/>
      <c r="F97" s="239"/>
      <c r="G97" s="240"/>
      <c r="H97" s="240"/>
      <c r="I97" s="241"/>
      <c r="J97" s="232"/>
      <c r="K97" s="232"/>
      <c r="M97" s="225">
        <f t="shared" ref="M97" si="154">IF(F95="",40,F95)</f>
        <v>0</v>
      </c>
      <c r="N97" s="5"/>
    </row>
    <row r="98" spans="1:15" ht="15" customHeight="1" thickBot="1" x14ac:dyDescent="0.35">
      <c r="A98" s="232"/>
      <c r="B98" s="9">
        <f t="shared" ref="B98" si="155">B93+1</f>
        <v>20</v>
      </c>
      <c r="C98" s="8" t="str">
        <f>IF(VLOOKUP(B98,Paramètres!$A$2:$C$38,2,0)=0,"",VLOOKUP(B98,Paramètres!$A$2:$C$38,2,0))</f>
        <v>Elève 20</v>
      </c>
      <c r="D98" s="10" t="str">
        <f>IF(C98="","",VLOOKUP(B98,Paramètres!$A$2:$C$38,3,0))</f>
        <v>F</v>
      </c>
      <c r="E98" s="232"/>
      <c r="F98" s="227" t="s">
        <v>184</v>
      </c>
      <c r="G98" s="315"/>
      <c r="H98" s="316"/>
      <c r="I98" s="227" t="s">
        <v>185</v>
      </c>
      <c r="J98" s="227" t="str" cm="1">
        <f t="array" ref="J98">IF(OR(Paramètres!$I$3:$J$3="x",Paramètres!$N$3:$O$3="x"),"Note moyenne","Degré atteint")</f>
        <v>Degré atteint</v>
      </c>
      <c r="K98" s="232"/>
      <c r="L98" s="225" t="str">
        <f>IF(F100="","",IF(Paramètres!$I$3="x",
IF(OR(I100=0,I100=""),0,IF(I100&gt;=F100,4,IF(I100&gt;=F100*75%,3,IF(I100&gt;=F100*50%,2,IF(I100&gt;=F100*25%,1,0))))),
IF(Paramètres!$N$3="x",
IF(OR(I100=0,I100=""),0,IF(I100&gt;=F100,4,IF(I100&gt;=F100*75%,4,IF(I100&gt;=F100*50%,3,IF(I100&gt;=F100*25%,2,IF(I100&lt;F100*25%,1)))))),
IF(Paramètres!$R$3="x",
IF(OR(I100=0,I100=""),"NE",IF(I100&gt;=F100,"D4",IF(I100&gt;=F100*75%,"D4",IF(I100&gt;=F100*50%,"D3",IF(I100&gt;=F100*25%,"D2",IF(I100&lt;F100*25%,"D1")))))),
IF(Paramètres!$V$3="x",
IF(OR(I100=0,I100=""),"NA",IF(I100&gt;=F100,"A",IF(I100&gt;=F100*75%,"A",IF(I100&gt;=F100*50%,"ECA",IF(I100&gt;=F100*25%,"AR",IF(I100&lt;F100*25%,"NA")))))))))))</f>
        <v>NA</v>
      </c>
      <c r="M98" s="225">
        <f t="shared" ref="M98" si="156">M102/4</f>
        <v>0</v>
      </c>
      <c r="N98" s="226">
        <f t="shared" ref="N98" si="157">IF(I100="",0,IF(I100&gt;F100,F100,I100))</f>
        <v>0</v>
      </c>
      <c r="O98" s="6"/>
    </row>
    <row r="99" spans="1:15" ht="15" customHeight="1" x14ac:dyDescent="0.3">
      <c r="A99" s="232"/>
      <c r="B99" s="233"/>
      <c r="C99" s="234"/>
      <c r="D99" s="233"/>
      <c r="E99" s="232"/>
      <c r="F99" s="228"/>
      <c r="G99" s="317"/>
      <c r="H99" s="318"/>
      <c r="I99" s="229"/>
      <c r="J99" s="229"/>
      <c r="K99" s="232"/>
      <c r="M99" s="225">
        <f t="shared" ref="M99" si="158">M102/4</f>
        <v>0</v>
      </c>
      <c r="N99" s="226">
        <f t="shared" ref="N99" si="159">M102*5%</f>
        <v>0</v>
      </c>
    </row>
    <row r="100" spans="1:15" ht="15" customHeight="1" x14ac:dyDescent="0.3">
      <c r="A100" s="232"/>
      <c r="B100" s="235"/>
      <c r="C100" s="236"/>
      <c r="D100" s="235"/>
      <c r="E100" s="232"/>
      <c r="F100" s="220">
        <f>SUM('Leçon 1'!G100,'Leçon 2'!G100,'Leçon 3'!G100,'Leçon 4'!G100,'Leçon 5'!G100,'Leçon 6'!G100,'Leçon 7'!G100,'Leçon 8'!G100,'Leçon 9'!G100,'Leçon 10'!J255)</f>
        <v>0</v>
      </c>
      <c r="G100" s="317"/>
      <c r="H100" s="318"/>
      <c r="I100" s="230">
        <f>SUM('Leçon 1'!J100,'Leçon 2'!J100,'Leçon 3'!J100,'Leçon 4'!J100,'Leçon 5'!J100,'Leçon 6'!J100,'Leçon 7'!J100,'Leçon 8'!J100,'Leçon 9'!J100,'Leçon 10'!J255)</f>
        <v>0</v>
      </c>
      <c r="J100" s="230" t="str">
        <f>IF(Paramètres!$I$3="x",
IF(OR(I100=0,I100=""),Paramètres!$G$10,IF(I100&gt;=F100,Paramètres!$K$10,IF(I100&gt;=F100*75%,Paramètres!$J$8,IF(I100&gt;=F100*50%,Paramètres!$I$8,IF(I100&gt;=F100*25%,Paramètres!$H$8,0))))),
IF(Paramètres!$N$3="x",
IF(OR(I100=0,I100=""),0,IF(I100&gt;=F100,Paramètres!$O$9,IF(I100&gt;=F100*75%,Paramètres!$O$9,IF(I100&gt;=F100*50%,Paramètres!$N$8,IF(I100&gt;=F100*25%,Paramètres!$M$8,IF(I100&lt;F100*25%,Paramètres!$L$9)))))),
IF(Paramètres!$R$3="x",
IF(OR(I100=0,I100=""),"NE",IF(I100&gt;=F100*75%,Paramètres!$S$9,IF(I100&gt;=F100*50%,Paramètres!$R$8,IF(I100&gt;=F100*25%,Paramètres!$Q$8,IF(I100&lt;F100*25%,Paramètres!$P$9))))),
IF(Paramètres!$V$3="x",
IF(OR(I100=0,I100=""),"NE",IF(I100&gt;=F100*75%,Paramètres!$W$9,IF(I100&gt;=F100*50%,Paramètres!$V$8,IF(I100&gt;=F100*25%,Paramètres!$U$8,IF(I100&lt;F100*25%,Paramètres!$T$9)))))))))</f>
        <v>NE</v>
      </c>
      <c r="K100" s="232"/>
      <c r="M100" s="225">
        <f t="shared" ref="M100" si="160">M102/4</f>
        <v>0</v>
      </c>
      <c r="N100" s="226">
        <f t="shared" ref="N100" si="161">SUM(M98:M102)-(N98+N99)</f>
        <v>0</v>
      </c>
      <c r="O100" s="6"/>
    </row>
    <row r="101" spans="1:15" ht="15" customHeight="1" thickBot="1" x14ac:dyDescent="0.35">
      <c r="A101" s="232"/>
      <c r="B101" s="235"/>
      <c r="C101" s="236"/>
      <c r="D101" s="235"/>
      <c r="E101" s="232"/>
      <c r="F101" s="221"/>
      <c r="G101" s="319"/>
      <c r="H101" s="320"/>
      <c r="I101" s="231"/>
      <c r="J101" s="231"/>
      <c r="K101" s="232"/>
      <c r="M101" s="225">
        <f t="shared" ref="M101" si="162">M102/4</f>
        <v>0</v>
      </c>
      <c r="N101" s="5"/>
    </row>
    <row r="102" spans="1:15" ht="15" customHeight="1" thickBot="1" x14ac:dyDescent="0.35">
      <c r="A102" s="232"/>
      <c r="B102" s="237"/>
      <c r="C102" s="237"/>
      <c r="D102" s="237"/>
      <c r="E102" s="232"/>
      <c r="F102" s="239"/>
      <c r="G102" s="240"/>
      <c r="H102" s="240"/>
      <c r="I102" s="241"/>
      <c r="J102" s="232"/>
      <c r="K102" s="232"/>
      <c r="M102" s="225">
        <f t="shared" ref="M102" si="163">IF(F100="",40,F100)</f>
        <v>0</v>
      </c>
      <c r="N102" s="5"/>
    </row>
    <row r="103" spans="1:15" ht="15" customHeight="1" thickBot="1" x14ac:dyDescent="0.35">
      <c r="A103" s="232"/>
      <c r="B103" s="9">
        <f t="shared" ref="B103" si="164">B98+1</f>
        <v>21</v>
      </c>
      <c r="C103" s="8" t="str">
        <f>IF(VLOOKUP(B103,Paramètres!$A$2:$C$38,2,0)=0,"",VLOOKUP(B103,Paramètres!$A$2:$C$38,2,0))</f>
        <v>Elève 21</v>
      </c>
      <c r="D103" s="10" t="str">
        <f>IF(C103="","",VLOOKUP(B103,Paramètres!$A$2:$C$38,3,0))</f>
        <v>G</v>
      </c>
      <c r="E103" s="232"/>
      <c r="F103" s="227" t="s">
        <v>184</v>
      </c>
      <c r="G103" s="315"/>
      <c r="H103" s="316"/>
      <c r="I103" s="227" t="s">
        <v>185</v>
      </c>
      <c r="J103" s="227" t="str" cm="1">
        <f t="array" ref="J103">IF(OR(Paramètres!$I$3:$J$3="x",Paramètres!$N$3:$O$3="x"),"Note moyenne","Degré atteint")</f>
        <v>Degré atteint</v>
      </c>
      <c r="K103" s="232"/>
      <c r="L103" s="225" t="str">
        <f>IF(F105="","",IF(Paramètres!$I$3="x",
IF(OR(I105=0,I105=""),0,IF(I105&gt;=F105,4,IF(I105&gt;=F105*75%,3,IF(I105&gt;=F105*50%,2,IF(I105&gt;=F105*25%,1,0))))),
IF(Paramètres!$N$3="x",
IF(OR(I105=0,I105=""),0,IF(I105&gt;=F105,4,IF(I105&gt;=F105*75%,4,IF(I105&gt;=F105*50%,3,IF(I105&gt;=F105*25%,2,IF(I105&lt;F105*25%,1)))))),
IF(Paramètres!$R$3="x",
IF(OR(I105=0,I105=""),"NE",IF(I105&gt;=F105,"D4",IF(I105&gt;=F105*75%,"D4",IF(I105&gt;=F105*50%,"D3",IF(I105&gt;=F105*25%,"D2",IF(I105&lt;F105*25%,"D1")))))),
IF(Paramètres!$V$3="x",
IF(OR(I105=0,I105=""),"NA",IF(I105&gt;=F105,"A",IF(I105&gt;=F105*75%,"A",IF(I105&gt;=F105*50%,"ECA",IF(I105&gt;=F105*25%,"AR",IF(I105&lt;F105*25%,"NA")))))))))))</f>
        <v>NA</v>
      </c>
      <c r="M103" s="225">
        <f t="shared" ref="M103" si="165">M107/4</f>
        <v>0</v>
      </c>
      <c r="N103" s="226">
        <f t="shared" ref="N103" si="166">IF(I105="",0,IF(I105&gt;F105,F105,I105))</f>
        <v>0</v>
      </c>
      <c r="O103" s="6"/>
    </row>
    <row r="104" spans="1:15" ht="15" customHeight="1" x14ac:dyDescent="0.3">
      <c r="A104" s="232"/>
      <c r="B104" s="233"/>
      <c r="C104" s="234"/>
      <c r="D104" s="233"/>
      <c r="E104" s="232"/>
      <c r="F104" s="228"/>
      <c r="G104" s="317"/>
      <c r="H104" s="318"/>
      <c r="I104" s="229"/>
      <c r="J104" s="229"/>
      <c r="K104" s="232"/>
      <c r="M104" s="225">
        <f t="shared" ref="M104" si="167">M107/4</f>
        <v>0</v>
      </c>
      <c r="N104" s="226">
        <f t="shared" ref="N104" si="168">M107*5%</f>
        <v>0</v>
      </c>
    </row>
    <row r="105" spans="1:15" ht="15" customHeight="1" x14ac:dyDescent="0.3">
      <c r="A105" s="232"/>
      <c r="B105" s="235"/>
      <c r="C105" s="236"/>
      <c r="D105" s="235"/>
      <c r="E105" s="232"/>
      <c r="F105" s="220">
        <f>SUM('Leçon 1'!G105,'Leçon 2'!G105,'Leçon 3'!G105,'Leçon 4'!G105,'Leçon 5'!G105,'Leçon 6'!G105,'Leçon 7'!G105,'Leçon 8'!G105,'Leçon 9'!G105,'Leçon 10'!J260)</f>
        <v>0</v>
      </c>
      <c r="G105" s="317"/>
      <c r="H105" s="318"/>
      <c r="I105" s="230">
        <f>SUM('Leçon 1'!J105,'Leçon 2'!J105,'Leçon 3'!J105,'Leçon 4'!J105,'Leçon 5'!J105,'Leçon 6'!J105,'Leçon 7'!J105,'Leçon 8'!J105,'Leçon 9'!J105,'Leçon 10'!J260)</f>
        <v>0</v>
      </c>
      <c r="J105" s="230" t="str">
        <f>IF(Paramètres!$I$3="x",
IF(OR(I105=0,I105=""),Paramètres!$G$10,IF(I105&gt;=F105,Paramètres!$K$10,IF(I105&gt;=F105*75%,Paramètres!$J$8,IF(I105&gt;=F105*50%,Paramètres!$I$8,IF(I105&gt;=F105*25%,Paramètres!$H$8,0))))),
IF(Paramètres!$N$3="x",
IF(OR(I105=0,I105=""),0,IF(I105&gt;=F105,Paramètres!$O$9,IF(I105&gt;=F105*75%,Paramètres!$O$9,IF(I105&gt;=F105*50%,Paramètres!$N$8,IF(I105&gt;=F105*25%,Paramètres!$M$8,IF(I105&lt;F105*25%,Paramètres!$L$9)))))),
IF(Paramètres!$R$3="x",
IF(OR(I105=0,I105=""),"NE",IF(I105&gt;=F105*75%,Paramètres!$S$9,IF(I105&gt;=F105*50%,Paramètres!$R$8,IF(I105&gt;=F105*25%,Paramètres!$Q$8,IF(I105&lt;F105*25%,Paramètres!$P$9))))),
IF(Paramètres!$V$3="x",
IF(OR(I105=0,I105=""),"NE",IF(I105&gt;=F105*75%,Paramètres!$W$9,IF(I105&gt;=F105*50%,Paramètres!$V$8,IF(I105&gt;=F105*25%,Paramètres!$U$8,IF(I105&lt;F105*25%,Paramètres!$T$9)))))))))</f>
        <v>NE</v>
      </c>
      <c r="K105" s="232"/>
      <c r="M105" s="225">
        <f t="shared" ref="M105" si="169">M107/4</f>
        <v>0</v>
      </c>
      <c r="N105" s="226">
        <f t="shared" ref="N105" si="170">SUM(M103:M107)-(N103+N104)</f>
        <v>0</v>
      </c>
      <c r="O105" s="6"/>
    </row>
    <row r="106" spans="1:15" ht="15" customHeight="1" thickBot="1" x14ac:dyDescent="0.35">
      <c r="A106" s="232"/>
      <c r="B106" s="235"/>
      <c r="C106" s="236"/>
      <c r="D106" s="235"/>
      <c r="E106" s="232"/>
      <c r="F106" s="221"/>
      <c r="G106" s="319"/>
      <c r="H106" s="320"/>
      <c r="I106" s="231"/>
      <c r="J106" s="231"/>
      <c r="K106" s="232"/>
      <c r="M106" s="225">
        <f t="shared" ref="M106" si="171">M107/4</f>
        <v>0</v>
      </c>
      <c r="N106" s="5"/>
    </row>
    <row r="107" spans="1:15" ht="15" customHeight="1" thickBot="1" x14ac:dyDescent="0.35">
      <c r="A107" s="232"/>
      <c r="B107" s="237"/>
      <c r="C107" s="237"/>
      <c r="D107" s="237"/>
      <c r="E107" s="232"/>
      <c r="F107" s="239"/>
      <c r="G107" s="240"/>
      <c r="H107" s="240"/>
      <c r="I107" s="241"/>
      <c r="J107" s="232"/>
      <c r="K107" s="232"/>
      <c r="M107" s="225">
        <f t="shared" ref="M107" si="172">IF(F105="",40,F105)</f>
        <v>0</v>
      </c>
      <c r="N107" s="5"/>
    </row>
    <row r="108" spans="1:15" ht="15" customHeight="1" thickBot="1" x14ac:dyDescent="0.35">
      <c r="A108" s="232"/>
      <c r="B108" s="9">
        <f t="shared" ref="B108" si="173">B103+1</f>
        <v>22</v>
      </c>
      <c r="C108" s="8" t="str">
        <f>IF(VLOOKUP(B108,Paramètres!$A$2:$C$38,2,0)=0,"",VLOOKUP(B108,Paramètres!$A$2:$C$38,2,0))</f>
        <v>Elève 22</v>
      </c>
      <c r="D108" s="10" t="str">
        <f>IF(C108="","",VLOOKUP(B108,Paramètres!$A$2:$C$38,3,0))</f>
        <v>F</v>
      </c>
      <c r="E108" s="232"/>
      <c r="F108" s="227" t="s">
        <v>184</v>
      </c>
      <c r="G108" s="315"/>
      <c r="H108" s="316"/>
      <c r="I108" s="227" t="s">
        <v>185</v>
      </c>
      <c r="J108" s="227" t="str" cm="1">
        <f t="array" ref="J108">IF(OR(Paramètres!$I$3:$J$3="x",Paramètres!$N$3:$O$3="x"),"Note moyenne","Degré atteint")</f>
        <v>Degré atteint</v>
      </c>
      <c r="K108" s="232"/>
      <c r="L108" s="225" t="str">
        <f>IF(F110="","",IF(Paramètres!$I$3="x",
IF(OR(I110=0,I110=""),0,IF(I110&gt;=F110,4,IF(I110&gt;=F110*75%,3,IF(I110&gt;=F110*50%,2,IF(I110&gt;=F110*25%,1,0))))),
IF(Paramètres!$N$3="x",
IF(OR(I110=0,I110=""),0,IF(I110&gt;=F110,4,IF(I110&gt;=F110*75%,4,IF(I110&gt;=F110*50%,3,IF(I110&gt;=F110*25%,2,IF(I110&lt;F110*25%,1)))))),
IF(Paramètres!$R$3="x",
IF(OR(I110=0,I110=""),"NE",IF(I110&gt;=F110,"D4",IF(I110&gt;=F110*75%,"D4",IF(I110&gt;=F110*50%,"D3",IF(I110&gt;=F110*25%,"D2",IF(I110&lt;F110*25%,"D1")))))),
IF(Paramètres!$V$3="x",
IF(OR(I110=0,I110=""),"NA",IF(I110&gt;=F110,"A",IF(I110&gt;=F110*75%,"A",IF(I110&gt;=F110*50%,"ECA",IF(I110&gt;=F110*25%,"AR",IF(I110&lt;F110*25%,"NA")))))))))))</f>
        <v>NA</v>
      </c>
      <c r="M108" s="225">
        <f t="shared" ref="M108" si="174">M112/4</f>
        <v>0</v>
      </c>
      <c r="N108" s="226">
        <f t="shared" ref="N108" si="175">IF(I110="",0,IF(I110&gt;F110,F110,I110))</f>
        <v>0</v>
      </c>
      <c r="O108" s="6"/>
    </row>
    <row r="109" spans="1:15" ht="15" customHeight="1" x14ac:dyDescent="0.3">
      <c r="A109" s="232"/>
      <c r="B109" s="233"/>
      <c r="C109" s="234"/>
      <c r="D109" s="233"/>
      <c r="E109" s="232"/>
      <c r="F109" s="228"/>
      <c r="G109" s="317"/>
      <c r="H109" s="318"/>
      <c r="I109" s="229"/>
      <c r="J109" s="229"/>
      <c r="K109" s="232"/>
      <c r="M109" s="225">
        <f t="shared" ref="M109" si="176">M112/4</f>
        <v>0</v>
      </c>
      <c r="N109" s="226">
        <f t="shared" ref="N109" si="177">M112*5%</f>
        <v>0</v>
      </c>
    </row>
    <row r="110" spans="1:15" ht="15" customHeight="1" x14ac:dyDescent="0.3">
      <c r="A110" s="232"/>
      <c r="B110" s="235"/>
      <c r="C110" s="236"/>
      <c r="D110" s="235"/>
      <c r="E110" s="232"/>
      <c r="F110" s="220">
        <f>SUM('Leçon 1'!G110,'Leçon 2'!G110,'Leçon 3'!G110,'Leçon 4'!G110,'Leçon 5'!G110,'Leçon 6'!G110,'Leçon 7'!G110,'Leçon 8'!G110,'Leçon 9'!G110,'Leçon 10'!J265)</f>
        <v>0</v>
      </c>
      <c r="G110" s="317"/>
      <c r="H110" s="318"/>
      <c r="I110" s="230">
        <f>SUM('Leçon 1'!J110,'Leçon 2'!J110,'Leçon 3'!J110,'Leçon 4'!J110,'Leçon 5'!J110,'Leçon 6'!J110,'Leçon 7'!J110,'Leçon 8'!J110,'Leçon 9'!J110,'Leçon 10'!J265)</f>
        <v>0</v>
      </c>
      <c r="J110" s="230" t="str">
        <f>IF(Paramètres!$I$3="x",
IF(OR(I110=0,I110=""),Paramètres!$G$10,IF(I110&gt;=F110,Paramètres!$K$10,IF(I110&gt;=F110*75%,Paramètres!$J$8,IF(I110&gt;=F110*50%,Paramètres!$I$8,IF(I110&gt;=F110*25%,Paramètres!$H$8,0))))),
IF(Paramètres!$N$3="x",
IF(OR(I110=0,I110=""),0,IF(I110&gt;=F110,Paramètres!$O$9,IF(I110&gt;=F110*75%,Paramètres!$O$9,IF(I110&gt;=F110*50%,Paramètres!$N$8,IF(I110&gt;=F110*25%,Paramètres!$M$8,IF(I110&lt;F110*25%,Paramètres!$L$9)))))),
IF(Paramètres!$R$3="x",
IF(OR(I110=0,I110=""),"NE",IF(I110&gt;=F110*75%,Paramètres!$S$9,IF(I110&gt;=F110*50%,Paramètres!$R$8,IF(I110&gt;=F110*25%,Paramètres!$Q$8,IF(I110&lt;F110*25%,Paramètres!$P$9))))),
IF(Paramètres!$V$3="x",
IF(OR(I110=0,I110=""),"NE",IF(I110&gt;=F110*75%,Paramètres!$W$9,IF(I110&gt;=F110*50%,Paramètres!$V$8,IF(I110&gt;=F110*25%,Paramètres!$U$8,IF(I110&lt;F110*25%,Paramètres!$T$9)))))))))</f>
        <v>NE</v>
      </c>
      <c r="K110" s="232"/>
      <c r="M110" s="225">
        <f t="shared" ref="M110" si="178">M112/4</f>
        <v>0</v>
      </c>
      <c r="N110" s="226">
        <f t="shared" ref="N110" si="179">SUM(M108:M112)-(N108+N109)</f>
        <v>0</v>
      </c>
      <c r="O110" s="6"/>
    </row>
    <row r="111" spans="1:15" ht="15" customHeight="1" thickBot="1" x14ac:dyDescent="0.35">
      <c r="A111" s="232"/>
      <c r="B111" s="235"/>
      <c r="C111" s="236"/>
      <c r="D111" s="235"/>
      <c r="E111" s="232"/>
      <c r="F111" s="221"/>
      <c r="G111" s="319"/>
      <c r="H111" s="320"/>
      <c r="I111" s="231"/>
      <c r="J111" s="231"/>
      <c r="K111" s="232"/>
      <c r="M111" s="225">
        <f t="shared" ref="M111" si="180">M112/4</f>
        <v>0</v>
      </c>
      <c r="N111" s="5"/>
    </row>
    <row r="112" spans="1:15" ht="15" customHeight="1" thickBot="1" x14ac:dyDescent="0.35">
      <c r="A112" s="232"/>
      <c r="B112" s="237"/>
      <c r="C112" s="237"/>
      <c r="D112" s="237"/>
      <c r="E112" s="232"/>
      <c r="F112" s="239"/>
      <c r="G112" s="240"/>
      <c r="H112" s="240"/>
      <c r="I112" s="241"/>
      <c r="J112" s="232"/>
      <c r="K112" s="232"/>
      <c r="M112" s="225">
        <f t="shared" ref="M112" si="181">IF(F110="",40,F110)</f>
        <v>0</v>
      </c>
      <c r="N112" s="5"/>
    </row>
    <row r="113" spans="1:15" ht="15" customHeight="1" thickBot="1" x14ac:dyDescent="0.35">
      <c r="A113" s="232"/>
      <c r="B113" s="9">
        <f t="shared" ref="B113" si="182">B108+1</f>
        <v>23</v>
      </c>
      <c r="C113" s="8" t="str">
        <f>IF(VLOOKUP(B113,Paramètres!$A$2:$C$38,2,0)=0,"",VLOOKUP(B113,Paramètres!$A$2:$C$38,2,0))</f>
        <v>Elève 23</v>
      </c>
      <c r="D113" s="10" t="str">
        <f>IF(C113="","",VLOOKUP(B113,Paramètres!$A$2:$C$38,3,0))</f>
        <v>G</v>
      </c>
      <c r="E113" s="232"/>
      <c r="F113" s="227" t="s">
        <v>184</v>
      </c>
      <c r="G113" s="315"/>
      <c r="H113" s="316"/>
      <c r="I113" s="227" t="s">
        <v>185</v>
      </c>
      <c r="J113" s="227" t="str" cm="1">
        <f t="array" ref="J113">IF(OR(Paramètres!$I$3:$J$3="x",Paramètres!$N$3:$O$3="x"),"Note moyenne","Degré atteint")</f>
        <v>Degré atteint</v>
      </c>
      <c r="K113" s="232"/>
      <c r="L113" s="225" t="str">
        <f>IF(F115="","",IF(Paramètres!$I$3="x",
IF(OR(I115=0,I115=""),0,IF(I115&gt;=F115,4,IF(I115&gt;=F115*75%,3,IF(I115&gt;=F115*50%,2,IF(I115&gt;=F115*25%,1,0))))),
IF(Paramètres!$N$3="x",
IF(OR(I115=0,I115=""),0,IF(I115&gt;=F115,4,IF(I115&gt;=F115*75%,4,IF(I115&gt;=F115*50%,3,IF(I115&gt;=F115*25%,2,IF(I115&lt;F115*25%,1)))))),
IF(Paramètres!$R$3="x",
IF(OR(I115=0,I115=""),"NE",IF(I115&gt;=F115,"D4",IF(I115&gt;=F115*75%,"D4",IF(I115&gt;=F115*50%,"D3",IF(I115&gt;=F115*25%,"D2",IF(I115&lt;F115*25%,"D1")))))),
IF(Paramètres!$V$3="x",
IF(OR(I115=0,I115=""),"NA",IF(I115&gt;=F115,"A",IF(I115&gt;=F115*75%,"A",IF(I115&gt;=F115*50%,"ECA",IF(I115&gt;=F115*25%,"AR",IF(I115&lt;F115*25%,"NA")))))))))))</f>
        <v>NA</v>
      </c>
      <c r="M113" s="225">
        <f t="shared" ref="M113" si="183">M117/4</f>
        <v>0</v>
      </c>
      <c r="N113" s="226">
        <f t="shared" ref="N113" si="184">IF(I115="",0,IF(I115&gt;F115,F115,I115))</f>
        <v>0</v>
      </c>
      <c r="O113" s="6"/>
    </row>
    <row r="114" spans="1:15" ht="15" customHeight="1" x14ac:dyDescent="0.3">
      <c r="A114" s="232"/>
      <c r="B114" s="233"/>
      <c r="C114" s="234"/>
      <c r="D114" s="233"/>
      <c r="E114" s="232"/>
      <c r="F114" s="228"/>
      <c r="G114" s="317"/>
      <c r="H114" s="318"/>
      <c r="I114" s="229"/>
      <c r="J114" s="229"/>
      <c r="K114" s="232"/>
      <c r="M114" s="225">
        <f t="shared" ref="M114" si="185">M117/4</f>
        <v>0</v>
      </c>
      <c r="N114" s="226">
        <f t="shared" ref="N114" si="186">M117*5%</f>
        <v>0</v>
      </c>
    </row>
    <row r="115" spans="1:15" ht="15" customHeight="1" x14ac:dyDescent="0.3">
      <c r="A115" s="232"/>
      <c r="B115" s="235"/>
      <c r="C115" s="236"/>
      <c r="D115" s="235"/>
      <c r="E115" s="232"/>
      <c r="F115" s="220">
        <f>SUM('Leçon 1'!G115,'Leçon 2'!G115,'Leçon 3'!G115,'Leçon 4'!G115,'Leçon 5'!G115,'Leçon 6'!G115,'Leçon 7'!G115,'Leçon 8'!G115,'Leçon 9'!G115,'Leçon 10'!J270)</f>
        <v>0</v>
      </c>
      <c r="G115" s="317"/>
      <c r="H115" s="318"/>
      <c r="I115" s="230">
        <f>SUM('Leçon 1'!J115,'Leçon 2'!J115,'Leçon 3'!J115,'Leçon 4'!J115,'Leçon 5'!J115,'Leçon 6'!J115,'Leçon 7'!J115,'Leçon 8'!J115,'Leçon 9'!J115,'Leçon 10'!J270)</f>
        <v>0</v>
      </c>
      <c r="J115" s="230" t="str">
        <f>IF(Paramètres!$I$3="x",
IF(OR(I115=0,I115=""),Paramètres!$G$10,IF(I115&gt;=F115,Paramètres!$K$10,IF(I115&gt;=F115*75%,Paramètres!$J$8,IF(I115&gt;=F115*50%,Paramètres!$I$8,IF(I115&gt;=F115*25%,Paramètres!$H$8,0))))),
IF(Paramètres!$N$3="x",
IF(OR(I115=0,I115=""),0,IF(I115&gt;=F115,Paramètres!$O$9,IF(I115&gt;=F115*75%,Paramètres!$O$9,IF(I115&gt;=F115*50%,Paramètres!$N$8,IF(I115&gt;=F115*25%,Paramètres!$M$8,IF(I115&lt;F115*25%,Paramètres!$L$9)))))),
IF(Paramètres!$R$3="x",
IF(OR(I115=0,I115=""),"NE",IF(I115&gt;=F115*75%,Paramètres!$S$9,IF(I115&gt;=F115*50%,Paramètres!$R$8,IF(I115&gt;=F115*25%,Paramètres!$Q$8,IF(I115&lt;F115*25%,Paramètres!$P$9))))),
IF(Paramètres!$V$3="x",
IF(OR(I115=0,I115=""),"NE",IF(I115&gt;=F115*75%,Paramètres!$W$9,IF(I115&gt;=F115*50%,Paramètres!$V$8,IF(I115&gt;=F115*25%,Paramètres!$U$8,IF(I115&lt;F115*25%,Paramètres!$T$9)))))))))</f>
        <v>NE</v>
      </c>
      <c r="K115" s="232"/>
      <c r="M115" s="225">
        <f t="shared" ref="M115" si="187">M117/4</f>
        <v>0</v>
      </c>
      <c r="N115" s="226">
        <f t="shared" ref="N115" si="188">SUM(M113:M117)-(N113+N114)</f>
        <v>0</v>
      </c>
      <c r="O115" s="6"/>
    </row>
    <row r="116" spans="1:15" ht="15" customHeight="1" thickBot="1" x14ac:dyDescent="0.35">
      <c r="A116" s="232"/>
      <c r="B116" s="235"/>
      <c r="C116" s="236"/>
      <c r="D116" s="235"/>
      <c r="E116" s="232"/>
      <c r="F116" s="221"/>
      <c r="G116" s="319"/>
      <c r="H116" s="320"/>
      <c r="I116" s="231"/>
      <c r="J116" s="231"/>
      <c r="K116" s="232"/>
      <c r="M116" s="225">
        <f t="shared" ref="M116" si="189">M117/4</f>
        <v>0</v>
      </c>
      <c r="N116" s="5"/>
    </row>
    <row r="117" spans="1:15" ht="15" customHeight="1" thickBot="1" x14ac:dyDescent="0.35">
      <c r="A117" s="232"/>
      <c r="B117" s="237"/>
      <c r="C117" s="237"/>
      <c r="D117" s="237"/>
      <c r="E117" s="232"/>
      <c r="F117" s="239"/>
      <c r="G117" s="240"/>
      <c r="H117" s="240"/>
      <c r="I117" s="241"/>
      <c r="J117" s="232"/>
      <c r="K117" s="232"/>
      <c r="M117" s="225">
        <f t="shared" ref="M117" si="190">IF(F115="",40,F115)</f>
        <v>0</v>
      </c>
      <c r="N117" s="5"/>
    </row>
    <row r="118" spans="1:15" ht="15" customHeight="1" thickBot="1" x14ac:dyDescent="0.35">
      <c r="A118" s="232"/>
      <c r="B118" s="9">
        <f t="shared" ref="B118" si="191">B113+1</f>
        <v>24</v>
      </c>
      <c r="C118" s="8" t="str">
        <f>IF(VLOOKUP(B118,Paramètres!$A$2:$C$38,2,0)=0,"",VLOOKUP(B118,Paramètres!$A$2:$C$38,2,0))</f>
        <v>Elève 24</v>
      </c>
      <c r="D118" s="10" t="str">
        <f>IF(C118="","",VLOOKUP(B118,Paramètres!$A$2:$C$38,3,0))</f>
        <v>F</v>
      </c>
      <c r="E118" s="232"/>
      <c r="F118" s="227" t="s">
        <v>184</v>
      </c>
      <c r="G118" s="315"/>
      <c r="H118" s="316"/>
      <c r="I118" s="227" t="s">
        <v>185</v>
      </c>
      <c r="J118" s="227" t="str" cm="1">
        <f t="array" ref="J118">IF(OR(Paramètres!$I$3:$J$3="x",Paramètres!$N$3:$O$3="x"),"Note moyenne","Degré atteint")</f>
        <v>Degré atteint</v>
      </c>
      <c r="K118" s="232"/>
      <c r="L118" s="225" t="str">
        <f>IF(F120="","",IF(Paramètres!$I$3="x",
IF(OR(I120=0,I120=""),0,IF(I120&gt;=F120,4,IF(I120&gt;=F120*75%,3,IF(I120&gt;=F120*50%,2,IF(I120&gt;=F120*25%,1,0))))),
IF(Paramètres!$N$3="x",
IF(OR(I120=0,I120=""),0,IF(I120&gt;=F120,4,IF(I120&gt;=F120*75%,4,IF(I120&gt;=F120*50%,3,IF(I120&gt;=F120*25%,2,IF(I120&lt;F120*25%,1)))))),
IF(Paramètres!$R$3="x",
IF(OR(I120=0,I120=""),"NE",IF(I120&gt;=F120,"D4",IF(I120&gt;=F120*75%,"D4",IF(I120&gt;=F120*50%,"D3",IF(I120&gt;=F120*25%,"D2",IF(I120&lt;F120*25%,"D1")))))),
IF(Paramètres!$V$3="x",
IF(OR(I120=0,I120=""),"NA",IF(I120&gt;=F120,"A",IF(I120&gt;=F120*75%,"A",IF(I120&gt;=F120*50%,"ECA",IF(I120&gt;=F120*25%,"AR",IF(I120&lt;F120*25%,"NA")))))))))))</f>
        <v>NA</v>
      </c>
      <c r="M118" s="225">
        <f t="shared" ref="M118" si="192">M122/4</f>
        <v>0</v>
      </c>
      <c r="N118" s="226">
        <f t="shared" ref="N118" si="193">IF(I120="",0,IF(I120&gt;F120,F120,I120))</f>
        <v>0</v>
      </c>
      <c r="O118" s="6"/>
    </row>
    <row r="119" spans="1:15" ht="15" customHeight="1" x14ac:dyDescent="0.3">
      <c r="A119" s="232"/>
      <c r="B119" s="233"/>
      <c r="C119" s="234"/>
      <c r="D119" s="233"/>
      <c r="E119" s="232"/>
      <c r="F119" s="228"/>
      <c r="G119" s="317"/>
      <c r="H119" s="318"/>
      <c r="I119" s="229"/>
      <c r="J119" s="229"/>
      <c r="K119" s="232"/>
      <c r="M119" s="225">
        <f t="shared" ref="M119" si="194">M122/4</f>
        <v>0</v>
      </c>
      <c r="N119" s="226">
        <f t="shared" ref="N119" si="195">M122*5%</f>
        <v>0</v>
      </c>
    </row>
    <row r="120" spans="1:15" ht="15" customHeight="1" x14ac:dyDescent="0.3">
      <c r="A120" s="232"/>
      <c r="B120" s="235"/>
      <c r="C120" s="236"/>
      <c r="D120" s="235"/>
      <c r="E120" s="232"/>
      <c r="F120" s="220">
        <f>SUM('Leçon 1'!G120,'Leçon 2'!G120,'Leçon 3'!G120,'Leçon 4'!G120,'Leçon 5'!G120,'Leçon 6'!G120,'Leçon 7'!G120,'Leçon 8'!G120,'Leçon 9'!G120,'Leçon 10'!J275)</f>
        <v>0</v>
      </c>
      <c r="G120" s="317"/>
      <c r="H120" s="318"/>
      <c r="I120" s="230">
        <f>SUM('Leçon 1'!J120,'Leçon 2'!J120,'Leçon 3'!J120,'Leçon 4'!J120,'Leçon 5'!J120,'Leçon 6'!J120,'Leçon 7'!J120,'Leçon 8'!J120,'Leçon 9'!J120,'Leçon 10'!J275)</f>
        <v>0</v>
      </c>
      <c r="J120" s="230" t="str">
        <f>IF(Paramètres!$I$3="x",
IF(OR(I120=0,I120=""),Paramètres!$G$10,IF(I120&gt;=F120,Paramètres!$K$10,IF(I120&gt;=F120*75%,Paramètres!$J$8,IF(I120&gt;=F120*50%,Paramètres!$I$8,IF(I120&gt;=F120*25%,Paramètres!$H$8,0))))),
IF(Paramètres!$N$3="x",
IF(OR(I120=0,I120=""),0,IF(I120&gt;=F120,Paramètres!$O$9,IF(I120&gt;=F120*75%,Paramètres!$O$9,IF(I120&gt;=F120*50%,Paramètres!$N$8,IF(I120&gt;=F120*25%,Paramètres!$M$8,IF(I120&lt;F120*25%,Paramètres!$L$9)))))),
IF(Paramètres!$R$3="x",
IF(OR(I120=0,I120=""),"NE",IF(I120&gt;=F120*75%,Paramètres!$S$9,IF(I120&gt;=F120*50%,Paramètres!$R$8,IF(I120&gt;=F120*25%,Paramètres!$Q$8,IF(I120&lt;F120*25%,Paramètres!$P$9))))),
IF(Paramètres!$V$3="x",
IF(OR(I120=0,I120=""),"NE",IF(I120&gt;=F120*75%,Paramètres!$W$9,IF(I120&gt;=F120*50%,Paramètres!$V$8,IF(I120&gt;=F120*25%,Paramètres!$U$8,IF(I120&lt;F120*25%,Paramètres!$T$9)))))))))</f>
        <v>NE</v>
      </c>
      <c r="K120" s="232"/>
      <c r="M120" s="225">
        <f t="shared" ref="M120" si="196">M122/4</f>
        <v>0</v>
      </c>
      <c r="N120" s="226">
        <f t="shared" ref="N120" si="197">SUM(M118:M122)-(N118+N119)</f>
        <v>0</v>
      </c>
      <c r="O120" s="6"/>
    </row>
    <row r="121" spans="1:15" ht="15" customHeight="1" thickBot="1" x14ac:dyDescent="0.35">
      <c r="A121" s="232"/>
      <c r="B121" s="235"/>
      <c r="C121" s="236"/>
      <c r="D121" s="235"/>
      <c r="E121" s="232"/>
      <c r="F121" s="221"/>
      <c r="G121" s="319"/>
      <c r="H121" s="320"/>
      <c r="I121" s="231"/>
      <c r="J121" s="231"/>
      <c r="K121" s="232"/>
      <c r="M121" s="225">
        <f t="shared" ref="M121" si="198">M122/4</f>
        <v>0</v>
      </c>
      <c r="N121" s="5"/>
    </row>
    <row r="122" spans="1:15" ht="15" customHeight="1" thickBot="1" x14ac:dyDescent="0.35">
      <c r="A122" s="232"/>
      <c r="B122" s="237"/>
      <c r="C122" s="237"/>
      <c r="D122" s="237"/>
      <c r="E122" s="232"/>
      <c r="F122" s="239"/>
      <c r="G122" s="240"/>
      <c r="H122" s="240"/>
      <c r="I122" s="241"/>
      <c r="J122" s="232"/>
      <c r="K122" s="232"/>
      <c r="M122" s="225">
        <f t="shared" ref="M122" si="199">IF(F120="",40,F120)</f>
        <v>0</v>
      </c>
      <c r="N122" s="5"/>
    </row>
    <row r="123" spans="1:15" ht="15" customHeight="1" thickBot="1" x14ac:dyDescent="0.35">
      <c r="A123" s="232"/>
      <c r="B123" s="9">
        <f t="shared" ref="B123" si="200">B118+1</f>
        <v>25</v>
      </c>
      <c r="C123" s="8" t="str">
        <f>IF(VLOOKUP(B123,Paramètres!$A$2:$C$38,2,0)=0,"",VLOOKUP(B123,Paramètres!$A$2:$C$38,2,0))</f>
        <v>Elève 25</v>
      </c>
      <c r="D123" s="10" t="str">
        <f>IF(C123="","",VLOOKUP(B123,Paramètres!$A$2:$C$38,3,0))</f>
        <v>F</v>
      </c>
      <c r="E123" s="232"/>
      <c r="F123" s="227" t="s">
        <v>184</v>
      </c>
      <c r="G123" s="315"/>
      <c r="H123" s="316"/>
      <c r="I123" s="227" t="s">
        <v>185</v>
      </c>
      <c r="J123" s="227" t="str" cm="1">
        <f t="array" ref="J123">IF(OR(Paramètres!$I$3:$J$3="x",Paramètres!$N$3:$O$3="x"),"Note moyenne","Degré atteint")</f>
        <v>Degré atteint</v>
      </c>
      <c r="K123" s="232"/>
      <c r="L123" s="225" t="str">
        <f>IF(F125="","",IF(Paramètres!$I$3="x",
IF(OR(I125=0,I125=""),0,IF(I125&gt;=F125,4,IF(I125&gt;=F125*75%,3,IF(I125&gt;=F125*50%,2,IF(I125&gt;=F125*25%,1,0))))),
IF(Paramètres!$N$3="x",
IF(OR(I125=0,I125=""),0,IF(I125&gt;=F125,4,IF(I125&gt;=F125*75%,4,IF(I125&gt;=F125*50%,3,IF(I125&gt;=F125*25%,2,IF(I125&lt;F125*25%,1)))))),
IF(Paramètres!$R$3="x",
IF(OR(I125=0,I125=""),"NE",IF(I125&gt;=F125,"D4",IF(I125&gt;=F125*75%,"D4",IF(I125&gt;=F125*50%,"D3",IF(I125&gt;=F125*25%,"D2",IF(I125&lt;F125*25%,"D1")))))),
IF(Paramètres!$V$3="x",
IF(OR(I125=0,I125=""),"NA",IF(I125&gt;=F125,"A",IF(I125&gt;=F125*75%,"A",IF(I125&gt;=F125*50%,"ECA",IF(I125&gt;=F125*25%,"AR",IF(I125&lt;F125*25%,"NA")))))))))))</f>
        <v>NA</v>
      </c>
      <c r="M123" s="225">
        <f t="shared" ref="M123" si="201">M127/4</f>
        <v>0</v>
      </c>
      <c r="N123" s="226">
        <f t="shared" ref="N123" si="202">IF(I125="",0,IF(I125&gt;F125,F125,I125))</f>
        <v>0</v>
      </c>
      <c r="O123" s="6"/>
    </row>
    <row r="124" spans="1:15" ht="15" customHeight="1" x14ac:dyDescent="0.3">
      <c r="A124" s="232"/>
      <c r="B124" s="233"/>
      <c r="C124" s="234"/>
      <c r="D124" s="233"/>
      <c r="E124" s="232"/>
      <c r="F124" s="228"/>
      <c r="G124" s="317"/>
      <c r="H124" s="318"/>
      <c r="I124" s="229"/>
      <c r="J124" s="229"/>
      <c r="K124" s="232"/>
      <c r="M124" s="225">
        <f t="shared" ref="M124" si="203">M127/4</f>
        <v>0</v>
      </c>
      <c r="N124" s="226">
        <f t="shared" ref="N124" si="204">M127*5%</f>
        <v>0</v>
      </c>
    </row>
    <row r="125" spans="1:15" ht="15" customHeight="1" x14ac:dyDescent="0.3">
      <c r="A125" s="232"/>
      <c r="B125" s="235"/>
      <c r="C125" s="236"/>
      <c r="D125" s="235"/>
      <c r="E125" s="232"/>
      <c r="F125" s="220">
        <f>SUM('Leçon 1'!G125,'Leçon 2'!G125,'Leçon 3'!G125,'Leçon 4'!G125,'Leçon 5'!G125,'Leçon 6'!G125,'Leçon 7'!G125,'Leçon 8'!G125,'Leçon 9'!G125,'Leçon 10'!J280)</f>
        <v>0</v>
      </c>
      <c r="G125" s="317"/>
      <c r="H125" s="318"/>
      <c r="I125" s="230">
        <f>SUM('Leçon 1'!J125,'Leçon 2'!J125,'Leçon 3'!J125,'Leçon 4'!J125,'Leçon 5'!J125,'Leçon 6'!J125,'Leçon 7'!J125,'Leçon 8'!J125,'Leçon 9'!J125,'Leçon 10'!J280)</f>
        <v>0</v>
      </c>
      <c r="J125" s="230" t="str">
        <f>IF(Paramètres!$I$3="x",
IF(OR(I125=0,I125=""),Paramètres!$G$10,IF(I125&gt;=F125,Paramètres!$K$10,IF(I125&gt;=F125*75%,Paramètres!$J$8,IF(I125&gt;=F125*50%,Paramètres!$I$8,IF(I125&gt;=F125*25%,Paramètres!$H$8,0))))),
IF(Paramètres!$N$3="x",
IF(OR(I125=0,I125=""),0,IF(I125&gt;=F125,Paramètres!$O$9,IF(I125&gt;=F125*75%,Paramètres!$O$9,IF(I125&gt;=F125*50%,Paramètres!$N$8,IF(I125&gt;=F125*25%,Paramètres!$M$8,IF(I125&lt;F125*25%,Paramètres!$L$9)))))),
IF(Paramètres!$R$3="x",
IF(OR(I125=0,I125=""),"NE",IF(I125&gt;=F125*75%,Paramètres!$S$9,IF(I125&gt;=F125*50%,Paramètres!$R$8,IF(I125&gt;=F125*25%,Paramètres!$Q$8,IF(I125&lt;F125*25%,Paramètres!$P$9))))),
IF(Paramètres!$V$3="x",
IF(OR(I125=0,I125=""),"NE",IF(I125&gt;=F125*75%,Paramètres!$W$9,IF(I125&gt;=F125*50%,Paramètres!$V$8,IF(I125&gt;=F125*25%,Paramètres!$U$8,IF(I125&lt;F125*25%,Paramètres!$T$9)))))))))</f>
        <v>NE</v>
      </c>
      <c r="K125" s="232"/>
      <c r="M125" s="225">
        <f t="shared" ref="M125" si="205">M127/4</f>
        <v>0</v>
      </c>
      <c r="N125" s="226">
        <f t="shared" ref="N125" si="206">SUM(M123:M127)-(N123+N124)</f>
        <v>0</v>
      </c>
      <c r="O125" s="6"/>
    </row>
    <row r="126" spans="1:15" ht="15" customHeight="1" thickBot="1" x14ac:dyDescent="0.35">
      <c r="A126" s="232"/>
      <c r="B126" s="235"/>
      <c r="C126" s="236"/>
      <c r="D126" s="235"/>
      <c r="E126" s="232"/>
      <c r="F126" s="221"/>
      <c r="G126" s="319"/>
      <c r="H126" s="320"/>
      <c r="I126" s="231"/>
      <c r="J126" s="231"/>
      <c r="K126" s="232"/>
      <c r="M126" s="225">
        <f t="shared" ref="M126" si="207">M127/4</f>
        <v>0</v>
      </c>
      <c r="N126" s="5"/>
    </row>
    <row r="127" spans="1:15" ht="15" customHeight="1" thickBot="1" x14ac:dyDescent="0.35">
      <c r="A127" s="232"/>
      <c r="B127" s="237"/>
      <c r="C127" s="237"/>
      <c r="D127" s="237"/>
      <c r="E127" s="232"/>
      <c r="F127" s="239"/>
      <c r="G127" s="240"/>
      <c r="H127" s="240"/>
      <c r="I127" s="241"/>
      <c r="J127" s="232"/>
      <c r="K127" s="232"/>
      <c r="M127" s="225">
        <f t="shared" ref="M127" si="208">IF(F125="",40,F125)</f>
        <v>0</v>
      </c>
      <c r="N127" s="5"/>
    </row>
    <row r="128" spans="1:15" ht="15" customHeight="1" thickBot="1" x14ac:dyDescent="0.35">
      <c r="A128" s="232"/>
      <c r="B128" s="9">
        <f t="shared" ref="B128" si="209">B123+1</f>
        <v>26</v>
      </c>
      <c r="C128" s="8" t="str">
        <f>IF(VLOOKUP(B128,Paramètres!$A$2:$C$38,2,0)=0,"",VLOOKUP(B128,Paramètres!$A$2:$C$38,2,0))</f>
        <v>Elève 26</v>
      </c>
      <c r="D128" s="10" t="str">
        <f>IF(C128="","",VLOOKUP(B128,Paramètres!$A$2:$C$38,3,0))</f>
        <v>F</v>
      </c>
      <c r="E128" s="232"/>
      <c r="F128" s="227" t="s">
        <v>184</v>
      </c>
      <c r="G128" s="315"/>
      <c r="H128" s="316"/>
      <c r="I128" s="227" t="s">
        <v>185</v>
      </c>
      <c r="J128" s="227" t="str" cm="1">
        <f t="array" ref="J128">IF(OR(Paramètres!$I$3:$J$3="x",Paramètres!$N$3:$O$3="x"),"Note moyenne","Degré atteint")</f>
        <v>Degré atteint</v>
      </c>
      <c r="K128" s="232"/>
      <c r="L128" s="225" t="str">
        <f>IF(F130="","",IF(Paramètres!$I$3="x",
IF(OR(I130=0,I130=""),0,IF(I130&gt;=F130,4,IF(I130&gt;=F130*75%,3,IF(I130&gt;=F130*50%,2,IF(I130&gt;=F130*25%,1,0))))),
IF(Paramètres!$N$3="x",
IF(OR(I130=0,I130=""),0,IF(I130&gt;=F130,4,IF(I130&gt;=F130*75%,4,IF(I130&gt;=F130*50%,3,IF(I130&gt;=F130*25%,2,IF(I130&lt;F130*25%,1)))))),
IF(Paramètres!$R$3="x",
IF(OR(I130=0,I130=""),"NE",IF(I130&gt;=F130,"D4",IF(I130&gt;=F130*75%,"D4",IF(I130&gt;=F130*50%,"D3",IF(I130&gt;=F130*25%,"D2",IF(I130&lt;F130*25%,"D1")))))),
IF(Paramètres!$V$3="x",
IF(OR(I130=0,I130=""),"NA",IF(I130&gt;=F130,"A",IF(I130&gt;=F130*75%,"A",IF(I130&gt;=F130*50%,"ECA",IF(I130&gt;=F130*25%,"AR",IF(I130&lt;F130*25%,"NA")))))))))))</f>
        <v>NA</v>
      </c>
      <c r="M128" s="225">
        <f t="shared" ref="M128" si="210">M132/4</f>
        <v>0</v>
      </c>
      <c r="N128" s="226">
        <f t="shared" ref="N128" si="211">IF(I130="",0,IF(I130&gt;F130,F130,I130))</f>
        <v>0</v>
      </c>
      <c r="O128" s="6"/>
    </row>
    <row r="129" spans="1:15" ht="15" customHeight="1" x14ac:dyDescent="0.3">
      <c r="A129" s="232"/>
      <c r="B129" s="233"/>
      <c r="C129" s="234"/>
      <c r="D129" s="233"/>
      <c r="E129" s="232"/>
      <c r="F129" s="228"/>
      <c r="G129" s="317"/>
      <c r="H129" s="318"/>
      <c r="I129" s="229"/>
      <c r="J129" s="229"/>
      <c r="K129" s="232"/>
      <c r="M129" s="225">
        <f t="shared" ref="M129" si="212">M132/4</f>
        <v>0</v>
      </c>
      <c r="N129" s="226">
        <f t="shared" ref="N129" si="213">M132*5%</f>
        <v>0</v>
      </c>
    </row>
    <row r="130" spans="1:15" ht="15" customHeight="1" x14ac:dyDescent="0.3">
      <c r="A130" s="232"/>
      <c r="B130" s="235"/>
      <c r="C130" s="236"/>
      <c r="D130" s="235"/>
      <c r="E130" s="232"/>
      <c r="F130" s="220">
        <f>SUM('Leçon 1'!G130,'Leçon 2'!G130,'Leçon 3'!G130,'Leçon 4'!G130,'Leçon 5'!G130,'Leçon 6'!G130,'Leçon 7'!G130,'Leçon 8'!G130,'Leçon 9'!G130,'Leçon 10'!J285)</f>
        <v>0</v>
      </c>
      <c r="G130" s="317"/>
      <c r="H130" s="318"/>
      <c r="I130" s="230">
        <f>SUM('Leçon 1'!J130,'Leçon 2'!J130,'Leçon 3'!J130,'Leçon 4'!J130,'Leçon 5'!J130,'Leçon 6'!J130,'Leçon 7'!J130,'Leçon 8'!J130,'Leçon 9'!J130,'Leçon 10'!J285)</f>
        <v>0</v>
      </c>
      <c r="J130" s="230" t="str">
        <f>IF(Paramètres!$I$3="x",
IF(OR(I130=0,I130=""),Paramètres!$G$10,IF(I130&gt;=F130,Paramètres!$K$10,IF(I130&gt;=F130*75%,Paramètres!$J$8,IF(I130&gt;=F130*50%,Paramètres!$I$8,IF(I130&gt;=F130*25%,Paramètres!$H$8,0))))),
IF(Paramètres!$N$3="x",
IF(OR(I130=0,I130=""),0,IF(I130&gt;=F130,Paramètres!$O$9,IF(I130&gt;=F130*75%,Paramètres!$O$9,IF(I130&gt;=F130*50%,Paramètres!$N$8,IF(I130&gt;=F130*25%,Paramètres!$M$8,IF(I130&lt;F130*25%,Paramètres!$L$9)))))),
IF(Paramètres!$R$3="x",
IF(OR(I130=0,I130=""),"NE",IF(I130&gt;=F130*75%,Paramètres!$S$9,IF(I130&gt;=F130*50%,Paramètres!$R$8,IF(I130&gt;=F130*25%,Paramètres!$Q$8,IF(I130&lt;F130*25%,Paramètres!$P$9))))),
IF(Paramètres!$V$3="x",
IF(OR(I130=0,I130=""),"NE",IF(I130&gt;=F130*75%,Paramètres!$W$9,IF(I130&gt;=F130*50%,Paramètres!$V$8,IF(I130&gt;=F130*25%,Paramètres!$U$8,IF(I130&lt;F130*25%,Paramètres!$T$9)))))))))</f>
        <v>NE</v>
      </c>
      <c r="K130" s="232"/>
      <c r="M130" s="225">
        <f t="shared" ref="M130" si="214">M132/4</f>
        <v>0</v>
      </c>
      <c r="N130" s="226">
        <f t="shared" ref="N130" si="215">SUM(M128:M132)-(N128+N129)</f>
        <v>0</v>
      </c>
      <c r="O130" s="6"/>
    </row>
    <row r="131" spans="1:15" ht="15" customHeight="1" thickBot="1" x14ac:dyDescent="0.35">
      <c r="A131" s="232"/>
      <c r="B131" s="235"/>
      <c r="C131" s="236"/>
      <c r="D131" s="235"/>
      <c r="E131" s="232"/>
      <c r="F131" s="221"/>
      <c r="G131" s="319"/>
      <c r="H131" s="320"/>
      <c r="I131" s="231"/>
      <c r="J131" s="231"/>
      <c r="K131" s="232"/>
      <c r="M131" s="225">
        <f t="shared" ref="M131" si="216">M132/4</f>
        <v>0</v>
      </c>
      <c r="N131" s="5"/>
    </row>
    <row r="132" spans="1:15" ht="15" customHeight="1" thickBot="1" x14ac:dyDescent="0.35">
      <c r="A132" s="232"/>
      <c r="B132" s="237"/>
      <c r="C132" s="237"/>
      <c r="D132" s="237"/>
      <c r="E132" s="232"/>
      <c r="F132" s="239"/>
      <c r="G132" s="240"/>
      <c r="H132" s="240"/>
      <c r="I132" s="241"/>
      <c r="J132" s="232"/>
      <c r="K132" s="232"/>
      <c r="M132" s="225">
        <f t="shared" ref="M132" si="217">IF(F130="",40,F130)</f>
        <v>0</v>
      </c>
      <c r="N132" s="5"/>
    </row>
    <row r="133" spans="1:15" ht="15" customHeight="1" thickBot="1" x14ac:dyDescent="0.35">
      <c r="A133" s="232"/>
      <c r="B133" s="9">
        <f t="shared" ref="B133" si="218">B128+1</f>
        <v>27</v>
      </c>
      <c r="C133" s="8" t="str">
        <f>IF(VLOOKUP(B133,Paramètres!$A$2:$C$38,2,0)=0,"",VLOOKUP(B133,Paramètres!$A$2:$C$38,2,0))</f>
        <v>Elève 27</v>
      </c>
      <c r="D133" s="10" t="str">
        <f>IF(C133="","",VLOOKUP(B133,Paramètres!$A$2:$C$38,3,0))</f>
        <v>G</v>
      </c>
      <c r="E133" s="232"/>
      <c r="F133" s="227" t="s">
        <v>184</v>
      </c>
      <c r="G133" s="315"/>
      <c r="H133" s="316"/>
      <c r="I133" s="227" t="s">
        <v>185</v>
      </c>
      <c r="J133" s="227" t="str" cm="1">
        <f t="array" ref="J133">IF(OR(Paramètres!$I$3:$J$3="x",Paramètres!$N$3:$O$3="x"),"Note moyenne","Degré atteint")</f>
        <v>Degré atteint</v>
      </c>
      <c r="K133" s="232"/>
      <c r="L133" s="225" t="str">
        <f>IF(F135="","",IF(Paramètres!$I$3="x",
IF(OR(I135=0,I135=""),0,IF(I135&gt;=F135,4,IF(I135&gt;=F135*75%,3,IF(I135&gt;=F135*50%,2,IF(I135&gt;=F135*25%,1,0))))),
IF(Paramètres!$N$3="x",
IF(OR(I135=0,I135=""),0,IF(I135&gt;=F135,4,IF(I135&gt;=F135*75%,4,IF(I135&gt;=F135*50%,3,IF(I135&gt;=F135*25%,2,IF(I135&lt;F135*25%,1)))))),
IF(Paramètres!$R$3="x",
IF(OR(I135=0,I135=""),"NE",IF(I135&gt;=F135,"D4",IF(I135&gt;=F135*75%,"D4",IF(I135&gt;=F135*50%,"D3",IF(I135&gt;=F135*25%,"D2",IF(I135&lt;F135*25%,"D1")))))),
IF(Paramètres!$V$3="x",
IF(OR(I135=0,I135=""),"NA",IF(I135&gt;=F135,"A",IF(I135&gt;=F135*75%,"A",IF(I135&gt;=F135*50%,"ECA",IF(I135&gt;=F135*25%,"AR",IF(I135&lt;F135*25%,"NA")))))))))))</f>
        <v>NA</v>
      </c>
      <c r="M133" s="225">
        <f t="shared" ref="M133" si="219">M137/4</f>
        <v>0</v>
      </c>
      <c r="N133" s="226">
        <f t="shared" ref="N133" si="220">IF(I135="",0,IF(I135&gt;F135,F135,I135))</f>
        <v>0</v>
      </c>
      <c r="O133" s="6"/>
    </row>
    <row r="134" spans="1:15" ht="15" customHeight="1" x14ac:dyDescent="0.3">
      <c r="A134" s="232"/>
      <c r="B134" s="233"/>
      <c r="C134" s="234"/>
      <c r="D134" s="233"/>
      <c r="E134" s="232"/>
      <c r="F134" s="228"/>
      <c r="G134" s="317"/>
      <c r="H134" s="318"/>
      <c r="I134" s="229"/>
      <c r="J134" s="229"/>
      <c r="K134" s="232"/>
      <c r="M134" s="225">
        <f t="shared" ref="M134" si="221">M137/4</f>
        <v>0</v>
      </c>
      <c r="N134" s="226">
        <f t="shared" ref="N134" si="222">M137*5%</f>
        <v>0</v>
      </c>
    </row>
    <row r="135" spans="1:15" ht="15" customHeight="1" x14ac:dyDescent="0.3">
      <c r="A135" s="232"/>
      <c r="B135" s="235"/>
      <c r="C135" s="236"/>
      <c r="D135" s="235"/>
      <c r="E135" s="232"/>
      <c r="F135" s="220">
        <f>SUM('Leçon 1'!G135,'Leçon 2'!G135,'Leçon 3'!G135,'Leçon 4'!G135,'Leçon 5'!G135,'Leçon 6'!G135,'Leçon 7'!G135,'Leçon 8'!G135,'Leçon 9'!G135,'Leçon 10'!J290)</f>
        <v>0</v>
      </c>
      <c r="G135" s="317"/>
      <c r="H135" s="318"/>
      <c r="I135" s="230">
        <f>SUM('Leçon 1'!J135,'Leçon 2'!J135,'Leçon 3'!J135,'Leçon 4'!J135,'Leçon 5'!J135,'Leçon 6'!J135,'Leçon 7'!J135,'Leçon 8'!J135,'Leçon 9'!J135,'Leçon 10'!J290)</f>
        <v>0</v>
      </c>
      <c r="J135" s="230" t="str">
        <f>IF(Paramètres!$I$3="x",
IF(OR(I135=0,I135=""),Paramètres!$G$10,IF(I135&gt;=F135,Paramètres!$K$10,IF(I135&gt;=F135*75%,Paramètres!$J$8,IF(I135&gt;=F135*50%,Paramètres!$I$8,IF(I135&gt;=F135*25%,Paramètres!$H$8,0))))),
IF(Paramètres!$N$3="x",
IF(OR(I135=0,I135=""),0,IF(I135&gt;=F135,Paramètres!$O$9,IF(I135&gt;=F135*75%,Paramètres!$O$9,IF(I135&gt;=F135*50%,Paramètres!$N$8,IF(I135&gt;=F135*25%,Paramètres!$M$8,IF(I135&lt;F135*25%,Paramètres!$L$9)))))),
IF(Paramètres!$R$3="x",
IF(OR(I135=0,I135=""),"NE",IF(I135&gt;=F135*75%,Paramètres!$S$9,IF(I135&gt;=F135*50%,Paramètres!$R$8,IF(I135&gt;=F135*25%,Paramètres!$Q$8,IF(I135&lt;F135*25%,Paramètres!$P$9))))),
IF(Paramètres!$V$3="x",
IF(OR(I135=0,I135=""),"NE",IF(I135&gt;=F135*75%,Paramètres!$W$9,IF(I135&gt;=F135*50%,Paramètres!$V$8,IF(I135&gt;=F135*25%,Paramètres!$U$8,IF(I135&lt;F135*25%,Paramètres!$T$9)))))))))</f>
        <v>NE</v>
      </c>
      <c r="K135" s="232"/>
      <c r="M135" s="225">
        <f t="shared" ref="M135" si="223">M137/4</f>
        <v>0</v>
      </c>
      <c r="N135" s="226">
        <f t="shared" ref="N135" si="224">SUM(M133:M137)-(N133+N134)</f>
        <v>0</v>
      </c>
      <c r="O135" s="6"/>
    </row>
    <row r="136" spans="1:15" ht="15" customHeight="1" thickBot="1" x14ac:dyDescent="0.35">
      <c r="A136" s="232"/>
      <c r="B136" s="235"/>
      <c r="C136" s="236"/>
      <c r="D136" s="235"/>
      <c r="E136" s="232"/>
      <c r="F136" s="221"/>
      <c r="G136" s="319"/>
      <c r="H136" s="320"/>
      <c r="I136" s="231"/>
      <c r="J136" s="231"/>
      <c r="K136" s="232"/>
      <c r="M136" s="225">
        <f t="shared" ref="M136" si="225">M137/4</f>
        <v>0</v>
      </c>
      <c r="N136" s="5"/>
    </row>
    <row r="137" spans="1:15" ht="15" customHeight="1" thickBot="1" x14ac:dyDescent="0.35">
      <c r="A137" s="232"/>
      <c r="B137" s="237"/>
      <c r="C137" s="237"/>
      <c r="D137" s="237"/>
      <c r="E137" s="232"/>
      <c r="F137" s="239"/>
      <c r="G137" s="240"/>
      <c r="H137" s="240"/>
      <c r="I137" s="241"/>
      <c r="J137" s="232"/>
      <c r="K137" s="232"/>
      <c r="M137" s="225">
        <f t="shared" ref="M137" si="226">IF(F135="",40,F135)</f>
        <v>0</v>
      </c>
      <c r="N137" s="5"/>
    </row>
    <row r="138" spans="1:15" ht="15" customHeight="1" thickBot="1" x14ac:dyDescent="0.35">
      <c r="A138" s="232"/>
      <c r="B138" s="9">
        <f t="shared" ref="B138" si="227">B133+1</f>
        <v>28</v>
      </c>
      <c r="C138" s="8" t="str">
        <f>IF(VLOOKUP(B138,Paramètres!$A$2:$C$38,2,0)=0,"",VLOOKUP(B138,Paramètres!$A$2:$C$38,2,0))</f>
        <v>Elève 28</v>
      </c>
      <c r="D138" s="10" t="str">
        <f>IF(C138="","",VLOOKUP(B138,Paramètres!$A$2:$C$38,3,0))</f>
        <v>F</v>
      </c>
      <c r="E138" s="232"/>
      <c r="F138" s="227" t="s">
        <v>184</v>
      </c>
      <c r="G138" s="315"/>
      <c r="H138" s="316"/>
      <c r="I138" s="227" t="s">
        <v>185</v>
      </c>
      <c r="J138" s="227" t="str" cm="1">
        <f t="array" ref="J138">IF(OR(Paramètres!$I$3:$J$3="x",Paramètres!$N$3:$O$3="x"),"Note moyenne","Degré atteint")</f>
        <v>Degré atteint</v>
      </c>
      <c r="K138" s="232"/>
      <c r="L138" s="225" t="str">
        <f>IF(F140="","",IF(Paramètres!$I$3="x",
IF(OR(I140=0,I140=""),0,IF(I140&gt;=F140,4,IF(I140&gt;=F140*75%,3,IF(I140&gt;=F140*50%,2,IF(I140&gt;=F140*25%,1,0))))),
IF(Paramètres!$N$3="x",
IF(OR(I140=0,I140=""),0,IF(I140&gt;=F140,4,IF(I140&gt;=F140*75%,4,IF(I140&gt;=F140*50%,3,IF(I140&gt;=F140*25%,2,IF(I140&lt;F140*25%,1)))))),
IF(Paramètres!$R$3="x",
IF(OR(I140=0,I140=""),"NE",IF(I140&gt;=F140,"D4",IF(I140&gt;=F140*75%,"D4",IF(I140&gt;=F140*50%,"D3",IF(I140&gt;=F140*25%,"D2",IF(I140&lt;F140*25%,"D1")))))),
IF(Paramètres!$V$3="x",
IF(OR(I140=0,I140=""),"NA",IF(I140&gt;=F140,"A",IF(I140&gt;=F140*75%,"A",IF(I140&gt;=F140*50%,"ECA",IF(I140&gt;=F140*25%,"AR",IF(I140&lt;F140*25%,"NA")))))))))))</f>
        <v>NA</v>
      </c>
      <c r="M138" s="225">
        <f t="shared" ref="M138" si="228">M142/4</f>
        <v>0</v>
      </c>
      <c r="N138" s="226">
        <f t="shared" ref="N138" si="229">IF(I140="",0,IF(I140&gt;F140,F140,I140))</f>
        <v>0</v>
      </c>
      <c r="O138" s="6"/>
    </row>
    <row r="139" spans="1:15" ht="15" customHeight="1" x14ac:dyDescent="0.3">
      <c r="A139" s="232"/>
      <c r="B139" s="233"/>
      <c r="C139" s="234"/>
      <c r="D139" s="233"/>
      <c r="E139" s="232"/>
      <c r="F139" s="228"/>
      <c r="G139" s="317"/>
      <c r="H139" s="318"/>
      <c r="I139" s="229"/>
      <c r="J139" s="229"/>
      <c r="K139" s="232"/>
      <c r="M139" s="225">
        <f t="shared" ref="M139" si="230">M142/4</f>
        <v>0</v>
      </c>
      <c r="N139" s="226">
        <f t="shared" ref="N139" si="231">M142*5%</f>
        <v>0</v>
      </c>
    </row>
    <row r="140" spans="1:15" ht="15" customHeight="1" x14ac:dyDescent="0.3">
      <c r="A140" s="232"/>
      <c r="B140" s="235"/>
      <c r="C140" s="236"/>
      <c r="D140" s="235"/>
      <c r="E140" s="232"/>
      <c r="F140" s="220">
        <f>SUM('Leçon 1'!G140,'Leçon 2'!G140,'Leçon 3'!G140,'Leçon 4'!G140,'Leçon 5'!G140,'Leçon 6'!G140,'Leçon 7'!G140,'Leçon 8'!G140,'Leçon 9'!G140,'Leçon 10'!J295)</f>
        <v>0</v>
      </c>
      <c r="G140" s="317"/>
      <c r="H140" s="318"/>
      <c r="I140" s="230">
        <f>SUM('Leçon 1'!J140,'Leçon 2'!J140,'Leçon 3'!J140,'Leçon 4'!J140,'Leçon 5'!J140,'Leçon 6'!J140,'Leçon 7'!J140,'Leçon 8'!J140,'Leçon 9'!J140,'Leçon 10'!J295)</f>
        <v>0</v>
      </c>
      <c r="J140" s="230" t="str">
        <f>IF(Paramètres!$I$3="x",
IF(OR(I140=0,I140=""),Paramètres!$G$10,IF(I140&gt;=F140,Paramètres!$K$10,IF(I140&gt;=F140*75%,Paramètres!$J$8,IF(I140&gt;=F140*50%,Paramètres!$I$8,IF(I140&gt;=F140*25%,Paramètres!$H$8,0))))),
IF(Paramètres!$N$3="x",
IF(OR(I140=0,I140=""),0,IF(I140&gt;=F140,Paramètres!$O$9,IF(I140&gt;=F140*75%,Paramètres!$O$9,IF(I140&gt;=F140*50%,Paramètres!$N$8,IF(I140&gt;=F140*25%,Paramètres!$M$8,IF(I140&lt;F140*25%,Paramètres!$L$9)))))),
IF(Paramètres!$R$3="x",
IF(OR(I140=0,I140=""),"NE",IF(I140&gt;=F140*75%,Paramètres!$S$9,IF(I140&gt;=F140*50%,Paramètres!$R$8,IF(I140&gt;=F140*25%,Paramètres!$Q$8,IF(I140&lt;F140*25%,Paramètres!$P$9))))),
IF(Paramètres!$V$3="x",
IF(OR(I140=0,I140=""),"NE",IF(I140&gt;=F140*75%,Paramètres!$W$9,IF(I140&gt;=F140*50%,Paramètres!$V$8,IF(I140&gt;=F140*25%,Paramètres!$U$8,IF(I140&lt;F140*25%,Paramètres!$T$9)))))))))</f>
        <v>NE</v>
      </c>
      <c r="K140" s="232"/>
      <c r="M140" s="225">
        <f t="shared" ref="M140" si="232">M142/4</f>
        <v>0</v>
      </c>
      <c r="N140" s="226">
        <f t="shared" ref="N140" si="233">SUM(M138:M142)-(N138+N139)</f>
        <v>0</v>
      </c>
      <c r="O140" s="6"/>
    </row>
    <row r="141" spans="1:15" ht="15" customHeight="1" thickBot="1" x14ac:dyDescent="0.35">
      <c r="A141" s="232"/>
      <c r="B141" s="235"/>
      <c r="C141" s="236"/>
      <c r="D141" s="235"/>
      <c r="E141" s="232"/>
      <c r="F141" s="221"/>
      <c r="G141" s="319"/>
      <c r="H141" s="320"/>
      <c r="I141" s="231"/>
      <c r="J141" s="231"/>
      <c r="K141" s="232"/>
      <c r="M141" s="225">
        <f t="shared" ref="M141" si="234">M142/4</f>
        <v>0</v>
      </c>
      <c r="N141" s="5"/>
    </row>
    <row r="142" spans="1:15" ht="15" customHeight="1" thickBot="1" x14ac:dyDescent="0.35">
      <c r="A142" s="232"/>
      <c r="B142" s="237"/>
      <c r="C142" s="237"/>
      <c r="D142" s="237"/>
      <c r="E142" s="232"/>
      <c r="F142" s="239"/>
      <c r="G142" s="240"/>
      <c r="H142" s="240"/>
      <c r="I142" s="241"/>
      <c r="J142" s="232"/>
      <c r="K142" s="232"/>
      <c r="M142" s="225">
        <f t="shared" ref="M142" si="235">IF(F140="",40,F140)</f>
        <v>0</v>
      </c>
      <c r="N142" s="5"/>
    </row>
    <row r="143" spans="1:15" ht="15" customHeight="1" thickBot="1" x14ac:dyDescent="0.35">
      <c r="A143" s="232"/>
      <c r="B143" s="9">
        <f t="shared" ref="B143" si="236">B138+1</f>
        <v>29</v>
      </c>
      <c r="C143" s="8" t="str">
        <f>IF(VLOOKUP(B143,Paramètres!$A$2:$C$38,2,0)=0,"",VLOOKUP(B143,Paramètres!$A$2:$C$38,2,0))</f>
        <v>Elève 29</v>
      </c>
      <c r="D143" s="10" t="str">
        <f>IF(C143="","",VLOOKUP(B143,Paramètres!$A$2:$C$38,3,0))</f>
        <v>F</v>
      </c>
      <c r="E143" s="232"/>
      <c r="F143" s="227" t="s">
        <v>184</v>
      </c>
      <c r="G143" s="315"/>
      <c r="H143" s="316"/>
      <c r="I143" s="227" t="s">
        <v>185</v>
      </c>
      <c r="J143" s="227" t="str" cm="1">
        <f t="array" ref="J143">IF(OR(Paramètres!$I$3:$J$3="x",Paramètres!$N$3:$O$3="x"),"Note moyenne","Degré atteint")</f>
        <v>Degré atteint</v>
      </c>
      <c r="K143" s="232"/>
      <c r="L143" s="225" t="str">
        <f>IF(F145="","",IF(Paramètres!$I$3="x",
IF(OR(I145=0,I145=""),0,IF(I145&gt;=F145,4,IF(I145&gt;=F145*75%,3,IF(I145&gt;=F145*50%,2,IF(I145&gt;=F145*25%,1,0))))),
IF(Paramètres!$N$3="x",
IF(OR(I145=0,I145=""),0,IF(I145&gt;=F145,4,IF(I145&gt;=F145*75%,4,IF(I145&gt;=F145*50%,3,IF(I145&gt;=F145*25%,2,IF(I145&lt;F145*25%,1)))))),
IF(Paramètres!$R$3="x",
IF(OR(I145=0,I145=""),"NE",IF(I145&gt;=F145,"D4",IF(I145&gt;=F145*75%,"D4",IF(I145&gt;=F145*50%,"D3",IF(I145&gt;=F145*25%,"D2",IF(I145&lt;F145*25%,"D1")))))),
IF(Paramètres!$V$3="x",
IF(OR(I145=0,I145=""),"NA",IF(I145&gt;=F145,"A",IF(I145&gt;=F145*75%,"A",IF(I145&gt;=F145*50%,"ECA",IF(I145&gt;=F145*25%,"AR",IF(I145&lt;F145*25%,"NA")))))))))))</f>
        <v>NA</v>
      </c>
      <c r="M143" s="225">
        <f t="shared" ref="M143" si="237">M147/4</f>
        <v>0</v>
      </c>
      <c r="N143" s="226">
        <f t="shared" ref="N143" si="238">IF(I145="",0,IF(I145&gt;F145,F145,I145))</f>
        <v>0</v>
      </c>
      <c r="O143" s="6"/>
    </row>
    <row r="144" spans="1:15" ht="15" customHeight="1" x14ac:dyDescent="0.3">
      <c r="A144" s="232"/>
      <c r="B144" s="233"/>
      <c r="C144" s="234"/>
      <c r="D144" s="233"/>
      <c r="E144" s="232"/>
      <c r="F144" s="228"/>
      <c r="G144" s="317"/>
      <c r="H144" s="318"/>
      <c r="I144" s="229"/>
      <c r="J144" s="229"/>
      <c r="K144" s="232"/>
      <c r="M144" s="225">
        <f t="shared" ref="M144" si="239">M147/4</f>
        <v>0</v>
      </c>
      <c r="N144" s="226">
        <f t="shared" ref="N144" si="240">M147*5%</f>
        <v>0</v>
      </c>
    </row>
    <row r="145" spans="1:15" ht="15" customHeight="1" x14ac:dyDescent="0.3">
      <c r="A145" s="232"/>
      <c r="B145" s="235"/>
      <c r="C145" s="236"/>
      <c r="D145" s="235"/>
      <c r="E145" s="232"/>
      <c r="F145" s="220">
        <f>SUM('Leçon 1'!G145,'Leçon 2'!G145,'Leçon 3'!G145,'Leçon 4'!G145,'Leçon 5'!G145,'Leçon 6'!G145,'Leçon 7'!G145,'Leçon 8'!G145,'Leçon 9'!G145,'Leçon 10'!J300)</f>
        <v>0</v>
      </c>
      <c r="G145" s="317"/>
      <c r="H145" s="318"/>
      <c r="I145" s="230">
        <f>SUM('Leçon 1'!J145,'Leçon 2'!J145,'Leçon 3'!J145,'Leçon 4'!J145,'Leçon 5'!J145,'Leçon 6'!J145,'Leçon 7'!J145,'Leçon 8'!J145,'Leçon 9'!J145,'Leçon 10'!J300)</f>
        <v>0</v>
      </c>
      <c r="J145" s="230" t="str">
        <f>IF(Paramètres!$I$3="x",
IF(OR(I145=0,I145=""),Paramètres!$G$10,IF(I145&gt;=F145,Paramètres!$K$10,IF(I145&gt;=F145*75%,Paramètres!$J$8,IF(I145&gt;=F145*50%,Paramètres!$I$8,IF(I145&gt;=F145*25%,Paramètres!$H$8,0))))),
IF(Paramètres!$N$3="x",
IF(OR(I145=0,I145=""),0,IF(I145&gt;=F145,Paramètres!$O$9,IF(I145&gt;=F145*75%,Paramètres!$O$9,IF(I145&gt;=F145*50%,Paramètres!$N$8,IF(I145&gt;=F145*25%,Paramètres!$M$8,IF(I145&lt;F145*25%,Paramètres!$L$9)))))),
IF(Paramètres!$R$3="x",
IF(OR(I145=0,I145=""),"NE",IF(I145&gt;=F145*75%,Paramètres!$S$9,IF(I145&gt;=F145*50%,Paramètres!$R$8,IF(I145&gt;=F145*25%,Paramètres!$Q$8,IF(I145&lt;F145*25%,Paramètres!$P$9))))),
IF(Paramètres!$V$3="x",
IF(OR(I145=0,I145=""),"NE",IF(I145&gt;=F145*75%,Paramètres!$W$9,IF(I145&gt;=F145*50%,Paramètres!$V$8,IF(I145&gt;=F145*25%,Paramètres!$U$8,IF(I145&lt;F145*25%,Paramètres!$T$9)))))))))</f>
        <v>NE</v>
      </c>
      <c r="K145" s="232"/>
      <c r="M145" s="225">
        <f t="shared" ref="M145" si="241">M147/4</f>
        <v>0</v>
      </c>
      <c r="N145" s="226">
        <f t="shared" ref="N145" si="242">SUM(M143:M147)-(N143+N144)</f>
        <v>0</v>
      </c>
      <c r="O145" s="6"/>
    </row>
    <row r="146" spans="1:15" ht="15" customHeight="1" thickBot="1" x14ac:dyDescent="0.35">
      <c r="A146" s="232"/>
      <c r="B146" s="235"/>
      <c r="C146" s="236"/>
      <c r="D146" s="235"/>
      <c r="E146" s="232"/>
      <c r="F146" s="221"/>
      <c r="G146" s="319"/>
      <c r="H146" s="320"/>
      <c r="I146" s="231"/>
      <c r="J146" s="231"/>
      <c r="K146" s="232"/>
      <c r="M146" s="225">
        <f t="shared" ref="M146" si="243">M147/4</f>
        <v>0</v>
      </c>
      <c r="N146" s="5"/>
    </row>
    <row r="147" spans="1:15" ht="15" customHeight="1" thickBot="1" x14ac:dyDescent="0.35">
      <c r="A147" s="232"/>
      <c r="B147" s="237"/>
      <c r="C147" s="237"/>
      <c r="D147" s="237"/>
      <c r="E147" s="232"/>
      <c r="F147" s="239"/>
      <c r="G147" s="240"/>
      <c r="H147" s="240"/>
      <c r="I147" s="241"/>
      <c r="J147" s="232"/>
      <c r="K147" s="232"/>
      <c r="M147" s="225">
        <f t="shared" ref="M147" si="244">IF(F145="",40,F145)</f>
        <v>0</v>
      </c>
      <c r="N147" s="5"/>
    </row>
    <row r="148" spans="1:15" ht="15" customHeight="1" thickBot="1" x14ac:dyDescent="0.35">
      <c r="A148" s="232"/>
      <c r="B148" s="9">
        <f t="shared" ref="B148" si="245">B143+1</f>
        <v>30</v>
      </c>
      <c r="C148" s="8" t="str">
        <f>IF(VLOOKUP(B148,Paramètres!$A$2:$C$38,2,0)=0,"",VLOOKUP(B148,Paramètres!$A$2:$C$38,2,0))</f>
        <v>Elève 30</v>
      </c>
      <c r="D148" s="10" t="str">
        <f>IF(C148="","",VLOOKUP(B148,Paramètres!$A$2:$C$38,3,0))</f>
        <v>F</v>
      </c>
      <c r="E148" s="232"/>
      <c r="F148" s="227" t="s">
        <v>184</v>
      </c>
      <c r="G148" s="315"/>
      <c r="H148" s="316"/>
      <c r="I148" s="227" t="s">
        <v>185</v>
      </c>
      <c r="J148" s="227" t="str" cm="1">
        <f t="array" ref="J148">IF(OR(Paramètres!$I$3:$J$3="x",Paramètres!$N$3:$O$3="x"),"Note moyenne","Degré atteint")</f>
        <v>Degré atteint</v>
      </c>
      <c r="K148" s="232"/>
      <c r="L148" s="225" t="str">
        <f>IF(F150="","",IF(Paramètres!$I$3="x",
IF(OR(I150=0,I150=""),0,IF(I150&gt;=F150,4,IF(I150&gt;=F150*75%,3,IF(I150&gt;=F150*50%,2,IF(I150&gt;=F150*25%,1,0))))),
IF(Paramètres!$N$3="x",
IF(OR(I150=0,I150=""),0,IF(I150&gt;=F150,4,IF(I150&gt;=F150*75%,4,IF(I150&gt;=F150*50%,3,IF(I150&gt;=F150*25%,2,IF(I150&lt;F150*25%,1)))))),
IF(Paramètres!$R$3="x",
IF(OR(I150=0,I150=""),"NE",IF(I150&gt;=F150,"D4",IF(I150&gt;=F150*75%,"D4",IF(I150&gt;=F150*50%,"D3",IF(I150&gt;=F150*25%,"D2",IF(I150&lt;F150*25%,"D1")))))),
IF(Paramètres!$V$3="x",
IF(OR(I150=0,I150=""),"NA",IF(I150&gt;=F150,"A",IF(I150&gt;=F150*75%,"A",IF(I150&gt;=F150*50%,"ECA",IF(I150&gt;=F150*25%,"AR",IF(I150&lt;F150*25%,"NA")))))))))))</f>
        <v>NA</v>
      </c>
      <c r="M148" s="225">
        <f t="shared" ref="M148" si="246">M152/4</f>
        <v>0</v>
      </c>
      <c r="N148" s="226">
        <f t="shared" ref="N148" si="247">IF(I150="",0,IF(I150&gt;F150,F150,I150))</f>
        <v>0</v>
      </c>
      <c r="O148" s="6"/>
    </row>
    <row r="149" spans="1:15" ht="15" customHeight="1" x14ac:dyDescent="0.3">
      <c r="A149" s="232"/>
      <c r="B149" s="233"/>
      <c r="C149" s="234"/>
      <c r="D149" s="233"/>
      <c r="E149" s="232"/>
      <c r="F149" s="228"/>
      <c r="G149" s="317"/>
      <c r="H149" s="318"/>
      <c r="I149" s="229"/>
      <c r="J149" s="229"/>
      <c r="K149" s="232"/>
      <c r="M149" s="225">
        <f t="shared" ref="M149" si="248">M152/4</f>
        <v>0</v>
      </c>
      <c r="N149" s="226">
        <f t="shared" ref="N149" si="249">M152*5%</f>
        <v>0</v>
      </c>
    </row>
    <row r="150" spans="1:15" ht="15" customHeight="1" x14ac:dyDescent="0.3">
      <c r="A150" s="232"/>
      <c r="B150" s="235"/>
      <c r="C150" s="236"/>
      <c r="D150" s="235"/>
      <c r="E150" s="232"/>
      <c r="F150" s="220">
        <f>SUM('Leçon 1'!G150,'Leçon 2'!G150,'Leçon 3'!G150,'Leçon 4'!G150,'Leçon 5'!G150,'Leçon 6'!G150,'Leçon 7'!G150,'Leçon 8'!G150,'Leçon 9'!G150,'Leçon 10'!J305)</f>
        <v>0</v>
      </c>
      <c r="G150" s="317"/>
      <c r="H150" s="318"/>
      <c r="I150" s="230">
        <f>SUM('Leçon 1'!J150,'Leçon 2'!J150,'Leçon 3'!J150,'Leçon 4'!J150,'Leçon 5'!J150,'Leçon 6'!J150,'Leçon 7'!J150,'Leçon 8'!J150,'Leçon 9'!J150,'Leçon 10'!J305)</f>
        <v>0</v>
      </c>
      <c r="J150" s="230" t="str">
        <f>IF(Paramètres!$I$3="x",
IF(OR(I150=0,I150=""),Paramètres!$G$10,IF(I150&gt;=F150,Paramètres!$K$10,IF(I150&gt;=F150*75%,Paramètres!$J$8,IF(I150&gt;=F150*50%,Paramètres!$I$8,IF(I150&gt;=F150*25%,Paramètres!$H$8,0))))),
IF(Paramètres!$N$3="x",
IF(OR(I150=0,I150=""),0,IF(I150&gt;=F150,Paramètres!$O$9,IF(I150&gt;=F150*75%,Paramètres!$O$9,IF(I150&gt;=F150*50%,Paramètres!$N$8,IF(I150&gt;=F150*25%,Paramètres!$M$8,IF(I150&lt;F150*25%,Paramètres!$L$9)))))),
IF(Paramètres!$R$3="x",
IF(OR(I150=0,I150=""),"NE",IF(I150&gt;=F150*75%,Paramètres!$S$9,IF(I150&gt;=F150*50%,Paramètres!$R$8,IF(I150&gt;=F150*25%,Paramètres!$Q$8,IF(I150&lt;F150*25%,Paramètres!$P$9))))),
IF(Paramètres!$V$3="x",
IF(OR(I150=0,I150=""),"NE",IF(I150&gt;=F150*75%,Paramètres!$W$9,IF(I150&gt;=F150*50%,Paramètres!$V$8,IF(I150&gt;=F150*25%,Paramètres!$U$8,IF(I150&lt;F150*25%,Paramètres!$T$9)))))))))</f>
        <v>NE</v>
      </c>
      <c r="K150" s="232"/>
      <c r="M150" s="225">
        <f t="shared" ref="M150" si="250">M152/4</f>
        <v>0</v>
      </c>
      <c r="N150" s="226">
        <f t="shared" ref="N150" si="251">SUM(M148:M152)-(N148+N149)</f>
        <v>0</v>
      </c>
      <c r="O150" s="6"/>
    </row>
    <row r="151" spans="1:15" ht="15" customHeight="1" thickBot="1" x14ac:dyDescent="0.35">
      <c r="A151" s="232"/>
      <c r="B151" s="235"/>
      <c r="C151" s="236"/>
      <c r="D151" s="235"/>
      <c r="E151" s="232"/>
      <c r="F151" s="221"/>
      <c r="G151" s="319"/>
      <c r="H151" s="320"/>
      <c r="I151" s="231"/>
      <c r="J151" s="231"/>
      <c r="K151" s="232"/>
      <c r="M151" s="225">
        <f t="shared" ref="M151" si="252">M152/4</f>
        <v>0</v>
      </c>
      <c r="N151" s="5"/>
    </row>
    <row r="152" spans="1:15" ht="15" customHeight="1" thickBot="1" x14ac:dyDescent="0.35">
      <c r="A152" s="232"/>
      <c r="B152" s="237"/>
      <c r="C152" s="237"/>
      <c r="D152" s="237"/>
      <c r="E152" s="232"/>
      <c r="F152" s="239"/>
      <c r="G152" s="240"/>
      <c r="H152" s="240"/>
      <c r="I152" s="241"/>
      <c r="J152" s="232"/>
      <c r="K152" s="232"/>
      <c r="M152" s="225">
        <f t="shared" ref="M152" si="253">IF(F150="",40,F150)</f>
        <v>0</v>
      </c>
      <c r="N152" s="5"/>
    </row>
    <row r="153" spans="1:15" ht="15" customHeight="1" thickBot="1" x14ac:dyDescent="0.35">
      <c r="A153" s="232"/>
      <c r="B153" s="9">
        <f t="shared" ref="B153" si="254">B148+1</f>
        <v>31</v>
      </c>
      <c r="C153" s="8" t="str">
        <f>IF(VLOOKUP(B153,Paramètres!$A$2:$C$38,2,0)=0,"",VLOOKUP(B153,Paramètres!$A$2:$C$38,2,0))</f>
        <v>Elève 31</v>
      </c>
      <c r="D153" s="10" t="str">
        <f>IF(C153="","",VLOOKUP(B153,Paramètres!$A$2:$C$38,3,0))</f>
        <v>G</v>
      </c>
      <c r="E153" s="232"/>
      <c r="F153" s="227" t="s">
        <v>184</v>
      </c>
      <c r="G153" s="315"/>
      <c r="H153" s="316"/>
      <c r="I153" s="227" t="s">
        <v>185</v>
      </c>
      <c r="J153" s="227" t="str" cm="1">
        <f t="array" ref="J153">IF(OR(Paramètres!$I$3:$J$3="x",Paramètres!$N$3:$O$3="x"),"Note moyenne","Degré atteint")</f>
        <v>Degré atteint</v>
      </c>
      <c r="K153" s="232"/>
      <c r="L153" s="225" t="str">
        <f>IF(F155="","",IF(Paramètres!$I$3="x",
IF(OR(I155=0,I155=""),0,IF(I155&gt;=F155,4,IF(I155&gt;=F155*75%,3,IF(I155&gt;=F155*50%,2,IF(I155&gt;=F155*25%,1,0))))),
IF(Paramètres!$N$3="x",
IF(OR(I155=0,I155=""),0,IF(I155&gt;=F155,4,IF(I155&gt;=F155*75%,4,IF(I155&gt;=F155*50%,3,IF(I155&gt;=F155*25%,2,IF(I155&lt;F155*25%,1)))))),
IF(Paramètres!$R$3="x",
IF(OR(I155=0,I155=""),"NE",IF(I155&gt;=F155,"D4",IF(I155&gt;=F155*75%,"D4",IF(I155&gt;=F155*50%,"D3",IF(I155&gt;=F155*25%,"D2",IF(I155&lt;F155*25%,"D1")))))),
IF(Paramètres!$V$3="x",
IF(OR(I155=0,I155=""),"NA",IF(I155&gt;=F155,"A",IF(I155&gt;=F155*75%,"A",IF(I155&gt;=F155*50%,"ECA",IF(I155&gt;=F155*25%,"AR",IF(I155&lt;F155*25%,"NA")))))))))))</f>
        <v>NA</v>
      </c>
      <c r="M153" s="225">
        <f t="shared" ref="M153" si="255">M157/4</f>
        <v>0</v>
      </c>
      <c r="N153" s="226">
        <f t="shared" ref="N153" si="256">IF(I155="",0,IF(I155&gt;F155,F155,I155))</f>
        <v>0</v>
      </c>
      <c r="O153" s="6"/>
    </row>
    <row r="154" spans="1:15" ht="15" customHeight="1" x14ac:dyDescent="0.3">
      <c r="A154" s="232"/>
      <c r="B154" s="233"/>
      <c r="C154" s="234"/>
      <c r="D154" s="233"/>
      <c r="E154" s="232"/>
      <c r="F154" s="228"/>
      <c r="G154" s="317"/>
      <c r="H154" s="318"/>
      <c r="I154" s="229"/>
      <c r="J154" s="229"/>
      <c r="K154" s="232"/>
      <c r="M154" s="225">
        <f t="shared" ref="M154" si="257">M157/4</f>
        <v>0</v>
      </c>
      <c r="N154" s="226">
        <f t="shared" ref="N154" si="258">M157*5%</f>
        <v>0</v>
      </c>
    </row>
    <row r="155" spans="1:15" ht="15" customHeight="1" x14ac:dyDescent="0.3">
      <c r="A155" s="232"/>
      <c r="B155" s="235"/>
      <c r="C155" s="236"/>
      <c r="D155" s="235"/>
      <c r="E155" s="232"/>
      <c r="F155" s="220">
        <f>SUM('Leçon 1'!G155,'Leçon 2'!G155,'Leçon 3'!G155,'Leçon 4'!G155,'Leçon 5'!G155,'Leçon 6'!G155,'Leçon 7'!G155,'Leçon 8'!G155,'Leçon 9'!G155,'Leçon 10'!J310)</f>
        <v>0</v>
      </c>
      <c r="G155" s="317"/>
      <c r="H155" s="318"/>
      <c r="I155" s="230">
        <f>SUM('Leçon 1'!J155,'Leçon 2'!J155,'Leçon 3'!J155,'Leçon 4'!J155,'Leçon 5'!J155,'Leçon 6'!J155,'Leçon 7'!J155,'Leçon 8'!J155,'Leçon 9'!J155,'Leçon 10'!J310)</f>
        <v>0</v>
      </c>
      <c r="J155" s="230" t="str">
        <f>IF(Paramètres!$I$3="x",
IF(OR(I155=0,I155=""),Paramètres!$G$10,IF(I155&gt;=F155,Paramètres!$K$10,IF(I155&gt;=F155*75%,Paramètres!$J$8,IF(I155&gt;=F155*50%,Paramètres!$I$8,IF(I155&gt;=F155*25%,Paramètres!$H$8,0))))),
IF(Paramètres!$N$3="x",
IF(OR(I155=0,I155=""),0,IF(I155&gt;=F155,Paramètres!$O$9,IF(I155&gt;=F155*75%,Paramètres!$O$9,IF(I155&gt;=F155*50%,Paramètres!$N$8,IF(I155&gt;=F155*25%,Paramètres!$M$8,IF(I155&lt;F155*25%,Paramètres!$L$9)))))),
IF(Paramètres!$R$3="x",
IF(OR(I155=0,I155=""),"NE",IF(I155&gt;=F155*75%,Paramètres!$S$9,IF(I155&gt;=F155*50%,Paramètres!$R$8,IF(I155&gt;=F155*25%,Paramètres!$Q$8,IF(I155&lt;F155*25%,Paramètres!$P$9))))),
IF(Paramètres!$V$3="x",
IF(OR(I155=0,I155=""),"NE",IF(I155&gt;=F155*75%,Paramètres!$W$9,IF(I155&gt;=F155*50%,Paramètres!$V$8,IF(I155&gt;=F155*25%,Paramètres!$U$8,IF(I155&lt;F155*25%,Paramètres!$T$9)))))))))</f>
        <v>NE</v>
      </c>
      <c r="K155" s="232"/>
      <c r="M155" s="225">
        <f t="shared" ref="M155" si="259">M157/4</f>
        <v>0</v>
      </c>
      <c r="N155" s="226">
        <f t="shared" ref="N155" si="260">SUM(M153:M157)-(N153+N154)</f>
        <v>0</v>
      </c>
      <c r="O155" s="6"/>
    </row>
    <row r="156" spans="1:15" ht="15" customHeight="1" thickBot="1" x14ac:dyDescent="0.35">
      <c r="A156" s="232"/>
      <c r="B156" s="235"/>
      <c r="C156" s="236"/>
      <c r="D156" s="235"/>
      <c r="E156" s="232"/>
      <c r="F156" s="221"/>
      <c r="G156" s="319"/>
      <c r="H156" s="320"/>
      <c r="I156" s="231"/>
      <c r="J156" s="231"/>
      <c r="K156" s="232"/>
      <c r="M156" s="225">
        <f t="shared" ref="M156" si="261">M157/4</f>
        <v>0</v>
      </c>
      <c r="N156" s="5"/>
    </row>
    <row r="157" spans="1:15" ht="15" customHeight="1" thickBot="1" x14ac:dyDescent="0.35">
      <c r="A157" s="232"/>
      <c r="B157" s="237"/>
      <c r="C157" s="237"/>
      <c r="D157" s="237"/>
      <c r="E157" s="232"/>
      <c r="F157" s="239"/>
      <c r="G157" s="240"/>
      <c r="H157" s="240"/>
      <c r="I157" s="241"/>
      <c r="J157" s="232"/>
      <c r="K157" s="232"/>
      <c r="M157" s="225">
        <f t="shared" ref="M157" si="262">IF(F155="",40,F155)</f>
        <v>0</v>
      </c>
      <c r="N157" s="5"/>
    </row>
    <row r="158" spans="1:15" ht="15" customHeight="1" thickBot="1" x14ac:dyDescent="0.35">
      <c r="A158" s="232"/>
      <c r="B158" s="9">
        <f t="shared" ref="B158" si="263">B153+1</f>
        <v>32</v>
      </c>
      <c r="C158" s="8" t="str">
        <f>IF(VLOOKUP(B158,Paramètres!$A$2:$C$38,2,0)=0,"",VLOOKUP(B158,Paramètres!$A$2:$C$38,2,0))</f>
        <v/>
      </c>
      <c r="D158" s="10" t="str">
        <f>IF(C158="","",VLOOKUP(B158,Paramètres!$A$2:$C$38,3,0))</f>
        <v/>
      </c>
      <c r="E158" s="232"/>
      <c r="F158" s="227" t="s">
        <v>184</v>
      </c>
      <c r="G158" s="315"/>
      <c r="H158" s="316"/>
      <c r="I158" s="227" t="s">
        <v>185</v>
      </c>
      <c r="J158" s="227" t="str" cm="1">
        <f t="array" ref="J158">IF(OR(Paramètres!$I$3:$J$3="x",Paramètres!$N$3:$O$3="x"),"Note moyenne","Degré atteint")</f>
        <v>Degré atteint</v>
      </c>
      <c r="K158" s="232"/>
      <c r="L158" s="225" t="str">
        <f>IF(F160="","",IF(Paramètres!$I$3="x",
IF(OR(I160=0,I160=""),0,IF(I160&gt;=F160,4,IF(I160&gt;=F160*75%,3,IF(I160&gt;=F160*50%,2,IF(I160&gt;=F160*25%,1,0))))),
IF(Paramètres!$N$3="x",
IF(OR(I160=0,I160=""),0,IF(I160&gt;=F160,4,IF(I160&gt;=F160*75%,4,IF(I160&gt;=F160*50%,3,IF(I160&gt;=F160*25%,2,IF(I160&lt;F160*25%,1)))))),
IF(Paramètres!$R$3="x",
IF(OR(I160=0,I160=""),"NE",IF(I160&gt;=F160,"D4",IF(I160&gt;=F160*75%,"D4",IF(I160&gt;=F160*50%,"D3",IF(I160&gt;=F160*25%,"D2",IF(I160&lt;F160*25%,"D1")))))),
IF(Paramètres!$V$3="x",
IF(OR(I160=0,I160=""),"NA",IF(I160&gt;=F160,"A",IF(I160&gt;=F160*75%,"A",IF(I160&gt;=F160*50%,"ECA",IF(I160&gt;=F160*25%,"AR",IF(I160&lt;F160*25%,"NA")))))))))))</f>
        <v>NA</v>
      </c>
      <c r="M158" s="225">
        <f t="shared" ref="M158" si="264">M162/4</f>
        <v>0</v>
      </c>
      <c r="N158" s="226">
        <f t="shared" ref="N158" si="265">IF(I160="",0,IF(I160&gt;F160,F160,I160))</f>
        <v>0</v>
      </c>
      <c r="O158" s="6"/>
    </row>
    <row r="159" spans="1:15" ht="15" customHeight="1" x14ac:dyDescent="0.3">
      <c r="A159" s="232"/>
      <c r="B159" s="233"/>
      <c r="C159" s="234"/>
      <c r="D159" s="233"/>
      <c r="E159" s="232"/>
      <c r="F159" s="228"/>
      <c r="G159" s="317"/>
      <c r="H159" s="318"/>
      <c r="I159" s="229"/>
      <c r="J159" s="229"/>
      <c r="K159" s="232"/>
      <c r="M159" s="225">
        <f t="shared" ref="M159" si="266">M162/4</f>
        <v>0</v>
      </c>
      <c r="N159" s="226">
        <f t="shared" ref="N159" si="267">M162*5%</f>
        <v>0</v>
      </c>
    </row>
    <row r="160" spans="1:15" ht="15" customHeight="1" x14ac:dyDescent="0.3">
      <c r="A160" s="232"/>
      <c r="B160" s="235"/>
      <c r="C160" s="236"/>
      <c r="D160" s="235"/>
      <c r="E160" s="232"/>
      <c r="F160" s="220">
        <f>SUM('Leçon 1'!G160,'Leçon 2'!G160,'Leçon 3'!G160,'Leçon 4'!G160,'Leçon 5'!G160,'Leçon 6'!G160,'Leçon 7'!G160,'Leçon 8'!G160,'Leçon 9'!G160,'Leçon 10'!J315)</f>
        <v>0</v>
      </c>
      <c r="G160" s="317"/>
      <c r="H160" s="318"/>
      <c r="I160" s="230">
        <f>SUM('Leçon 1'!J160,'Leçon 2'!J160,'Leçon 3'!J160,'Leçon 4'!J160,'Leçon 5'!J160,'Leçon 6'!J160,'Leçon 7'!J160,'Leçon 8'!J160,'Leçon 9'!J160,'Leçon 10'!J315)</f>
        <v>0</v>
      </c>
      <c r="J160" s="230" t="str">
        <f>IF(Paramètres!$I$3="x",
IF(OR(I160=0,I160=""),Paramètres!$G$10,IF(I160&gt;=F160,Paramètres!$K$10,IF(I160&gt;=F160*75%,Paramètres!$J$8,IF(I160&gt;=F160*50%,Paramètres!$I$8,IF(I160&gt;=F160*25%,Paramètres!$H$8,0))))),
IF(Paramètres!$N$3="x",
IF(OR(I160=0,I160=""),0,IF(I160&gt;=F160,Paramètres!$O$9,IF(I160&gt;=F160*75%,Paramètres!$O$9,IF(I160&gt;=F160*50%,Paramètres!$N$8,IF(I160&gt;=F160*25%,Paramètres!$M$8,IF(I160&lt;F160*25%,Paramètres!$L$9)))))),
IF(Paramètres!$R$3="x",
IF(OR(I160=0,I160=""),"NE",IF(I160&gt;=F160*75%,Paramètres!$S$9,IF(I160&gt;=F160*50%,Paramètres!$R$8,IF(I160&gt;=F160*25%,Paramètres!$Q$8,IF(I160&lt;F160*25%,Paramètres!$P$9))))),
IF(Paramètres!$V$3="x",
IF(OR(I160=0,I160=""),"NE",IF(I160&gt;=F160*75%,Paramètres!$W$9,IF(I160&gt;=F160*50%,Paramètres!$V$8,IF(I160&gt;=F160*25%,Paramètres!$U$8,IF(I160&lt;F160*25%,Paramètres!$T$9)))))))))</f>
        <v>NE</v>
      </c>
      <c r="K160" s="232"/>
      <c r="M160" s="225">
        <f t="shared" ref="M160" si="268">M162/4</f>
        <v>0</v>
      </c>
      <c r="N160" s="226">
        <f t="shared" ref="N160" si="269">SUM(M158:M162)-(N158+N159)</f>
        <v>0</v>
      </c>
      <c r="O160" s="6"/>
    </row>
    <row r="161" spans="1:15" ht="15" customHeight="1" thickBot="1" x14ac:dyDescent="0.35">
      <c r="A161" s="232"/>
      <c r="B161" s="235"/>
      <c r="C161" s="236"/>
      <c r="D161" s="235"/>
      <c r="E161" s="232"/>
      <c r="F161" s="221"/>
      <c r="G161" s="319"/>
      <c r="H161" s="320"/>
      <c r="I161" s="231"/>
      <c r="J161" s="231"/>
      <c r="K161" s="232"/>
      <c r="M161" s="225">
        <f t="shared" ref="M161" si="270">M162/4</f>
        <v>0</v>
      </c>
      <c r="N161" s="5"/>
    </row>
    <row r="162" spans="1:15" ht="15" customHeight="1" thickBot="1" x14ac:dyDescent="0.35">
      <c r="A162" s="232"/>
      <c r="B162" s="237"/>
      <c r="C162" s="237"/>
      <c r="D162" s="237"/>
      <c r="E162" s="232"/>
      <c r="F162" s="239"/>
      <c r="G162" s="240"/>
      <c r="H162" s="240"/>
      <c r="I162" s="241"/>
      <c r="J162" s="232"/>
      <c r="K162" s="232"/>
      <c r="M162" s="225">
        <f t="shared" ref="M162" si="271">IF(F160="",40,F160)</f>
        <v>0</v>
      </c>
      <c r="N162" s="5"/>
    </row>
    <row r="163" spans="1:15" ht="15" customHeight="1" thickBot="1" x14ac:dyDescent="0.35">
      <c r="A163" s="232"/>
      <c r="B163" s="9">
        <f t="shared" ref="B163" si="272">B158+1</f>
        <v>33</v>
      </c>
      <c r="C163" s="8" t="str">
        <f>IF(VLOOKUP(B163,Paramètres!$A$2:$C$38,2,0)=0,"",VLOOKUP(B163,Paramètres!$A$2:$C$38,2,0))</f>
        <v/>
      </c>
      <c r="D163" s="10" t="str">
        <f>IF(C163="","",VLOOKUP(B163,Paramètres!$A$2:$C$38,3,0))</f>
        <v/>
      </c>
      <c r="E163" s="232"/>
      <c r="F163" s="227" t="s">
        <v>184</v>
      </c>
      <c r="G163" s="315"/>
      <c r="H163" s="316"/>
      <c r="I163" s="227" t="s">
        <v>185</v>
      </c>
      <c r="J163" s="227" t="str" cm="1">
        <f t="array" ref="J163">IF(OR(Paramètres!$I$3:$J$3="x",Paramètres!$N$3:$O$3="x"),"Note moyenne","Degré atteint")</f>
        <v>Degré atteint</v>
      </c>
      <c r="K163" s="232"/>
      <c r="L163" s="225" t="str">
        <f>IF(F165="","",IF(Paramètres!$I$3="x",
IF(OR(I165=0,I165=""),0,IF(I165&gt;=F165,4,IF(I165&gt;=F165*75%,3,IF(I165&gt;=F165*50%,2,IF(I165&gt;=F165*25%,1,0))))),
IF(Paramètres!$N$3="x",
IF(OR(I165=0,I165=""),0,IF(I165&gt;=F165,4,IF(I165&gt;=F165*75%,4,IF(I165&gt;=F165*50%,3,IF(I165&gt;=F165*25%,2,IF(I165&lt;F165*25%,1)))))),
IF(Paramètres!$R$3="x",
IF(OR(I165=0,I165=""),"NE",IF(I165&gt;=F165,"D4",IF(I165&gt;=F165*75%,"D4",IF(I165&gt;=F165*50%,"D3",IF(I165&gt;=F165*25%,"D2",IF(I165&lt;F165*25%,"D1")))))),
IF(Paramètres!$V$3="x",
IF(OR(I165=0,I165=""),"NA",IF(I165&gt;=F165,"A",IF(I165&gt;=F165*75%,"A",IF(I165&gt;=F165*50%,"ECA",IF(I165&gt;=F165*25%,"AR",IF(I165&lt;F165*25%,"NA")))))))))))</f>
        <v>NA</v>
      </c>
      <c r="M163" s="225">
        <f t="shared" ref="M163" si="273">M167/4</f>
        <v>0</v>
      </c>
      <c r="N163" s="226">
        <f t="shared" ref="N163" si="274">IF(I165="",0,IF(I165&gt;F165,F165,I165))</f>
        <v>0</v>
      </c>
      <c r="O163" s="6"/>
    </row>
    <row r="164" spans="1:15" ht="15" customHeight="1" x14ac:dyDescent="0.3">
      <c r="A164" s="232"/>
      <c r="B164" s="233"/>
      <c r="C164" s="234"/>
      <c r="D164" s="233"/>
      <c r="E164" s="232"/>
      <c r="F164" s="228"/>
      <c r="G164" s="317"/>
      <c r="H164" s="318"/>
      <c r="I164" s="229"/>
      <c r="J164" s="229"/>
      <c r="K164" s="232"/>
      <c r="M164" s="225">
        <f t="shared" ref="M164" si="275">M167/4</f>
        <v>0</v>
      </c>
      <c r="N164" s="226">
        <f t="shared" ref="N164" si="276">M167*5%</f>
        <v>0</v>
      </c>
    </row>
    <row r="165" spans="1:15" ht="15" customHeight="1" x14ac:dyDescent="0.3">
      <c r="A165" s="232"/>
      <c r="B165" s="235"/>
      <c r="C165" s="236"/>
      <c r="D165" s="235"/>
      <c r="E165" s="232"/>
      <c r="F165" s="220">
        <f>SUM('Leçon 1'!G165,'Leçon 2'!G165,'Leçon 3'!G165,'Leçon 4'!G165,'Leçon 5'!G165,'Leçon 6'!G165,'Leçon 7'!G165,'Leçon 8'!G165,'Leçon 9'!G165,'Leçon 10'!J320)</f>
        <v>0</v>
      </c>
      <c r="G165" s="317"/>
      <c r="H165" s="318"/>
      <c r="I165" s="230">
        <f>SUM('Leçon 1'!J165,'Leçon 2'!J165,'Leçon 3'!J165,'Leçon 4'!J165,'Leçon 5'!J165,'Leçon 6'!J165,'Leçon 7'!J165,'Leçon 8'!J165,'Leçon 9'!J165,'Leçon 10'!J320)</f>
        <v>0</v>
      </c>
      <c r="J165" s="230" t="str">
        <f>IF(Paramètres!$I$3="x",
IF(OR(I165=0,I165=""),Paramètres!$G$10,IF(I165&gt;=F165,Paramètres!$K$10,IF(I165&gt;=F165*75%,Paramètres!$J$8,IF(I165&gt;=F165*50%,Paramètres!$I$8,IF(I165&gt;=F165*25%,Paramètres!$H$8,0))))),
IF(Paramètres!$N$3="x",
IF(OR(I165=0,I165=""),0,IF(I165&gt;=F165,Paramètres!$O$9,IF(I165&gt;=F165*75%,Paramètres!$O$9,IF(I165&gt;=F165*50%,Paramètres!$N$8,IF(I165&gt;=F165*25%,Paramètres!$M$8,IF(I165&lt;F165*25%,Paramètres!$L$9)))))),
IF(Paramètres!$R$3="x",
IF(OR(I165=0,I165=""),"NE",IF(I165&gt;=F165*75%,Paramètres!$S$9,IF(I165&gt;=F165*50%,Paramètres!$R$8,IF(I165&gt;=F165*25%,Paramètres!$Q$8,IF(I165&lt;F165*25%,Paramètres!$P$9))))),
IF(Paramètres!$V$3="x",
IF(OR(I165=0,I165=""),"NE",IF(I165&gt;=F165*75%,Paramètres!$W$9,IF(I165&gt;=F165*50%,Paramètres!$V$8,IF(I165&gt;=F165*25%,Paramètres!$U$8,IF(I165&lt;F165*25%,Paramètres!$T$9)))))))))</f>
        <v>NE</v>
      </c>
      <c r="K165" s="232"/>
      <c r="M165" s="225">
        <f t="shared" ref="M165" si="277">M167/4</f>
        <v>0</v>
      </c>
      <c r="N165" s="226">
        <f t="shared" ref="N165" si="278">SUM(M163:M167)-(N163+N164)</f>
        <v>0</v>
      </c>
      <c r="O165" s="6"/>
    </row>
    <row r="166" spans="1:15" ht="15" customHeight="1" thickBot="1" x14ac:dyDescent="0.35">
      <c r="A166" s="232"/>
      <c r="B166" s="235"/>
      <c r="C166" s="236"/>
      <c r="D166" s="235"/>
      <c r="E166" s="232"/>
      <c r="F166" s="221"/>
      <c r="G166" s="319"/>
      <c r="H166" s="320"/>
      <c r="I166" s="231"/>
      <c r="J166" s="231"/>
      <c r="K166" s="232"/>
      <c r="M166" s="225">
        <f t="shared" ref="M166" si="279">M167/4</f>
        <v>0</v>
      </c>
      <c r="N166" s="5"/>
    </row>
    <row r="167" spans="1:15" ht="15" customHeight="1" thickBot="1" x14ac:dyDescent="0.35">
      <c r="A167" s="232"/>
      <c r="B167" s="237"/>
      <c r="C167" s="237"/>
      <c r="D167" s="237"/>
      <c r="E167" s="232"/>
      <c r="F167" s="239"/>
      <c r="G167" s="240"/>
      <c r="H167" s="240"/>
      <c r="I167" s="241"/>
      <c r="J167" s="232"/>
      <c r="K167" s="232"/>
      <c r="M167" s="225">
        <f t="shared" ref="M167" si="280">IF(F165="",40,F165)</f>
        <v>0</v>
      </c>
      <c r="N167" s="5"/>
    </row>
    <row r="168" spans="1:15" ht="15" customHeight="1" thickBot="1" x14ac:dyDescent="0.35">
      <c r="A168" s="232"/>
      <c r="B168" s="9">
        <f t="shared" ref="B168" si="281">B163+1</f>
        <v>34</v>
      </c>
      <c r="C168" s="8" t="str">
        <f>IF(VLOOKUP(B168,Paramètres!$A$2:$C$38,2,0)=0,"",VLOOKUP(B168,Paramètres!$A$2:$C$38,2,0))</f>
        <v/>
      </c>
      <c r="D168" s="10" t="str">
        <f>IF(C168="","",VLOOKUP(B168,Paramètres!$A$2:$C$38,3,0))</f>
        <v/>
      </c>
      <c r="E168" s="232"/>
      <c r="F168" s="227" t="s">
        <v>184</v>
      </c>
      <c r="G168" s="315"/>
      <c r="H168" s="316"/>
      <c r="I168" s="227" t="s">
        <v>185</v>
      </c>
      <c r="J168" s="227" t="str" cm="1">
        <f t="array" ref="J168">IF(OR(Paramètres!$I$3:$J$3="x",Paramètres!$N$3:$O$3="x"),"Note moyenne","Degré atteint")</f>
        <v>Degré atteint</v>
      </c>
      <c r="K168" s="232"/>
      <c r="L168" s="225" t="str">
        <f>IF(F170="","",IF(Paramètres!$I$3="x",
IF(OR(I170=0,I170=""),0,IF(I170&gt;=F170,4,IF(I170&gt;=F170*75%,3,IF(I170&gt;=F170*50%,2,IF(I170&gt;=F170*25%,1,0))))),
IF(Paramètres!$N$3="x",
IF(OR(I170=0,I170=""),0,IF(I170&gt;=F170,4,IF(I170&gt;=F170*75%,4,IF(I170&gt;=F170*50%,3,IF(I170&gt;=F170*25%,2,IF(I170&lt;F170*25%,1)))))),
IF(Paramètres!$R$3="x",
IF(OR(I170=0,I170=""),"NE",IF(I170&gt;=F170,"D4",IF(I170&gt;=F170*75%,"D4",IF(I170&gt;=F170*50%,"D3",IF(I170&gt;=F170*25%,"D2",IF(I170&lt;F170*25%,"D1")))))),
IF(Paramètres!$V$3="x",
IF(OR(I170=0,I170=""),"NA",IF(I170&gt;=F170,"A",IF(I170&gt;=F170*75%,"A",IF(I170&gt;=F170*50%,"ECA",IF(I170&gt;=F170*25%,"AR",IF(I170&lt;F170*25%,"NA")))))))))))</f>
        <v>NA</v>
      </c>
      <c r="M168" s="225">
        <f t="shared" ref="M168" si="282">M172/4</f>
        <v>0</v>
      </c>
      <c r="N168" s="226">
        <f t="shared" ref="N168" si="283">IF(I170="",0,IF(I170&gt;F170,F170,I170))</f>
        <v>0</v>
      </c>
      <c r="O168" s="6"/>
    </row>
    <row r="169" spans="1:15" ht="15" customHeight="1" x14ac:dyDescent="0.3">
      <c r="A169" s="232"/>
      <c r="B169" s="233"/>
      <c r="C169" s="234"/>
      <c r="D169" s="233"/>
      <c r="E169" s="232"/>
      <c r="F169" s="228"/>
      <c r="G169" s="317"/>
      <c r="H169" s="318"/>
      <c r="I169" s="229"/>
      <c r="J169" s="229"/>
      <c r="K169" s="232"/>
      <c r="M169" s="225">
        <f t="shared" ref="M169" si="284">M172/4</f>
        <v>0</v>
      </c>
      <c r="N169" s="226">
        <f t="shared" ref="N169" si="285">M172*5%</f>
        <v>0</v>
      </c>
    </row>
    <row r="170" spans="1:15" ht="15" customHeight="1" x14ac:dyDescent="0.3">
      <c r="A170" s="232"/>
      <c r="B170" s="235"/>
      <c r="C170" s="236"/>
      <c r="D170" s="235"/>
      <c r="E170" s="232"/>
      <c r="F170" s="220">
        <f>SUM('Leçon 1'!G170,'Leçon 2'!G170,'Leçon 3'!G170,'Leçon 4'!G170,'Leçon 5'!G170,'Leçon 6'!G170,'Leçon 7'!G170,'Leçon 8'!G170,'Leçon 9'!G170,'Leçon 10'!J325)</f>
        <v>0</v>
      </c>
      <c r="G170" s="317"/>
      <c r="H170" s="318"/>
      <c r="I170" s="230">
        <f>SUM('Leçon 1'!J170,'Leçon 2'!J170,'Leçon 3'!J170,'Leçon 4'!J170,'Leçon 5'!J170,'Leçon 6'!J170,'Leçon 7'!J170,'Leçon 8'!J170,'Leçon 9'!J170,'Leçon 10'!J325)</f>
        <v>0</v>
      </c>
      <c r="J170" s="230" t="str">
        <f>IF(Paramètres!$I$3="x",
IF(OR(I170=0,I170=""),Paramètres!$G$10,IF(I170&gt;=F170,Paramètres!$K$10,IF(I170&gt;=F170*75%,Paramètres!$J$8,IF(I170&gt;=F170*50%,Paramètres!$I$8,IF(I170&gt;=F170*25%,Paramètres!$H$8,0))))),
IF(Paramètres!$N$3="x",
IF(OR(I170=0,I170=""),0,IF(I170&gt;=F170,Paramètres!$O$9,IF(I170&gt;=F170*75%,Paramètres!$O$9,IF(I170&gt;=F170*50%,Paramètres!$N$8,IF(I170&gt;=F170*25%,Paramètres!$M$8,IF(I170&lt;F170*25%,Paramètres!$L$9)))))),
IF(Paramètres!$R$3="x",
IF(OR(I170=0,I170=""),"NE",IF(I170&gt;=F170*75%,Paramètres!$S$9,IF(I170&gt;=F170*50%,Paramètres!$R$8,IF(I170&gt;=F170*25%,Paramètres!$Q$8,IF(I170&lt;F170*25%,Paramètres!$P$9))))),
IF(Paramètres!$V$3="x",
IF(OR(I170=0,I170=""),"NE",IF(I170&gt;=F170*75%,Paramètres!$W$9,IF(I170&gt;=F170*50%,Paramètres!$V$8,IF(I170&gt;=F170*25%,Paramètres!$U$8,IF(I170&lt;F170*25%,Paramètres!$T$9)))))))))</f>
        <v>NE</v>
      </c>
      <c r="K170" s="232"/>
      <c r="M170" s="225">
        <f t="shared" ref="M170" si="286">M172/4</f>
        <v>0</v>
      </c>
      <c r="N170" s="226">
        <f t="shared" ref="N170" si="287">SUM(M168:M172)-(N168+N169)</f>
        <v>0</v>
      </c>
      <c r="O170" s="6"/>
    </row>
    <row r="171" spans="1:15" ht="15" customHeight="1" thickBot="1" x14ac:dyDescent="0.35">
      <c r="A171" s="232"/>
      <c r="B171" s="235"/>
      <c r="C171" s="236"/>
      <c r="D171" s="235"/>
      <c r="E171" s="232"/>
      <c r="F171" s="221"/>
      <c r="G171" s="319"/>
      <c r="H171" s="320"/>
      <c r="I171" s="231"/>
      <c r="J171" s="231"/>
      <c r="K171" s="232"/>
      <c r="M171" s="225">
        <f t="shared" ref="M171" si="288">M172/4</f>
        <v>0</v>
      </c>
      <c r="N171" s="5"/>
    </row>
    <row r="172" spans="1:15" ht="15" customHeight="1" thickBot="1" x14ac:dyDescent="0.35">
      <c r="A172" s="232"/>
      <c r="B172" s="237"/>
      <c r="C172" s="237"/>
      <c r="D172" s="237"/>
      <c r="E172" s="232"/>
      <c r="F172" s="239"/>
      <c r="G172" s="240"/>
      <c r="H172" s="240"/>
      <c r="I172" s="241"/>
      <c r="J172" s="232"/>
      <c r="K172" s="232"/>
      <c r="M172" s="225">
        <f t="shared" ref="M172" si="289">IF(F170="",40,F170)</f>
        <v>0</v>
      </c>
      <c r="N172" s="5"/>
    </row>
    <row r="173" spans="1:15" ht="15" customHeight="1" thickBot="1" x14ac:dyDescent="0.35">
      <c r="A173" s="232"/>
      <c r="B173" s="9">
        <f t="shared" ref="B173" si="290">B168+1</f>
        <v>35</v>
      </c>
      <c r="C173" s="8" t="str">
        <f>IF(VLOOKUP(B173,Paramètres!$A$2:$C$38,2,0)=0,"",VLOOKUP(B173,Paramètres!$A$2:$C$38,2,0))</f>
        <v/>
      </c>
      <c r="D173" s="10" t="str">
        <f>IF(C173="","",VLOOKUP(B173,Paramètres!$A$2:$C$38,3,0))</f>
        <v/>
      </c>
      <c r="E173" s="232"/>
      <c r="F173" s="227" t="s">
        <v>184</v>
      </c>
      <c r="G173" s="315"/>
      <c r="H173" s="316"/>
      <c r="I173" s="227" t="s">
        <v>185</v>
      </c>
      <c r="J173" s="227" t="str" cm="1">
        <f t="array" ref="J173">IF(OR(Paramètres!$I$3:$J$3="x",Paramètres!$N$3:$O$3="x"),"Note moyenne","Degré atteint")</f>
        <v>Degré atteint</v>
      </c>
      <c r="K173" s="232"/>
      <c r="L173" s="225" t="str">
        <f>IF(F175="","",IF(Paramètres!$I$3="x",
IF(OR(I175=0,I175=""),0,IF(I175&gt;=F175,4,IF(I175&gt;=F175*75%,3,IF(I175&gt;=F175*50%,2,IF(I175&gt;=F175*25%,1,0))))),
IF(Paramètres!$N$3="x",
IF(OR(I175=0,I175=""),0,IF(I175&gt;=F175,4,IF(I175&gt;=F175*75%,4,IF(I175&gt;=F175*50%,3,IF(I175&gt;=F175*25%,2,IF(I175&lt;F175*25%,1)))))),
IF(Paramètres!$R$3="x",
IF(OR(I175=0,I175=""),"NE",IF(I175&gt;=F175,"D4",IF(I175&gt;=F175*75%,"D4",IF(I175&gt;=F175*50%,"D3",IF(I175&gt;=F175*25%,"D2",IF(I175&lt;F175*25%,"D1")))))),
IF(Paramètres!$V$3="x",
IF(OR(I175=0,I175=""),"NA",IF(I175&gt;=F175,"A",IF(I175&gt;=F175*75%,"A",IF(I175&gt;=F175*50%,"ECA",IF(I175&gt;=F175*25%,"AR",IF(I175&lt;F175*25%,"NA")))))))))))</f>
        <v>NA</v>
      </c>
      <c r="M173" s="225">
        <f t="shared" ref="M173" si="291">M177/4</f>
        <v>0</v>
      </c>
      <c r="N173" s="226">
        <f t="shared" ref="N173" si="292">IF(I175="",0,IF(I175&gt;F175,F175,I175))</f>
        <v>0</v>
      </c>
      <c r="O173" s="6"/>
    </row>
    <row r="174" spans="1:15" ht="15" customHeight="1" x14ac:dyDescent="0.3">
      <c r="A174" s="232"/>
      <c r="B174" s="233"/>
      <c r="C174" s="234"/>
      <c r="D174" s="233"/>
      <c r="E174" s="232"/>
      <c r="F174" s="228"/>
      <c r="G174" s="317"/>
      <c r="H174" s="318"/>
      <c r="I174" s="229"/>
      <c r="J174" s="229"/>
      <c r="K174" s="232"/>
      <c r="M174" s="225">
        <f t="shared" ref="M174" si="293">M177/4</f>
        <v>0</v>
      </c>
      <c r="N174" s="226">
        <f t="shared" ref="N174" si="294">M177*5%</f>
        <v>0</v>
      </c>
    </row>
    <row r="175" spans="1:15" ht="15" customHeight="1" x14ac:dyDescent="0.3">
      <c r="A175" s="232"/>
      <c r="B175" s="235"/>
      <c r="C175" s="236"/>
      <c r="D175" s="235"/>
      <c r="E175" s="232"/>
      <c r="F175" s="220">
        <f>SUM('Leçon 1'!G175,'Leçon 2'!G175,'Leçon 3'!G175,'Leçon 4'!G175,'Leçon 5'!G175,'Leçon 6'!G175,'Leçon 7'!G175,'Leçon 8'!G175,'Leçon 9'!G175,'Leçon 10'!J330)</f>
        <v>0</v>
      </c>
      <c r="G175" s="317"/>
      <c r="H175" s="318"/>
      <c r="I175" s="230">
        <f>SUM('Leçon 1'!J175,'Leçon 2'!J175,'Leçon 3'!J175,'Leçon 4'!J175,'Leçon 5'!J175,'Leçon 6'!J175,'Leçon 7'!J175,'Leçon 8'!J175,'Leçon 9'!J175,'Leçon 10'!J330)</f>
        <v>0</v>
      </c>
      <c r="J175" s="230" t="str">
        <f>IF(Paramètres!$I$3="x",
IF(OR(I175=0,I175=""),Paramètres!$G$10,IF(I175&gt;=F175,Paramètres!$K$10,IF(I175&gt;=F175*75%,Paramètres!$J$8,IF(I175&gt;=F175*50%,Paramètres!$I$8,IF(I175&gt;=F175*25%,Paramètres!$H$8,0))))),
IF(Paramètres!$N$3="x",
IF(OR(I175=0,I175=""),0,IF(I175&gt;=F175,Paramètres!$O$9,IF(I175&gt;=F175*75%,Paramètres!$O$9,IF(I175&gt;=F175*50%,Paramètres!$N$8,IF(I175&gt;=F175*25%,Paramètres!$M$8,IF(I175&lt;F175*25%,Paramètres!$L$9)))))),
IF(Paramètres!$R$3="x",
IF(OR(I175=0,I175=""),"NE",IF(I175&gt;=F175*75%,Paramètres!$S$9,IF(I175&gt;=F175*50%,Paramètres!$R$8,IF(I175&gt;=F175*25%,Paramètres!$Q$8,IF(I175&lt;F175*25%,Paramètres!$P$9))))),
IF(Paramètres!$V$3="x",
IF(OR(I175=0,I175=""),"NE",IF(I175&gt;=F175*75%,Paramètres!$W$9,IF(I175&gt;=F175*50%,Paramètres!$V$8,IF(I175&gt;=F175*25%,Paramètres!$U$8,IF(I175&lt;F175*25%,Paramètres!$T$9)))))))))</f>
        <v>NE</v>
      </c>
      <c r="K175" s="232"/>
      <c r="M175" s="225">
        <f t="shared" ref="M175" si="295">M177/4</f>
        <v>0</v>
      </c>
      <c r="N175" s="226">
        <f t="shared" ref="N175" si="296">SUM(M173:M177)-(N173+N174)</f>
        <v>0</v>
      </c>
      <c r="O175" s="6"/>
    </row>
    <row r="176" spans="1:15" ht="15" customHeight="1" thickBot="1" x14ac:dyDescent="0.35">
      <c r="A176" s="232"/>
      <c r="B176" s="235"/>
      <c r="C176" s="236"/>
      <c r="D176" s="235"/>
      <c r="E176" s="232"/>
      <c r="F176" s="221"/>
      <c r="G176" s="319"/>
      <c r="H176" s="320"/>
      <c r="I176" s="231"/>
      <c r="J176" s="231"/>
      <c r="K176" s="232"/>
      <c r="M176" s="225">
        <f t="shared" ref="M176" si="297">M177/4</f>
        <v>0</v>
      </c>
      <c r="N176" s="5"/>
    </row>
    <row r="177" spans="1:15" ht="15" customHeight="1" thickBot="1" x14ac:dyDescent="0.35">
      <c r="A177" s="232"/>
      <c r="B177" s="237"/>
      <c r="C177" s="237"/>
      <c r="D177" s="237"/>
      <c r="E177" s="232"/>
      <c r="F177" s="239"/>
      <c r="G177" s="240"/>
      <c r="H177" s="240"/>
      <c r="I177" s="241"/>
      <c r="J177" s="232"/>
      <c r="K177" s="232"/>
      <c r="M177" s="225">
        <f t="shared" ref="M177" si="298">IF(F175="",40,F175)</f>
        <v>0</v>
      </c>
      <c r="N177" s="5"/>
    </row>
    <row r="178" spans="1:15" ht="15" customHeight="1" thickBot="1" x14ac:dyDescent="0.35">
      <c r="A178" s="232"/>
      <c r="B178" s="9">
        <f t="shared" ref="B178" si="299">B173+1</f>
        <v>36</v>
      </c>
      <c r="C178" s="8" t="str">
        <f>IF(VLOOKUP(B178,Paramètres!$A$2:$C$38,2,0)=0,"",VLOOKUP(B178,Paramètres!$A$2:$C$38,2,0))</f>
        <v/>
      </c>
      <c r="D178" s="10" t="str">
        <f>IF(C178="","",VLOOKUP(B178,Paramètres!$A$2:$C$38,3,0))</f>
        <v/>
      </c>
      <c r="E178" s="232"/>
      <c r="F178" s="227" t="s">
        <v>184</v>
      </c>
      <c r="G178" s="315"/>
      <c r="H178" s="316"/>
      <c r="I178" s="227" t="s">
        <v>185</v>
      </c>
      <c r="J178" s="227" t="str" cm="1">
        <f t="array" ref="J178">IF(OR(Paramètres!$I$3:$J$3="x",Paramètres!$N$3:$O$3="x"),"Note moyenne","Degré atteint")</f>
        <v>Degré atteint</v>
      </c>
      <c r="K178" s="232"/>
      <c r="L178" s="225" t="str">
        <f>IF(F180="","",IF(Paramètres!$I$3="x",
IF(OR(I180=0,I180=""),0,IF(I180&gt;=F180,4,IF(I180&gt;=F180*75%,3,IF(I180&gt;=F180*50%,2,IF(I180&gt;=F180*25%,1,0))))),
IF(Paramètres!$N$3="x",
IF(OR(I180=0,I180=""),0,IF(I180&gt;=F180,4,IF(I180&gt;=F180*75%,4,IF(I180&gt;=F180*50%,3,IF(I180&gt;=F180*25%,2,IF(I180&lt;F180*25%,1)))))),
IF(Paramètres!$R$3="x",
IF(OR(I180=0,I180=""),"NE",IF(I180&gt;=F180,"D4",IF(I180&gt;=F180*75%,"D4",IF(I180&gt;=F180*50%,"D3",IF(I180&gt;=F180*25%,"D2",IF(I180&lt;F180*25%,"D1")))))),
IF(Paramètres!$V$3="x",
IF(OR(I180=0,I180=""),"NA",IF(I180&gt;=F180,"A",IF(I180&gt;=F180*75%,"A",IF(I180&gt;=F180*50%,"ECA",IF(I180&gt;=F180*25%,"AR",IF(I180&lt;F180*25%,"NA")))))))))))</f>
        <v>NA</v>
      </c>
      <c r="M178" s="225">
        <f t="shared" ref="M178" si="300">M182/4</f>
        <v>0</v>
      </c>
      <c r="N178" s="226">
        <f t="shared" ref="N178" si="301">IF(I180="",0,IF(I180&gt;F180,F180,I180))</f>
        <v>0</v>
      </c>
      <c r="O178" s="6"/>
    </row>
    <row r="179" spans="1:15" ht="15" customHeight="1" x14ac:dyDescent="0.3">
      <c r="A179" s="232"/>
      <c r="B179" s="233"/>
      <c r="C179" s="234"/>
      <c r="D179" s="233"/>
      <c r="E179" s="232"/>
      <c r="F179" s="228"/>
      <c r="G179" s="317"/>
      <c r="H179" s="318"/>
      <c r="I179" s="229"/>
      <c r="J179" s="229"/>
      <c r="K179" s="232"/>
      <c r="M179" s="225">
        <f t="shared" ref="M179" si="302">M182/4</f>
        <v>0</v>
      </c>
      <c r="N179" s="226">
        <f t="shared" ref="N179" si="303">M182*5%</f>
        <v>0</v>
      </c>
    </row>
    <row r="180" spans="1:15" ht="15" customHeight="1" x14ac:dyDescent="0.3">
      <c r="A180" s="232"/>
      <c r="B180" s="235"/>
      <c r="C180" s="236"/>
      <c r="D180" s="235"/>
      <c r="E180" s="232"/>
      <c r="F180" s="220">
        <f>SUM('Leçon 1'!G180,'Leçon 2'!G180,'Leçon 3'!G180,'Leçon 4'!G180,'Leçon 5'!G180,'Leçon 6'!G180,'Leçon 7'!G180,'Leçon 8'!G180,'Leçon 9'!G180,'Leçon 10'!J335)</f>
        <v>0</v>
      </c>
      <c r="G180" s="317"/>
      <c r="H180" s="318"/>
      <c r="I180" s="230">
        <f>SUM('Leçon 1'!J180,'Leçon 2'!J180,'Leçon 3'!J180,'Leçon 4'!J180,'Leçon 5'!J180,'Leçon 6'!J180,'Leçon 7'!J180,'Leçon 8'!J180,'Leçon 9'!J180,'Leçon 10'!J335)</f>
        <v>0</v>
      </c>
      <c r="J180" s="230" t="str">
        <f>IF(Paramètres!$I$3="x",
IF(OR(I180=0,I180=""),Paramètres!$G$10,IF(I180&gt;=F180,Paramètres!$K$10,IF(I180&gt;=F180*75%,Paramètres!$J$8,IF(I180&gt;=F180*50%,Paramètres!$I$8,IF(I180&gt;=F180*25%,Paramètres!$H$8,0))))),
IF(Paramètres!$N$3="x",
IF(OR(I180=0,I180=""),0,IF(I180&gt;=F180,Paramètres!$O$9,IF(I180&gt;=F180*75%,Paramètres!$O$9,IF(I180&gt;=F180*50%,Paramètres!$N$8,IF(I180&gt;=F180*25%,Paramètres!$M$8,IF(I180&lt;F180*25%,Paramètres!$L$9)))))),
IF(Paramètres!$R$3="x",
IF(OR(I180=0,I180=""),"NE",IF(I180&gt;=F180*75%,Paramètres!$S$9,IF(I180&gt;=F180*50%,Paramètres!$R$8,IF(I180&gt;=F180*25%,Paramètres!$Q$8,IF(I180&lt;F180*25%,Paramètres!$P$9))))),
IF(Paramètres!$V$3="x",
IF(OR(I180=0,I180=""),"NE",IF(I180&gt;=F180*75%,Paramètres!$W$9,IF(I180&gt;=F180*50%,Paramètres!$V$8,IF(I180&gt;=F180*25%,Paramètres!$U$8,IF(I180&lt;F180*25%,Paramètres!$T$9)))))))))</f>
        <v>NE</v>
      </c>
      <c r="K180" s="232"/>
      <c r="M180" s="225">
        <f t="shared" ref="M180" si="304">M182/4</f>
        <v>0</v>
      </c>
      <c r="N180" s="226">
        <f t="shared" ref="N180" si="305">SUM(M178:M182)-(N178+N179)</f>
        <v>0</v>
      </c>
      <c r="O180" s="6"/>
    </row>
    <row r="181" spans="1:15" ht="15" customHeight="1" thickBot="1" x14ac:dyDescent="0.35">
      <c r="A181" s="232"/>
      <c r="B181" s="235"/>
      <c r="C181" s="236"/>
      <c r="D181" s="235"/>
      <c r="E181" s="232"/>
      <c r="F181" s="221"/>
      <c r="G181" s="319"/>
      <c r="H181" s="320"/>
      <c r="I181" s="231"/>
      <c r="J181" s="231"/>
      <c r="K181" s="232"/>
      <c r="M181" s="225">
        <f t="shared" ref="M181" si="306">M182/4</f>
        <v>0</v>
      </c>
      <c r="N181" s="5"/>
    </row>
    <row r="182" spans="1:15" ht="15" customHeight="1" thickBot="1" x14ac:dyDescent="0.35">
      <c r="A182" s="232"/>
      <c r="B182" s="237"/>
      <c r="C182" s="237"/>
      <c r="D182" s="237"/>
      <c r="E182" s="232"/>
      <c r="F182" s="239"/>
      <c r="G182" s="240"/>
      <c r="H182" s="240"/>
      <c r="I182" s="241"/>
      <c r="J182" s="232"/>
      <c r="K182" s="232"/>
      <c r="M182" s="225">
        <f t="shared" ref="M182" si="307">IF(F180="",40,F180)</f>
        <v>0</v>
      </c>
      <c r="N182" s="5"/>
    </row>
    <row r="183" spans="1:15" ht="15" customHeight="1" thickBot="1" x14ac:dyDescent="0.35">
      <c r="A183" s="232"/>
      <c r="B183" s="9">
        <f t="shared" ref="B183" si="308">B178+1</f>
        <v>37</v>
      </c>
      <c r="C183" s="8" t="str">
        <f>IF(VLOOKUP(B183,Paramètres!$A$2:$C$38,2,0)=0,"",VLOOKUP(B183,Paramètres!$A$2:$C$38,2,0))</f>
        <v/>
      </c>
      <c r="D183" s="10" t="str">
        <f>IF(C183="","",VLOOKUP(B183,Paramètres!$A$2:$C$38,3,0))</f>
        <v/>
      </c>
      <c r="E183" s="232"/>
      <c r="F183" s="227" t="s">
        <v>184</v>
      </c>
      <c r="G183" s="315"/>
      <c r="H183" s="316"/>
      <c r="I183" s="227" t="s">
        <v>185</v>
      </c>
      <c r="J183" s="227" t="str" cm="1">
        <f t="array" ref="J183">IF(OR(Paramètres!$I$3:$J$3="x",Paramètres!$N$3:$O$3="x"),"Note moyenne","Degré atteint")</f>
        <v>Degré atteint</v>
      </c>
      <c r="K183" s="232"/>
      <c r="L183" s="225" t="str">
        <f>IF(F185="","",IF(Paramètres!$I$3="x",
IF(OR(I185=0,I185=""),0,IF(I185&gt;=F185,4,IF(I185&gt;=F185*75%,3,IF(I185&gt;=F185*50%,2,IF(I185&gt;=F185*25%,1,0))))),
IF(Paramètres!$N$3="x",
IF(OR(I185=0,I185=""),0,IF(I185&gt;=F185,4,IF(I185&gt;=F185*75%,4,IF(I185&gt;=F185*50%,3,IF(I185&gt;=F185*25%,2,IF(I185&lt;F185*25%,1)))))),
IF(Paramètres!$R$3="x",
IF(OR(I185=0,I185=""),"NE",IF(I185&gt;=F185,"D4",IF(I185&gt;=F185*75%,"D4",IF(I185&gt;=F185*50%,"D3",IF(I185&gt;=F185*25%,"D2",IF(I185&lt;F185*25%,"D1")))))),
IF(Paramètres!$V$3="x",
IF(OR(I185=0,I185=""),"NA",IF(I185&gt;=F185,"A",IF(I185&gt;=F185*75%,"A",IF(I185&gt;=F185*50%,"ECA",IF(I185&gt;=F185*25%,"AR",IF(I185&lt;F185*25%,"NA")))))))))))</f>
        <v>NA</v>
      </c>
      <c r="M183" s="225">
        <f t="shared" ref="M183" si="309">M187/4</f>
        <v>0</v>
      </c>
      <c r="N183" s="226">
        <f t="shared" ref="N183" si="310">IF(I185="",0,IF(I185&gt;F185,F185,I185))</f>
        <v>0</v>
      </c>
      <c r="O183" s="6"/>
    </row>
    <row r="184" spans="1:15" ht="15" customHeight="1" x14ac:dyDescent="0.3">
      <c r="A184" s="232"/>
      <c r="B184" s="233"/>
      <c r="C184" s="234"/>
      <c r="D184" s="233"/>
      <c r="E184" s="232"/>
      <c r="F184" s="228"/>
      <c r="G184" s="317"/>
      <c r="H184" s="318"/>
      <c r="I184" s="229"/>
      <c r="J184" s="229"/>
      <c r="K184" s="232"/>
      <c r="M184" s="225">
        <f t="shared" ref="M184" si="311">M187/4</f>
        <v>0</v>
      </c>
      <c r="N184" s="226">
        <f t="shared" ref="N184" si="312">M187*5%</f>
        <v>0</v>
      </c>
    </row>
    <row r="185" spans="1:15" ht="15" customHeight="1" x14ac:dyDescent="0.3">
      <c r="A185" s="232"/>
      <c r="B185" s="235"/>
      <c r="C185" s="236"/>
      <c r="D185" s="235"/>
      <c r="E185" s="232"/>
      <c r="F185" s="220">
        <f>SUM('Leçon 1'!G185,'Leçon 2'!G185,'Leçon 3'!G185,'Leçon 4'!G185,'Leçon 5'!G185,'Leçon 6'!G185,'Leçon 7'!G185,'Leçon 8'!G185,'Leçon 9'!G185,'Leçon 10'!J340)</f>
        <v>0</v>
      </c>
      <c r="G185" s="317"/>
      <c r="H185" s="318"/>
      <c r="I185" s="230">
        <f>SUM('Leçon 1'!J185,'Leçon 2'!J185,'Leçon 3'!J185,'Leçon 4'!J185,'Leçon 5'!J185,'Leçon 6'!J185,'Leçon 7'!J185,'Leçon 8'!J185,'Leçon 9'!J185,'Leçon 10'!J340)</f>
        <v>0</v>
      </c>
      <c r="J185" s="230" t="str">
        <f>IF(Paramètres!$I$3="x",
IF(OR(I185=0,I185=""),Paramètres!$G$10,IF(I185&gt;=F185,Paramètres!$K$10,IF(I185&gt;=F185*75%,Paramètres!$J$8,IF(I185&gt;=F185*50%,Paramètres!$I$8,IF(I185&gt;=F185*25%,Paramètres!$H$8,0))))),
IF(Paramètres!$N$3="x",
IF(OR(I185=0,I185=""),0,IF(I185&gt;=F185,Paramètres!$O$9,IF(I185&gt;=F185*75%,Paramètres!$O$9,IF(I185&gt;=F185*50%,Paramètres!$N$8,IF(I185&gt;=F185*25%,Paramètres!$M$8,IF(I185&lt;F185*25%,Paramètres!$L$9)))))),
IF(Paramètres!$R$3="x",
IF(OR(I185=0,I185=""),"NE",IF(I185&gt;=F185*75%,Paramètres!$S$9,IF(I185&gt;=F185*50%,Paramètres!$R$8,IF(I185&gt;=F185*25%,Paramètres!$Q$8,IF(I185&lt;F185*25%,Paramètres!$P$9))))),
IF(Paramètres!$V$3="x",
IF(OR(I185=0,I185=""),"NE",IF(I185&gt;=F185*75%,Paramètres!$W$9,IF(I185&gt;=F185*50%,Paramètres!$V$8,IF(I185&gt;=F185*25%,Paramètres!$U$8,IF(I185&lt;F185*25%,Paramètres!$T$9)))))))))</f>
        <v>NE</v>
      </c>
      <c r="K185" s="232"/>
      <c r="M185" s="225">
        <f t="shared" ref="M185" si="313">M187/4</f>
        <v>0</v>
      </c>
      <c r="N185" s="226">
        <f t="shared" ref="N185" si="314">SUM(M183:M187)-(N183+N184)</f>
        <v>0</v>
      </c>
      <c r="O185" s="6"/>
    </row>
    <row r="186" spans="1:15" ht="15" customHeight="1" thickBot="1" x14ac:dyDescent="0.35">
      <c r="A186" s="232"/>
      <c r="B186" s="235"/>
      <c r="C186" s="236"/>
      <c r="D186" s="235"/>
      <c r="E186" s="232"/>
      <c r="F186" s="221"/>
      <c r="G186" s="319"/>
      <c r="H186" s="320"/>
      <c r="I186" s="231"/>
      <c r="J186" s="231"/>
      <c r="K186" s="232"/>
      <c r="M186" s="225">
        <f t="shared" ref="M186" si="315">M187/4</f>
        <v>0</v>
      </c>
      <c r="N186" s="5"/>
    </row>
    <row r="187" spans="1:15" ht="15" customHeight="1" x14ac:dyDescent="0.3">
      <c r="A187" s="232"/>
      <c r="B187" s="237"/>
      <c r="C187" s="237"/>
      <c r="D187" s="237"/>
      <c r="E187" s="232"/>
      <c r="F187" s="239"/>
      <c r="G187" s="240"/>
      <c r="H187" s="240"/>
      <c r="I187" s="241"/>
      <c r="J187" s="232"/>
      <c r="K187" s="232"/>
      <c r="M187" s="225">
        <f t="shared" ref="M187" si="316">IF(F185="",40,F185)</f>
        <v>0</v>
      </c>
      <c r="N187" s="5"/>
    </row>
    <row r="188" spans="1:15" ht="15.6" x14ac:dyDescent="0.3"/>
    <row r="189" spans="1:15" ht="15.6" x14ac:dyDescent="0.3"/>
  </sheetData>
  <sheetProtection sheet="1" formatCells="0" formatColumns="0" formatRows="0" insertColumns="0" insertRows="0" deleteColumns="0" deleteRows="0" sort="0"/>
  <mergeCells count="40">
    <mergeCell ref="B1:I1"/>
    <mergeCell ref="B2:C2"/>
    <mergeCell ref="G3:H6"/>
    <mergeCell ref="G8:H11"/>
    <mergeCell ref="G13:H16"/>
    <mergeCell ref="G73:H76"/>
    <mergeCell ref="G18:H21"/>
    <mergeCell ref="G23:H26"/>
    <mergeCell ref="G28:H31"/>
    <mergeCell ref="G33:H36"/>
    <mergeCell ref="G38:H41"/>
    <mergeCell ref="G43:H46"/>
    <mergeCell ref="G48:H51"/>
    <mergeCell ref="G53:H56"/>
    <mergeCell ref="G58:H61"/>
    <mergeCell ref="G63:H66"/>
    <mergeCell ref="G68:H71"/>
    <mergeCell ref="G133:H136"/>
    <mergeCell ref="G78:H81"/>
    <mergeCell ref="G83:H86"/>
    <mergeCell ref="G88:H91"/>
    <mergeCell ref="G93:H96"/>
    <mergeCell ref="G98:H101"/>
    <mergeCell ref="G103:H106"/>
    <mergeCell ref="G168:H171"/>
    <mergeCell ref="G173:H176"/>
    <mergeCell ref="G178:H181"/>
    <mergeCell ref="G183:H186"/>
    <mergeCell ref="F2:J2"/>
    <mergeCell ref="G138:H141"/>
    <mergeCell ref="G143:H146"/>
    <mergeCell ref="G148:H151"/>
    <mergeCell ref="G153:H156"/>
    <mergeCell ref="G158:H161"/>
    <mergeCell ref="G163:H166"/>
    <mergeCell ref="G108:H111"/>
    <mergeCell ref="G113:H116"/>
    <mergeCell ref="G118:H121"/>
    <mergeCell ref="G123:H126"/>
    <mergeCell ref="G128:H131"/>
  </mergeCells>
  <conditionalFormatting sqref="F4">
    <cfRule type="cellIs" dxfId="64" priority="5" operator="equal">
      <formula>""""""</formula>
    </cfRule>
  </conditionalFormatting>
  <conditionalFormatting sqref="F4">
    <cfRule type="cellIs" dxfId="63" priority="6" operator="greaterThanOrEqual">
      <formula>#REF!</formula>
    </cfRule>
    <cfRule type="cellIs" dxfId="62" priority="7" operator="between">
      <formula>#REF!</formula>
      <formula>#REF!-1</formula>
    </cfRule>
    <cfRule type="cellIs" dxfId="61" priority="8" operator="between">
      <formula>#REF!/2</formula>
      <formula>#REF!</formula>
    </cfRule>
  </conditionalFormatting>
  <conditionalFormatting sqref="C3 C8 C13 C18 C23 C28 C33 C38 C43 C48 C53 C58 C63 C68 C73 C78 C83 C88 C93 C98 C103 C108 C113 C118 C123 C128 C133 C138 C143 C148 C153 C158 C163 C168 C173 C178 C183">
    <cfRule type="expression" dxfId="60" priority="9">
      <formula>IF(MID(#REF!,2,1)="4",TRUE)</formula>
    </cfRule>
    <cfRule type="expression" dxfId="59" priority="10">
      <formula>IF(MID(#REF!,2,1)="3",TRUE)</formula>
    </cfRule>
    <cfRule type="expression" dxfId="58" priority="11">
      <formula>IF(MID(#REF!,2,1)="2",TRUE)</formula>
    </cfRule>
    <cfRule type="expression" dxfId="57" priority="12">
      <formula>IF(MID(#REF!,2,1)="1",TRUE)</formula>
    </cfRule>
  </conditionalFormatting>
  <conditionalFormatting sqref="F9 F14 F19 F24 F29 F34 F39 F44 F49 F54 F59 F64 F69 F74 F79 F84 F89 F94 F99 F104 F109 F114 F119 F124 F129 F134 F139 F144 F149 F154 F159 F164 F169 F174 F179 F184">
    <cfRule type="cellIs" dxfId="56" priority="1" operator="equal">
      <formula>""""""</formula>
    </cfRule>
  </conditionalFormatting>
  <conditionalFormatting sqref="F9 F14 F19 F24 F29 F34 F39 F44 F49 F54 F59 F64 F69 F74 F79 F84 F89 F94 F99 F104 F109 F114 F119 F124 F129 F134 F139 F144 F149 F154 F159 F164 F169 F174 F179 F184">
    <cfRule type="cellIs" dxfId="55" priority="2" operator="greaterThanOrEqual">
      <formula>#REF!</formula>
    </cfRule>
    <cfRule type="cellIs" dxfId="54" priority="3" operator="between">
      <formula>#REF!</formula>
      <formula>#REF!-1</formula>
    </cfRule>
    <cfRule type="cellIs" dxfId="53" priority="4" operator="between">
      <formula>#REF!/2</formula>
      <formula>#REF!</formula>
    </cfRule>
  </conditionalFormatting>
  <pageMargins left="0.19685039370078741" right="0.19685039370078741" top="0.19685039370078741" bottom="0.19685039370078741" header="0.31496062992125984" footer="0.31496062992125984"/>
  <pageSetup paperSize="9" orientation="landscape" horizontalDpi="4294967293"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X41"/>
  <sheetViews>
    <sheetView workbookViewId="0">
      <pane ySplit="1" topLeftCell="A20" activePane="bottomLeft" state="frozen"/>
      <selection pane="bottomLeft" activeCell="B40" sqref="B40"/>
    </sheetView>
  </sheetViews>
  <sheetFormatPr baseColWidth="10" defaultRowHeight="14.4" x14ac:dyDescent="0.3"/>
  <cols>
    <col min="1" max="1" width="7.33203125" customWidth="1"/>
    <col min="2" max="2" width="23" customWidth="1"/>
    <col min="3" max="3" width="11.88671875" customWidth="1"/>
    <col min="4" max="4" width="5.5546875" customWidth="1"/>
    <col min="5" max="5" width="5.33203125" customWidth="1"/>
    <col min="6" max="7" width="5.109375" customWidth="1"/>
    <col min="8" max="8" width="5.44140625" customWidth="1"/>
    <col min="9" max="9" width="5.5546875" customWidth="1"/>
    <col min="10" max="10" width="5.33203125" customWidth="1"/>
    <col min="11" max="11" width="5.109375" customWidth="1"/>
    <col min="12" max="12" width="5.33203125" customWidth="1"/>
    <col min="13" max="13" width="5.44140625" customWidth="1"/>
    <col min="14" max="16" width="5.109375" customWidth="1"/>
    <col min="17" max="17" width="4.88671875" customWidth="1"/>
    <col min="18" max="18" width="5.6640625" customWidth="1"/>
    <col min="19" max="19" width="5.109375" customWidth="1"/>
    <col min="20" max="20" width="5.88671875" customWidth="1"/>
    <col min="21" max="23" width="5.5546875" customWidth="1"/>
  </cols>
  <sheetData>
    <row r="1" spans="1:23" ht="58.5" customHeight="1" thickBot="1" x14ac:dyDescent="0.35">
      <c r="A1" s="132" t="s">
        <v>213</v>
      </c>
      <c r="B1" s="132" t="s">
        <v>214</v>
      </c>
      <c r="C1" s="144" t="s">
        <v>215</v>
      </c>
      <c r="D1" s="145" t="s">
        <v>216</v>
      </c>
      <c r="E1" s="145" t="s">
        <v>217</v>
      </c>
      <c r="F1" s="145" t="s">
        <v>218</v>
      </c>
      <c r="G1" s="145" t="s">
        <v>219</v>
      </c>
      <c r="H1" s="145" t="s">
        <v>220</v>
      </c>
      <c r="I1" s="146" t="s">
        <v>221</v>
      </c>
      <c r="J1" s="146" t="s">
        <v>222</v>
      </c>
      <c r="K1" s="146" t="s">
        <v>223</v>
      </c>
      <c r="L1" s="146" t="s">
        <v>224</v>
      </c>
      <c r="M1" s="146" t="s">
        <v>225</v>
      </c>
      <c r="N1" s="147" t="s">
        <v>226</v>
      </c>
      <c r="O1" s="147" t="s">
        <v>227</v>
      </c>
      <c r="P1" s="147" t="s">
        <v>228</v>
      </c>
      <c r="Q1" s="147" t="s">
        <v>229</v>
      </c>
      <c r="R1" s="148" t="s">
        <v>230</v>
      </c>
      <c r="S1" s="149" t="s">
        <v>231</v>
      </c>
      <c r="T1" s="149" t="s">
        <v>232</v>
      </c>
      <c r="U1" s="149" t="s">
        <v>233</v>
      </c>
      <c r="V1" s="149" t="s">
        <v>234</v>
      </c>
      <c r="W1" s="150" t="s">
        <v>235</v>
      </c>
    </row>
    <row r="2" spans="1:23" x14ac:dyDescent="0.3">
      <c r="A2" s="330">
        <v>1</v>
      </c>
      <c r="B2" s="151" t="s">
        <v>188</v>
      </c>
      <c r="C2" s="152"/>
      <c r="D2" s="153">
        <v>1</v>
      </c>
      <c r="E2" s="154">
        <v>1</v>
      </c>
      <c r="F2" s="154">
        <v>1</v>
      </c>
      <c r="G2" s="154"/>
      <c r="H2" s="109"/>
      <c r="I2" s="153">
        <v>3</v>
      </c>
      <c r="J2" s="154">
        <v>3</v>
      </c>
      <c r="K2" s="154"/>
      <c r="L2" s="154"/>
      <c r="M2" s="109"/>
      <c r="N2" s="153"/>
      <c r="O2" s="154"/>
      <c r="P2" s="154"/>
      <c r="Q2" s="154"/>
      <c r="R2" s="109"/>
      <c r="S2" s="153"/>
      <c r="T2" s="154"/>
      <c r="U2" s="154"/>
      <c r="V2" s="109"/>
      <c r="W2" s="333" t="s">
        <v>236</v>
      </c>
    </row>
    <row r="3" spans="1:23" x14ac:dyDescent="0.3">
      <c r="A3" s="331"/>
      <c r="B3" s="151" t="s">
        <v>208</v>
      </c>
      <c r="C3" s="155"/>
      <c r="D3" s="156">
        <v>1</v>
      </c>
      <c r="E3" s="132">
        <v>1</v>
      </c>
      <c r="F3" s="132">
        <v>1</v>
      </c>
      <c r="G3" s="132"/>
      <c r="H3" s="108"/>
      <c r="I3" s="156">
        <v>3</v>
      </c>
      <c r="J3" s="132">
        <v>3</v>
      </c>
      <c r="K3" s="132"/>
      <c r="L3" s="132"/>
      <c r="M3" s="108"/>
      <c r="N3" s="156"/>
      <c r="O3" s="132"/>
      <c r="P3" s="132"/>
      <c r="Q3" s="132"/>
      <c r="R3" s="108"/>
      <c r="S3" s="156"/>
      <c r="T3" s="132"/>
      <c r="U3" s="132"/>
      <c r="V3" s="108"/>
      <c r="W3" s="334"/>
    </row>
    <row r="4" spans="1:23" x14ac:dyDescent="0.3">
      <c r="A4" s="331"/>
      <c r="B4" s="151" t="s">
        <v>196</v>
      </c>
      <c r="C4" s="155"/>
      <c r="D4" s="156">
        <v>1</v>
      </c>
      <c r="E4" s="132">
        <v>1</v>
      </c>
      <c r="F4" s="132">
        <v>1</v>
      </c>
      <c r="G4" s="132"/>
      <c r="H4" s="108"/>
      <c r="I4" s="156"/>
      <c r="J4" s="132">
        <v>3</v>
      </c>
      <c r="K4" s="132"/>
      <c r="L4" s="132"/>
      <c r="M4" s="108"/>
      <c r="N4" s="156"/>
      <c r="O4" s="132"/>
      <c r="P4" s="132"/>
      <c r="Q4" s="132"/>
      <c r="R4" s="108"/>
      <c r="S4" s="156"/>
      <c r="T4" s="132"/>
      <c r="U4" s="132"/>
      <c r="V4" s="108"/>
      <c r="W4" s="334"/>
    </row>
    <row r="5" spans="1:23" x14ac:dyDescent="0.3">
      <c r="A5" s="331"/>
      <c r="B5" s="151"/>
      <c r="C5" s="155"/>
      <c r="D5" s="156"/>
      <c r="E5" s="132"/>
      <c r="F5" s="132"/>
      <c r="G5" s="132"/>
      <c r="H5" s="108"/>
      <c r="I5" s="156"/>
      <c r="J5" s="132"/>
      <c r="K5" s="132"/>
      <c r="L5" s="132"/>
      <c r="M5" s="108"/>
      <c r="N5" s="156"/>
      <c r="O5" s="132"/>
      <c r="P5" s="132"/>
      <c r="Q5" s="132"/>
      <c r="R5" s="108"/>
      <c r="S5" s="156"/>
      <c r="T5" s="132"/>
      <c r="U5" s="132"/>
      <c r="V5" s="108"/>
      <c r="W5" s="334"/>
    </row>
    <row r="6" spans="1:23" ht="15" thickBot="1" x14ac:dyDescent="0.35">
      <c r="A6" s="332"/>
      <c r="B6" s="157"/>
      <c r="C6" s="158">
        <f>SUM(C2:C5)</f>
        <v>0</v>
      </c>
      <c r="D6" s="159">
        <f>(SUM(D2:D5))*COUNTIF(D2:D5,1)</f>
        <v>9</v>
      </c>
      <c r="E6" s="160">
        <f t="shared" ref="E6:H6" si="0">(SUM(E2:E5))*COUNTIF(E2:E5,1)</f>
        <v>9</v>
      </c>
      <c r="F6" s="160">
        <f t="shared" si="0"/>
        <v>9</v>
      </c>
      <c r="G6" s="160">
        <f t="shared" si="0"/>
        <v>0</v>
      </c>
      <c r="H6" s="161">
        <f t="shared" si="0"/>
        <v>0</v>
      </c>
      <c r="I6" s="159">
        <f>(SUM(I2:I5))*COUNTIF(I2:I5,3)</f>
        <v>12</v>
      </c>
      <c r="J6" s="160">
        <f t="shared" ref="J6:M6" si="1">(SUM(J2:J5))*COUNTIF(J2:J5,3)</f>
        <v>27</v>
      </c>
      <c r="K6" s="160">
        <f t="shared" si="1"/>
        <v>0</v>
      </c>
      <c r="L6" s="160">
        <f t="shared" si="1"/>
        <v>0</v>
      </c>
      <c r="M6" s="161">
        <f t="shared" si="1"/>
        <v>0</v>
      </c>
      <c r="N6" s="159">
        <f>(SUM(N2:N5))*COUNTIF(N2:N5,5)</f>
        <v>0</v>
      </c>
      <c r="O6" s="160">
        <f t="shared" ref="O6:R6" si="2">(SUM(O2:O5))*COUNTIF(O2:O5,5)</f>
        <v>0</v>
      </c>
      <c r="P6" s="160">
        <f t="shared" si="2"/>
        <v>0</v>
      </c>
      <c r="Q6" s="160">
        <f t="shared" si="2"/>
        <v>0</v>
      </c>
      <c r="R6" s="161">
        <f t="shared" si="2"/>
        <v>0</v>
      </c>
      <c r="S6" s="159">
        <f>(SUM(S2:S5))*COUNTIF(S2:S5,7)</f>
        <v>0</v>
      </c>
      <c r="T6" s="160">
        <f t="shared" ref="T6:V6" si="3">(SUM(T2:T5))*COUNTIF(T2:T5,7)</f>
        <v>0</v>
      </c>
      <c r="U6" s="160">
        <f t="shared" si="3"/>
        <v>0</v>
      </c>
      <c r="V6" s="161">
        <f t="shared" si="3"/>
        <v>0</v>
      </c>
      <c r="W6" s="162">
        <f>SUM(C6:V6)</f>
        <v>66</v>
      </c>
    </row>
    <row r="7" spans="1:23" x14ac:dyDescent="0.3">
      <c r="A7" s="330">
        <v>2</v>
      </c>
      <c r="B7" s="151" t="s">
        <v>187</v>
      </c>
      <c r="C7" s="155">
        <v>7</v>
      </c>
      <c r="D7" s="156">
        <v>1</v>
      </c>
      <c r="E7" s="132"/>
      <c r="F7" s="132"/>
      <c r="G7" s="132"/>
      <c r="H7" s="108"/>
      <c r="I7" s="156"/>
      <c r="J7" s="132"/>
      <c r="K7" s="132"/>
      <c r="L7" s="132"/>
      <c r="M7" s="108"/>
      <c r="N7" s="156"/>
      <c r="O7" s="132"/>
      <c r="P7" s="132"/>
      <c r="Q7" s="132"/>
      <c r="R7" s="108"/>
      <c r="S7" s="156"/>
      <c r="T7" s="132"/>
      <c r="U7" s="132"/>
      <c r="V7" s="108"/>
      <c r="W7" s="333" t="s">
        <v>236</v>
      </c>
    </row>
    <row r="8" spans="1:23" x14ac:dyDescent="0.3">
      <c r="A8" s="331"/>
      <c r="B8" s="151" t="s">
        <v>193</v>
      </c>
      <c r="C8" s="155">
        <v>10</v>
      </c>
      <c r="D8" s="156">
        <v>1</v>
      </c>
      <c r="E8" s="132"/>
      <c r="F8" s="132"/>
      <c r="G8" s="132"/>
      <c r="H8" s="108"/>
      <c r="I8" s="156"/>
      <c r="J8" s="132"/>
      <c r="K8" s="132"/>
      <c r="L8" s="132"/>
      <c r="M8" s="108"/>
      <c r="N8" s="156"/>
      <c r="O8" s="132"/>
      <c r="P8" s="132"/>
      <c r="Q8" s="132"/>
      <c r="R8" s="108"/>
      <c r="S8" s="156"/>
      <c r="T8" s="132"/>
      <c r="U8" s="132"/>
      <c r="V8" s="108"/>
      <c r="W8" s="334"/>
    </row>
    <row r="9" spans="1:23" x14ac:dyDescent="0.3">
      <c r="A9" s="331"/>
      <c r="B9" s="151" t="s">
        <v>204</v>
      </c>
      <c r="C9" s="155">
        <v>10</v>
      </c>
      <c r="D9" s="156">
        <v>1</v>
      </c>
      <c r="E9" s="132"/>
      <c r="F9" s="132"/>
      <c r="G9" s="132"/>
      <c r="H9" s="108"/>
      <c r="I9" s="156"/>
      <c r="J9" s="132"/>
      <c r="K9" s="132"/>
      <c r="L9" s="132"/>
      <c r="M9" s="108"/>
      <c r="N9" s="156"/>
      <c r="O9" s="132"/>
      <c r="P9" s="132"/>
      <c r="Q9" s="132"/>
      <c r="R9" s="108"/>
      <c r="S9" s="156"/>
      <c r="T9" s="132"/>
      <c r="U9" s="132"/>
      <c r="V9" s="108"/>
      <c r="W9" s="334"/>
    </row>
    <row r="10" spans="1:23" x14ac:dyDescent="0.3">
      <c r="A10" s="331"/>
      <c r="B10" s="151"/>
      <c r="C10" s="155"/>
      <c r="D10" s="156"/>
      <c r="E10" s="132"/>
      <c r="F10" s="132"/>
      <c r="G10" s="132"/>
      <c r="H10" s="108"/>
      <c r="I10" s="156"/>
      <c r="J10" s="132"/>
      <c r="K10" s="132"/>
      <c r="L10" s="132"/>
      <c r="M10" s="108"/>
      <c r="N10" s="156"/>
      <c r="O10" s="132"/>
      <c r="P10" s="132"/>
      <c r="Q10" s="132"/>
      <c r="R10" s="108"/>
      <c r="S10" s="156"/>
      <c r="T10" s="132"/>
      <c r="U10" s="132"/>
      <c r="V10" s="108"/>
      <c r="W10" s="334"/>
    </row>
    <row r="11" spans="1:23" ht="15" thickBot="1" x14ac:dyDescent="0.35">
      <c r="A11" s="332"/>
      <c r="B11" s="157"/>
      <c r="C11" s="158">
        <f>SUM(C7:C10)</f>
        <v>27</v>
      </c>
      <c r="D11" s="159">
        <f>(SUM(D7:D10))*COUNTIF(D7:D10,1)</f>
        <v>9</v>
      </c>
      <c r="E11" s="160">
        <f t="shared" ref="E11:H11" si="4">(SUM(E7:E10))*COUNTIF(E7:E10,1)</f>
        <v>0</v>
      </c>
      <c r="F11" s="160">
        <f t="shared" si="4"/>
        <v>0</v>
      </c>
      <c r="G11" s="160">
        <f t="shared" si="4"/>
        <v>0</v>
      </c>
      <c r="H11" s="161">
        <f t="shared" si="4"/>
        <v>0</v>
      </c>
      <c r="I11" s="159">
        <f>(SUM(I7:I10))*COUNTIF(I7:I10,3)</f>
        <v>0</v>
      </c>
      <c r="J11" s="160">
        <f t="shared" ref="J11:M11" si="5">(SUM(J7:J10))*COUNTIF(J7:J10,3)</f>
        <v>0</v>
      </c>
      <c r="K11" s="160">
        <f t="shared" si="5"/>
        <v>0</v>
      </c>
      <c r="L11" s="160">
        <f t="shared" si="5"/>
        <v>0</v>
      </c>
      <c r="M11" s="161">
        <f t="shared" si="5"/>
        <v>0</v>
      </c>
      <c r="N11" s="159">
        <f>(SUM(N7:N10))*COUNTIF(N7:N10,5)</f>
        <v>0</v>
      </c>
      <c r="O11" s="160">
        <f t="shared" ref="O11:R11" si="6">(SUM(O7:O10))*COUNTIF(O7:O10,5)</f>
        <v>0</v>
      </c>
      <c r="P11" s="160">
        <f t="shared" si="6"/>
        <v>0</v>
      </c>
      <c r="Q11" s="160">
        <f t="shared" si="6"/>
        <v>0</v>
      </c>
      <c r="R11" s="161">
        <f t="shared" si="6"/>
        <v>0</v>
      </c>
      <c r="S11" s="159">
        <f>(SUM(S7:S10))*COUNTIF(S7:S10,7)</f>
        <v>0</v>
      </c>
      <c r="T11" s="160">
        <f t="shared" ref="T11:V11" si="7">(SUM(T7:T10))*COUNTIF(T7:T10,7)</f>
        <v>0</v>
      </c>
      <c r="U11" s="160">
        <f t="shared" si="7"/>
        <v>0</v>
      </c>
      <c r="V11" s="161">
        <f t="shared" si="7"/>
        <v>0</v>
      </c>
      <c r="W11" s="162">
        <f>SUM(C11:V11)</f>
        <v>36</v>
      </c>
    </row>
    <row r="12" spans="1:23" x14ac:dyDescent="0.3">
      <c r="A12" s="330">
        <v>3</v>
      </c>
      <c r="B12" s="151" t="s">
        <v>190</v>
      </c>
      <c r="C12" s="155">
        <v>2</v>
      </c>
      <c r="D12" s="156">
        <v>1</v>
      </c>
      <c r="E12" s="132">
        <v>1</v>
      </c>
      <c r="F12" s="132"/>
      <c r="G12" s="132"/>
      <c r="H12" s="108"/>
      <c r="I12" s="156"/>
      <c r="J12" s="132">
        <v>3</v>
      </c>
      <c r="K12" s="132"/>
      <c r="L12" s="132"/>
      <c r="M12" s="108"/>
      <c r="N12" s="156"/>
      <c r="O12" s="132"/>
      <c r="P12" s="132">
        <v>5</v>
      </c>
      <c r="Q12" s="132"/>
      <c r="R12" s="108"/>
      <c r="S12" s="156"/>
      <c r="T12" s="132"/>
      <c r="U12" s="132"/>
      <c r="V12" s="108"/>
      <c r="W12" s="333" t="s">
        <v>236</v>
      </c>
    </row>
    <row r="13" spans="1:23" x14ac:dyDescent="0.3">
      <c r="A13" s="331"/>
      <c r="B13" s="151" t="s">
        <v>209</v>
      </c>
      <c r="C13" s="155"/>
      <c r="D13" s="156"/>
      <c r="E13" s="132">
        <v>1</v>
      </c>
      <c r="F13" s="132"/>
      <c r="G13" s="132"/>
      <c r="H13" s="108"/>
      <c r="I13" s="156"/>
      <c r="J13" s="132">
        <v>3</v>
      </c>
      <c r="K13" s="132">
        <v>3</v>
      </c>
      <c r="L13" s="132">
        <v>3</v>
      </c>
      <c r="M13" s="108"/>
      <c r="N13" s="156"/>
      <c r="O13" s="132"/>
      <c r="P13" s="132">
        <v>5</v>
      </c>
      <c r="Q13" s="132"/>
      <c r="R13" s="108"/>
      <c r="S13" s="156"/>
      <c r="T13" s="132"/>
      <c r="U13" s="132"/>
      <c r="V13" s="108"/>
      <c r="W13" s="334"/>
    </row>
    <row r="14" spans="1:23" x14ac:dyDescent="0.3">
      <c r="A14" s="331"/>
      <c r="B14" s="151" t="s">
        <v>237</v>
      </c>
      <c r="C14" s="155"/>
      <c r="D14" s="156"/>
      <c r="E14" s="132">
        <v>1</v>
      </c>
      <c r="F14" s="132"/>
      <c r="G14" s="132"/>
      <c r="H14" s="108"/>
      <c r="I14" s="156"/>
      <c r="J14" s="132"/>
      <c r="K14" s="132"/>
      <c r="L14" s="132"/>
      <c r="M14" s="108"/>
      <c r="N14" s="156"/>
      <c r="O14" s="132"/>
      <c r="P14" s="132"/>
      <c r="Q14" s="132"/>
      <c r="R14" s="108"/>
      <c r="S14" s="156"/>
      <c r="T14" s="132"/>
      <c r="U14" s="132"/>
      <c r="V14" s="108"/>
      <c r="W14" s="334"/>
    </row>
    <row r="15" spans="1:23" x14ac:dyDescent="0.3">
      <c r="A15" s="331"/>
      <c r="B15" s="151"/>
      <c r="C15" s="155"/>
      <c r="D15" s="156"/>
      <c r="E15" s="132"/>
      <c r="F15" s="132"/>
      <c r="G15" s="132"/>
      <c r="H15" s="108"/>
      <c r="I15" s="156"/>
      <c r="J15" s="132"/>
      <c r="K15" s="132"/>
      <c r="L15" s="132"/>
      <c r="M15" s="108"/>
      <c r="N15" s="156"/>
      <c r="O15" s="132"/>
      <c r="P15" s="132"/>
      <c r="Q15" s="132"/>
      <c r="R15" s="108"/>
      <c r="S15" s="156"/>
      <c r="T15" s="132"/>
      <c r="U15" s="132"/>
      <c r="V15" s="108"/>
      <c r="W15" s="334"/>
    </row>
    <row r="16" spans="1:23" ht="15" thickBot="1" x14ac:dyDescent="0.35">
      <c r="A16" s="332"/>
      <c r="B16" s="157"/>
      <c r="C16" s="158">
        <f>SUM(C12:C15)</f>
        <v>2</v>
      </c>
      <c r="D16" s="159">
        <f>(SUM(D12:D15))*COUNTIF(D12:D15,1)</f>
        <v>1</v>
      </c>
      <c r="E16" s="160">
        <f t="shared" ref="E16:H16" si="8">(SUM(E12:E15))*COUNTIF(E12:E15,1)</f>
        <v>9</v>
      </c>
      <c r="F16" s="160">
        <f t="shared" si="8"/>
        <v>0</v>
      </c>
      <c r="G16" s="160">
        <f t="shared" si="8"/>
        <v>0</v>
      </c>
      <c r="H16" s="161">
        <f t="shared" si="8"/>
        <v>0</v>
      </c>
      <c r="I16" s="159">
        <f>(SUM(I12:I15))*COUNTIF(I12:I15,3)</f>
        <v>0</v>
      </c>
      <c r="J16" s="160">
        <f t="shared" ref="J16:M16" si="9">(SUM(J12:J15))*COUNTIF(J12:J15,3)</f>
        <v>12</v>
      </c>
      <c r="K16" s="160">
        <f t="shared" si="9"/>
        <v>3</v>
      </c>
      <c r="L16" s="160">
        <f t="shared" si="9"/>
        <v>3</v>
      </c>
      <c r="M16" s="161">
        <f t="shared" si="9"/>
        <v>0</v>
      </c>
      <c r="N16" s="159">
        <f>(SUM(N12:N15))*COUNTIF(N12:N15,5)</f>
        <v>0</v>
      </c>
      <c r="O16" s="160">
        <f t="shared" ref="O16:R16" si="10">(SUM(O12:O15))*COUNTIF(O12:O15,5)</f>
        <v>0</v>
      </c>
      <c r="P16" s="160">
        <f t="shared" si="10"/>
        <v>20</v>
      </c>
      <c r="Q16" s="160">
        <f t="shared" si="10"/>
        <v>0</v>
      </c>
      <c r="R16" s="161">
        <f t="shared" si="10"/>
        <v>0</v>
      </c>
      <c r="S16" s="159">
        <f>(SUM(S12:S15))*COUNTIF(S12:S15,7)</f>
        <v>0</v>
      </c>
      <c r="T16" s="160">
        <f t="shared" ref="T16:V16" si="11">(SUM(T12:T15))*COUNTIF(T12:T15,7)</f>
        <v>0</v>
      </c>
      <c r="U16" s="160">
        <f t="shared" si="11"/>
        <v>0</v>
      </c>
      <c r="V16" s="161">
        <f t="shared" si="11"/>
        <v>0</v>
      </c>
      <c r="W16" s="162">
        <f>SUM(C16:V16)</f>
        <v>50</v>
      </c>
    </row>
    <row r="17" spans="1:24" x14ac:dyDescent="0.3">
      <c r="A17" s="330">
        <v>4</v>
      </c>
      <c r="B17" s="151" t="s">
        <v>197</v>
      </c>
      <c r="C17" s="155"/>
      <c r="D17" s="156">
        <v>1</v>
      </c>
      <c r="E17" s="132">
        <v>1</v>
      </c>
      <c r="F17" s="132">
        <v>1</v>
      </c>
      <c r="G17" s="132">
        <v>1</v>
      </c>
      <c r="H17" s="108">
        <v>1</v>
      </c>
      <c r="I17" s="156">
        <v>3</v>
      </c>
      <c r="J17" s="132"/>
      <c r="K17" s="132"/>
      <c r="L17" s="132"/>
      <c r="M17" s="108"/>
      <c r="N17" s="156"/>
      <c r="O17" s="132"/>
      <c r="P17" s="132"/>
      <c r="Q17" s="132"/>
      <c r="R17" s="108"/>
      <c r="S17" s="156"/>
      <c r="T17" s="132"/>
      <c r="U17" s="132"/>
      <c r="V17" s="108"/>
      <c r="W17" s="333" t="s">
        <v>236</v>
      </c>
    </row>
    <row r="18" spans="1:24" x14ac:dyDescent="0.3">
      <c r="A18" s="331"/>
      <c r="B18" s="151" t="s">
        <v>199</v>
      </c>
      <c r="C18" s="155">
        <v>3</v>
      </c>
      <c r="D18" s="156">
        <v>1</v>
      </c>
      <c r="E18" s="132">
        <v>1</v>
      </c>
      <c r="F18" s="132"/>
      <c r="G18" s="132"/>
      <c r="H18" s="108"/>
      <c r="I18" s="156"/>
      <c r="J18" s="132"/>
      <c r="K18" s="132"/>
      <c r="L18" s="132"/>
      <c r="M18" s="108"/>
      <c r="N18" s="156"/>
      <c r="O18" s="132"/>
      <c r="P18" s="132"/>
      <c r="Q18" s="132"/>
      <c r="R18" s="108"/>
      <c r="S18" s="156"/>
      <c r="T18" s="132"/>
      <c r="U18" s="132"/>
      <c r="V18" s="108"/>
      <c r="W18" s="334"/>
    </row>
    <row r="19" spans="1:24" x14ac:dyDescent="0.3">
      <c r="A19" s="331"/>
      <c r="B19" s="151" t="s">
        <v>192</v>
      </c>
      <c r="C19" s="155"/>
      <c r="D19" s="156">
        <v>1</v>
      </c>
      <c r="E19" s="132">
        <v>1</v>
      </c>
      <c r="F19" s="132"/>
      <c r="G19" s="132">
        <v>1</v>
      </c>
      <c r="H19" s="108"/>
      <c r="I19" s="156"/>
      <c r="J19" s="132"/>
      <c r="K19" s="132"/>
      <c r="L19" s="132"/>
      <c r="M19" s="108"/>
      <c r="N19" s="156"/>
      <c r="O19" s="132"/>
      <c r="P19" s="132"/>
      <c r="Q19" s="132"/>
      <c r="R19" s="108"/>
      <c r="S19" s="156"/>
      <c r="T19" s="132"/>
      <c r="U19" s="132"/>
      <c r="V19" s="108"/>
      <c r="W19" s="334"/>
    </row>
    <row r="20" spans="1:24" x14ac:dyDescent="0.3">
      <c r="A20" s="331"/>
      <c r="B20" s="151" t="s">
        <v>203</v>
      </c>
      <c r="C20" s="155">
        <v>5</v>
      </c>
      <c r="D20" s="156">
        <v>1</v>
      </c>
      <c r="E20" s="132">
        <v>1</v>
      </c>
      <c r="F20" s="132"/>
      <c r="G20" s="132"/>
      <c r="H20" s="108"/>
      <c r="I20" s="156"/>
      <c r="J20" s="132"/>
      <c r="K20" s="132"/>
      <c r="L20" s="132"/>
      <c r="M20" s="108"/>
      <c r="N20" s="156"/>
      <c r="O20" s="132"/>
      <c r="P20" s="132"/>
      <c r="Q20" s="132"/>
      <c r="R20" s="108"/>
      <c r="S20" s="156"/>
      <c r="T20" s="132"/>
      <c r="U20" s="132"/>
      <c r="V20" s="108"/>
      <c r="W20" s="334"/>
    </row>
    <row r="21" spans="1:24" ht="15" thickBot="1" x14ac:dyDescent="0.35">
      <c r="A21" s="332"/>
      <c r="B21" s="157"/>
      <c r="C21" s="158">
        <f>SUM(C17:C20)</f>
        <v>8</v>
      </c>
      <c r="D21" s="159">
        <f>(SUM(D17:D20))*COUNTIF(D17:D20,1)</f>
        <v>16</v>
      </c>
      <c r="E21" s="160">
        <f t="shared" ref="E21:H21" si="12">(SUM(E17:E20))*COUNTIF(E17:E20,1)</f>
        <v>16</v>
      </c>
      <c r="F21" s="160">
        <f t="shared" si="12"/>
        <v>1</v>
      </c>
      <c r="G21" s="160">
        <f t="shared" si="12"/>
        <v>4</v>
      </c>
      <c r="H21" s="161">
        <f t="shared" si="12"/>
        <v>1</v>
      </c>
      <c r="I21" s="159">
        <f>(SUM(I17:I20))*COUNTIF(I17:I20,3)</f>
        <v>3</v>
      </c>
      <c r="J21" s="160">
        <f t="shared" ref="J21:M21" si="13">(SUM(J17:J20))*COUNTIF(J17:J20,3)</f>
        <v>0</v>
      </c>
      <c r="K21" s="160">
        <f t="shared" si="13"/>
        <v>0</v>
      </c>
      <c r="L21" s="160">
        <f t="shared" si="13"/>
        <v>0</v>
      </c>
      <c r="M21" s="161">
        <f t="shared" si="13"/>
        <v>0</v>
      </c>
      <c r="N21" s="159">
        <f>(SUM(N17:N20))*COUNTIF(N17:N20,5)</f>
        <v>0</v>
      </c>
      <c r="O21" s="160">
        <f t="shared" ref="O21:R21" si="14">(SUM(O17:O20))*COUNTIF(O17:O20,5)</f>
        <v>0</v>
      </c>
      <c r="P21" s="160">
        <f t="shared" si="14"/>
        <v>0</v>
      </c>
      <c r="Q21" s="160">
        <f t="shared" si="14"/>
        <v>0</v>
      </c>
      <c r="R21" s="161">
        <f t="shared" si="14"/>
        <v>0</v>
      </c>
      <c r="S21" s="159">
        <f>(SUM(S17:S20))*COUNTIF(S17:S20,7)</f>
        <v>0</v>
      </c>
      <c r="T21" s="160">
        <f t="shared" ref="T21:V21" si="15">(SUM(T17:T20))*COUNTIF(T17:T20,7)</f>
        <v>0</v>
      </c>
      <c r="U21" s="160">
        <f t="shared" si="15"/>
        <v>0</v>
      </c>
      <c r="V21" s="161">
        <f t="shared" si="15"/>
        <v>0</v>
      </c>
      <c r="W21" s="162">
        <f>SUM(C21:V21)</f>
        <v>49</v>
      </c>
    </row>
    <row r="22" spans="1:24" x14ac:dyDescent="0.3">
      <c r="A22" s="330">
        <v>5</v>
      </c>
      <c r="B22" s="151" t="s">
        <v>189</v>
      </c>
      <c r="C22" s="155"/>
      <c r="D22" s="156"/>
      <c r="E22" s="132">
        <v>1</v>
      </c>
      <c r="F22" s="132">
        <v>1</v>
      </c>
      <c r="G22" s="132"/>
      <c r="H22" s="108"/>
      <c r="I22" s="156"/>
      <c r="J22" s="132"/>
      <c r="K22" s="132"/>
      <c r="L22" s="132">
        <v>3</v>
      </c>
      <c r="M22" s="108"/>
      <c r="N22" s="156"/>
      <c r="O22" s="132"/>
      <c r="P22" s="132"/>
      <c r="Q22" s="132"/>
      <c r="R22" s="108"/>
      <c r="S22" s="156"/>
      <c r="T22" s="132"/>
      <c r="U22" s="132"/>
      <c r="V22" s="108"/>
      <c r="W22" s="333" t="s">
        <v>236</v>
      </c>
    </row>
    <row r="23" spans="1:24" x14ac:dyDescent="0.3">
      <c r="A23" s="331"/>
      <c r="B23" s="151" t="s">
        <v>238</v>
      </c>
      <c r="C23" s="155"/>
      <c r="D23" s="156">
        <v>1</v>
      </c>
      <c r="E23" s="132">
        <v>1</v>
      </c>
      <c r="F23" s="132">
        <v>1</v>
      </c>
      <c r="G23" s="132"/>
      <c r="H23" s="108"/>
      <c r="I23" s="156"/>
      <c r="J23" s="132">
        <v>3</v>
      </c>
      <c r="K23" s="132">
        <v>3</v>
      </c>
      <c r="L23" s="132">
        <v>3</v>
      </c>
      <c r="M23" s="108">
        <v>3</v>
      </c>
      <c r="N23" s="156"/>
      <c r="O23" s="132"/>
      <c r="P23" s="132"/>
      <c r="Q23" s="132"/>
      <c r="R23" s="108"/>
      <c r="S23" s="156"/>
      <c r="T23" s="132"/>
      <c r="U23" s="132"/>
      <c r="V23" s="108"/>
      <c r="W23" s="334"/>
    </row>
    <row r="24" spans="1:24" x14ac:dyDescent="0.3">
      <c r="A24" s="331"/>
      <c r="B24" s="151" t="s">
        <v>201</v>
      </c>
      <c r="C24" s="155">
        <v>5</v>
      </c>
      <c r="D24" s="156"/>
      <c r="E24" s="132">
        <v>1</v>
      </c>
      <c r="F24" s="132"/>
      <c r="G24" s="132"/>
      <c r="H24" s="108"/>
      <c r="I24" s="156"/>
      <c r="J24" s="132"/>
      <c r="K24" s="132"/>
      <c r="L24" s="132"/>
      <c r="M24" s="108"/>
      <c r="N24" s="156"/>
      <c r="O24" s="132"/>
      <c r="P24" s="132"/>
      <c r="Q24" s="132"/>
      <c r="R24" s="108"/>
      <c r="S24" s="156"/>
      <c r="T24" s="132"/>
      <c r="U24" s="132"/>
      <c r="V24" s="108"/>
      <c r="W24" s="334"/>
    </row>
    <row r="25" spans="1:24" x14ac:dyDescent="0.3">
      <c r="A25" s="331"/>
      <c r="B25" s="151" t="s">
        <v>200</v>
      </c>
      <c r="C25" s="155"/>
      <c r="D25" s="156"/>
      <c r="E25" s="132">
        <v>1</v>
      </c>
      <c r="F25" s="132"/>
      <c r="G25" s="132"/>
      <c r="H25" s="108"/>
      <c r="I25" s="156"/>
      <c r="J25" s="132"/>
      <c r="K25" s="132">
        <v>3</v>
      </c>
      <c r="L25" s="132">
        <v>3</v>
      </c>
      <c r="M25" s="108">
        <v>3</v>
      </c>
      <c r="N25" s="156"/>
      <c r="O25" s="132"/>
      <c r="P25" s="132"/>
      <c r="Q25" s="132"/>
      <c r="R25" s="108"/>
      <c r="S25" s="156"/>
      <c r="T25" s="132"/>
      <c r="U25" s="132"/>
      <c r="V25" s="108"/>
      <c r="W25" s="334"/>
    </row>
    <row r="26" spans="1:24" ht="15" thickBot="1" x14ac:dyDescent="0.35">
      <c r="A26" s="332"/>
      <c r="B26" s="157"/>
      <c r="C26" s="158">
        <f>SUM(C22:C25)</f>
        <v>5</v>
      </c>
      <c r="D26" s="159">
        <f>(SUM(D22:D25))*COUNTIF(D22:D25,1)</f>
        <v>1</v>
      </c>
      <c r="E26" s="160">
        <f t="shared" ref="E26:H26" si="16">(SUM(E22:E25))*COUNTIF(E22:E25,1)</f>
        <v>16</v>
      </c>
      <c r="F26" s="160">
        <f t="shared" si="16"/>
        <v>4</v>
      </c>
      <c r="G26" s="160">
        <f t="shared" si="16"/>
        <v>0</v>
      </c>
      <c r="H26" s="161">
        <f t="shared" si="16"/>
        <v>0</v>
      </c>
      <c r="I26" s="159">
        <f>(SUM(I22:I25))*COUNTIF(I22:I25,3)</f>
        <v>0</v>
      </c>
      <c r="J26" s="160">
        <f t="shared" ref="J26:M26" si="17">(SUM(J22:J25))*COUNTIF(J22:J25,3)</f>
        <v>3</v>
      </c>
      <c r="K26" s="160">
        <f t="shared" si="17"/>
        <v>12</v>
      </c>
      <c r="L26" s="160">
        <f t="shared" si="17"/>
        <v>27</v>
      </c>
      <c r="M26" s="161">
        <f t="shared" si="17"/>
        <v>12</v>
      </c>
      <c r="N26" s="159">
        <f>(SUM(N22:N25))*COUNTIF(N22:N25,5)</f>
        <v>0</v>
      </c>
      <c r="O26" s="160">
        <f t="shared" ref="O26:R26" si="18">(SUM(O22:O25))*COUNTIF(O22:O25,5)</f>
        <v>0</v>
      </c>
      <c r="P26" s="160">
        <f t="shared" si="18"/>
        <v>0</v>
      </c>
      <c r="Q26" s="160">
        <f t="shared" si="18"/>
        <v>0</v>
      </c>
      <c r="R26" s="161">
        <f t="shared" si="18"/>
        <v>0</v>
      </c>
      <c r="S26" s="159">
        <f>(SUM(S22:S25))*COUNTIF(S22:S25,7)</f>
        <v>0</v>
      </c>
      <c r="T26" s="160">
        <f t="shared" ref="T26:V26" si="19">(SUM(T22:T25))*COUNTIF(T22:T25,7)</f>
        <v>0</v>
      </c>
      <c r="U26" s="160">
        <f t="shared" si="19"/>
        <v>0</v>
      </c>
      <c r="V26" s="161">
        <f t="shared" si="19"/>
        <v>0</v>
      </c>
      <c r="W26" s="162">
        <f>SUM(C26:V26)</f>
        <v>80</v>
      </c>
    </row>
    <row r="27" spans="1:24" x14ac:dyDescent="0.3">
      <c r="A27" s="330">
        <v>6</v>
      </c>
      <c r="B27" s="151" t="s">
        <v>186</v>
      </c>
      <c r="C27" s="155">
        <v>5</v>
      </c>
      <c r="D27" s="156">
        <v>1</v>
      </c>
      <c r="E27" s="132">
        <v>1</v>
      </c>
      <c r="F27" s="132">
        <v>1</v>
      </c>
      <c r="G27" s="132"/>
      <c r="H27" s="108"/>
      <c r="I27" s="156"/>
      <c r="J27" s="132"/>
      <c r="K27" s="132"/>
      <c r="L27" s="132"/>
      <c r="M27" s="108"/>
      <c r="N27" s="156"/>
      <c r="O27" s="132"/>
      <c r="P27" s="132"/>
      <c r="Q27" s="132"/>
      <c r="R27" s="108"/>
      <c r="S27" s="156"/>
      <c r="T27" s="132"/>
      <c r="U27" s="132"/>
      <c r="V27" s="108"/>
      <c r="W27" s="333" t="s">
        <v>236</v>
      </c>
      <c r="X27" t="s">
        <v>239</v>
      </c>
    </row>
    <row r="28" spans="1:24" x14ac:dyDescent="0.3">
      <c r="A28" s="331"/>
      <c r="B28" s="151" t="s">
        <v>191</v>
      </c>
      <c r="C28" s="155"/>
      <c r="D28" s="156"/>
      <c r="E28" s="132">
        <v>1</v>
      </c>
      <c r="F28" s="132">
        <v>1</v>
      </c>
      <c r="G28" s="132"/>
      <c r="H28" s="108"/>
      <c r="I28" s="156"/>
      <c r="J28" s="132"/>
      <c r="K28" s="132"/>
      <c r="L28" s="132"/>
      <c r="M28" s="108"/>
      <c r="N28" s="156"/>
      <c r="O28" s="132"/>
      <c r="P28" s="132"/>
      <c r="Q28" s="132"/>
      <c r="R28" s="108"/>
      <c r="S28" s="156"/>
      <c r="T28" s="132"/>
      <c r="U28" s="132"/>
      <c r="V28" s="108"/>
      <c r="W28" s="334"/>
    </row>
    <row r="29" spans="1:24" x14ac:dyDescent="0.3">
      <c r="A29" s="331"/>
      <c r="B29" s="151" t="s">
        <v>207</v>
      </c>
      <c r="C29" s="155">
        <v>10</v>
      </c>
      <c r="D29" s="156">
        <v>1</v>
      </c>
      <c r="E29" s="132">
        <v>1</v>
      </c>
      <c r="F29" s="132">
        <v>1</v>
      </c>
      <c r="G29" s="132"/>
      <c r="H29" s="108"/>
      <c r="I29" s="156"/>
      <c r="J29" s="132"/>
      <c r="K29" s="132">
        <v>3</v>
      </c>
      <c r="L29" s="132"/>
      <c r="M29" s="108"/>
      <c r="N29" s="156"/>
      <c r="O29" s="132"/>
      <c r="P29" s="132"/>
      <c r="Q29" s="132"/>
      <c r="R29" s="108"/>
      <c r="S29" s="156"/>
      <c r="T29" s="132"/>
      <c r="U29" s="132"/>
      <c r="V29" s="108"/>
      <c r="W29" s="334"/>
      <c r="X29" t="s">
        <v>239</v>
      </c>
    </row>
    <row r="30" spans="1:24" x14ac:dyDescent="0.3">
      <c r="A30" s="331"/>
      <c r="B30" s="151" t="s">
        <v>206</v>
      </c>
      <c r="C30" s="155">
        <v>10</v>
      </c>
      <c r="D30" s="156">
        <v>1</v>
      </c>
      <c r="E30" s="132">
        <v>1</v>
      </c>
      <c r="F30" s="132">
        <v>1</v>
      </c>
      <c r="G30" s="132"/>
      <c r="H30" s="108"/>
      <c r="I30" s="156"/>
      <c r="J30" s="132">
        <v>3</v>
      </c>
      <c r="K30" s="132"/>
      <c r="L30" s="132"/>
      <c r="M30" s="108"/>
      <c r="N30" s="156"/>
      <c r="O30" s="132"/>
      <c r="P30" s="132"/>
      <c r="Q30" s="132"/>
      <c r="R30" s="108"/>
      <c r="S30" s="156">
        <v>7</v>
      </c>
      <c r="T30" s="132"/>
      <c r="U30" s="132"/>
      <c r="V30" s="108"/>
      <c r="W30" s="334"/>
      <c r="X30" t="s">
        <v>239</v>
      </c>
    </row>
    <row r="31" spans="1:24" ht="15" thickBot="1" x14ac:dyDescent="0.35">
      <c r="A31" s="332"/>
      <c r="B31" s="157"/>
      <c r="C31" s="158">
        <f>SUM(C27:C30)</f>
        <v>25</v>
      </c>
      <c r="D31" s="159">
        <f>(SUM(D27:D30))*COUNTIF(D27:D30,1)</f>
        <v>9</v>
      </c>
      <c r="E31" s="160">
        <f t="shared" ref="E31:H31" si="20">(SUM(E27:E30))*COUNTIF(E27:E30,1)</f>
        <v>16</v>
      </c>
      <c r="F31" s="160">
        <f t="shared" si="20"/>
        <v>16</v>
      </c>
      <c r="G31" s="160">
        <f t="shared" si="20"/>
        <v>0</v>
      </c>
      <c r="H31" s="161">
        <f t="shared" si="20"/>
        <v>0</v>
      </c>
      <c r="I31" s="159">
        <f>(SUM(I27:I30))*COUNTIF(I27:I30,3)</f>
        <v>0</v>
      </c>
      <c r="J31" s="160">
        <f t="shared" ref="J31:M31" si="21">(SUM(J27:J30))*COUNTIF(J27:J30,3)</f>
        <v>3</v>
      </c>
      <c r="K31" s="160">
        <f t="shared" si="21"/>
        <v>3</v>
      </c>
      <c r="L31" s="160">
        <f t="shared" si="21"/>
        <v>0</v>
      </c>
      <c r="M31" s="161">
        <f t="shared" si="21"/>
        <v>0</v>
      </c>
      <c r="N31" s="159">
        <f>(SUM(N27:N30))*COUNTIF(N27:N30,5)</f>
        <v>0</v>
      </c>
      <c r="O31" s="160">
        <f t="shared" ref="O31:R31" si="22">(SUM(O27:O30))*COUNTIF(O27:O30,5)</f>
        <v>0</v>
      </c>
      <c r="P31" s="160">
        <f t="shared" si="22"/>
        <v>0</v>
      </c>
      <c r="Q31" s="160">
        <f t="shared" si="22"/>
        <v>0</v>
      </c>
      <c r="R31" s="161">
        <f t="shared" si="22"/>
        <v>0</v>
      </c>
      <c r="S31" s="159">
        <f>(SUM(S27:S30))*COUNTIF(S27:S30,7)</f>
        <v>7</v>
      </c>
      <c r="T31" s="160">
        <f t="shared" ref="T31:V31" si="23">(SUM(T27:T30))*COUNTIF(T27:T30,7)</f>
        <v>0</v>
      </c>
      <c r="U31" s="160">
        <f t="shared" si="23"/>
        <v>0</v>
      </c>
      <c r="V31" s="161">
        <f t="shared" si="23"/>
        <v>0</v>
      </c>
      <c r="W31" s="162">
        <f>SUM(C31:V31)</f>
        <v>79</v>
      </c>
    </row>
    <row r="32" spans="1:24" x14ac:dyDescent="0.3">
      <c r="A32" s="330">
        <v>7</v>
      </c>
      <c r="B32" s="151" t="s">
        <v>195</v>
      </c>
      <c r="C32" s="155"/>
      <c r="D32" s="156">
        <v>1</v>
      </c>
      <c r="E32" s="132"/>
      <c r="F32" s="132">
        <v>1</v>
      </c>
      <c r="G32" s="132"/>
      <c r="H32" s="108"/>
      <c r="I32" s="156">
        <v>3</v>
      </c>
      <c r="J32" s="132"/>
      <c r="K32" s="132">
        <v>3</v>
      </c>
      <c r="L32" s="132"/>
      <c r="M32" s="108"/>
      <c r="N32" s="156"/>
      <c r="O32" s="132"/>
      <c r="P32" s="132"/>
      <c r="Q32" s="132"/>
      <c r="R32" s="108"/>
      <c r="S32" s="156"/>
      <c r="T32" s="132"/>
      <c r="U32" s="132"/>
      <c r="V32" s="108"/>
      <c r="W32" s="333" t="s">
        <v>236</v>
      </c>
    </row>
    <row r="33" spans="1:23" x14ac:dyDescent="0.3">
      <c r="A33" s="331"/>
      <c r="B33" s="151" t="s">
        <v>198</v>
      </c>
      <c r="C33" s="155">
        <v>4</v>
      </c>
      <c r="D33" s="156">
        <v>1</v>
      </c>
      <c r="E33" s="132">
        <v>1</v>
      </c>
      <c r="F33" s="132">
        <v>1</v>
      </c>
      <c r="G33" s="132"/>
      <c r="H33" s="108"/>
      <c r="I33" s="156"/>
      <c r="J33" s="132"/>
      <c r="K33" s="132">
        <v>3</v>
      </c>
      <c r="L33" s="132"/>
      <c r="M33" s="108"/>
      <c r="N33" s="156"/>
      <c r="O33" s="132"/>
      <c r="P33" s="132"/>
      <c r="Q33" s="132"/>
      <c r="R33" s="108"/>
      <c r="S33" s="156"/>
      <c r="T33" s="132"/>
      <c r="U33" s="132"/>
      <c r="V33" s="108"/>
      <c r="W33" s="334"/>
    </row>
    <row r="34" spans="1:23" x14ac:dyDescent="0.3">
      <c r="A34" s="331"/>
      <c r="B34" s="151" t="s">
        <v>210</v>
      </c>
      <c r="C34" s="155">
        <v>3</v>
      </c>
      <c r="D34" s="156">
        <v>1</v>
      </c>
      <c r="E34" s="132">
        <v>1</v>
      </c>
      <c r="F34" s="132">
        <v>1</v>
      </c>
      <c r="G34" s="132"/>
      <c r="H34" s="108"/>
      <c r="I34" s="156"/>
      <c r="J34" s="132"/>
      <c r="K34" s="132"/>
      <c r="L34" s="132"/>
      <c r="M34" s="108"/>
      <c r="N34" s="156"/>
      <c r="O34" s="132"/>
      <c r="P34" s="132"/>
      <c r="Q34" s="132"/>
      <c r="R34" s="108"/>
      <c r="S34" s="156"/>
      <c r="T34" s="132"/>
      <c r="U34" s="132"/>
      <c r="V34" s="108"/>
      <c r="W34" s="334"/>
    </row>
    <row r="35" spans="1:23" x14ac:dyDescent="0.3">
      <c r="A35" s="331"/>
      <c r="B35" s="151"/>
      <c r="C35" s="155"/>
      <c r="D35" s="156"/>
      <c r="E35" s="132"/>
      <c r="F35" s="132"/>
      <c r="G35" s="132"/>
      <c r="H35" s="108"/>
      <c r="I35" s="156"/>
      <c r="J35" s="132"/>
      <c r="K35" s="132"/>
      <c r="L35" s="132"/>
      <c r="M35" s="108"/>
      <c r="N35" s="156"/>
      <c r="O35" s="132"/>
      <c r="P35" s="132"/>
      <c r="Q35" s="132"/>
      <c r="R35" s="108"/>
      <c r="S35" s="156"/>
      <c r="T35" s="132"/>
      <c r="U35" s="132"/>
      <c r="V35" s="108"/>
      <c r="W35" s="334"/>
    </row>
    <row r="36" spans="1:23" ht="15" thickBot="1" x14ac:dyDescent="0.35">
      <c r="A36" s="332"/>
      <c r="B36" s="157"/>
      <c r="C36" s="158">
        <f>SUM(C32:C35)</f>
        <v>7</v>
      </c>
      <c r="D36" s="159">
        <f>(SUM(D32:D35))*COUNTIF(D32:D35,1)</f>
        <v>9</v>
      </c>
      <c r="E36" s="160">
        <f t="shared" ref="E36:H36" si="24">(SUM(E32:E35))*COUNTIF(E32:E35,1)</f>
        <v>4</v>
      </c>
      <c r="F36" s="160">
        <f t="shared" si="24"/>
        <v>9</v>
      </c>
      <c r="G36" s="160">
        <f t="shared" si="24"/>
        <v>0</v>
      </c>
      <c r="H36" s="161">
        <f t="shared" si="24"/>
        <v>0</v>
      </c>
      <c r="I36" s="159">
        <f>(SUM(I32:I35))*COUNTIF(I32:I35,3)</f>
        <v>3</v>
      </c>
      <c r="J36" s="160">
        <f t="shared" ref="J36:M36" si="25">(SUM(J32:J35))*COUNTIF(J32:J35,3)</f>
        <v>0</v>
      </c>
      <c r="K36" s="160">
        <f t="shared" si="25"/>
        <v>12</v>
      </c>
      <c r="L36" s="160">
        <f t="shared" si="25"/>
        <v>0</v>
      </c>
      <c r="M36" s="161">
        <f t="shared" si="25"/>
        <v>0</v>
      </c>
      <c r="N36" s="159">
        <f>(SUM(N32:N35))*COUNTIF(N32:N35,5)</f>
        <v>0</v>
      </c>
      <c r="O36" s="160">
        <f t="shared" ref="O36:R36" si="26">(SUM(O32:O35))*COUNTIF(O32:O35,5)</f>
        <v>0</v>
      </c>
      <c r="P36" s="160">
        <f t="shared" si="26"/>
        <v>0</v>
      </c>
      <c r="Q36" s="160">
        <f t="shared" si="26"/>
        <v>0</v>
      </c>
      <c r="R36" s="161">
        <f t="shared" si="26"/>
        <v>0</v>
      </c>
      <c r="S36" s="159">
        <f>(SUM(S32:S35))*COUNTIF(S32:S35,7)</f>
        <v>0</v>
      </c>
      <c r="T36" s="160">
        <f t="shared" ref="T36:V36" si="27">(SUM(T32:T35))*COUNTIF(T32:T35,7)</f>
        <v>0</v>
      </c>
      <c r="U36" s="160">
        <f t="shared" si="27"/>
        <v>0</v>
      </c>
      <c r="V36" s="161">
        <f t="shared" si="27"/>
        <v>0</v>
      </c>
      <c r="W36" s="162">
        <f>SUM(C36:V36)</f>
        <v>44</v>
      </c>
    </row>
    <row r="37" spans="1:23" x14ac:dyDescent="0.3">
      <c r="A37" s="330">
        <v>8</v>
      </c>
      <c r="B37" s="151" t="s">
        <v>194</v>
      </c>
      <c r="C37" s="155">
        <v>5</v>
      </c>
      <c r="D37" s="156">
        <v>1</v>
      </c>
      <c r="E37" s="132">
        <v>1</v>
      </c>
      <c r="F37" s="132"/>
      <c r="G37" s="132"/>
      <c r="H37" s="108"/>
      <c r="I37" s="156"/>
      <c r="J37" s="132"/>
      <c r="K37" s="132"/>
      <c r="L37" s="132"/>
      <c r="M37" s="108"/>
      <c r="N37" s="156"/>
      <c r="O37" s="132"/>
      <c r="P37" s="132"/>
      <c r="Q37" s="132"/>
      <c r="R37" s="108"/>
      <c r="S37" s="156"/>
      <c r="T37" s="132"/>
      <c r="U37" s="132"/>
      <c r="V37" s="108"/>
      <c r="W37" s="333" t="s">
        <v>236</v>
      </c>
    </row>
    <row r="38" spans="1:23" x14ac:dyDescent="0.3">
      <c r="A38" s="331"/>
      <c r="B38" s="151" t="s">
        <v>202</v>
      </c>
      <c r="C38" s="155">
        <v>5</v>
      </c>
      <c r="D38" s="156">
        <v>1</v>
      </c>
      <c r="E38" s="132">
        <v>1</v>
      </c>
      <c r="F38" s="132">
        <v>1</v>
      </c>
      <c r="G38" s="132">
        <v>1</v>
      </c>
      <c r="H38" s="108"/>
      <c r="I38" s="156"/>
      <c r="J38" s="132"/>
      <c r="K38" s="132"/>
      <c r="L38" s="132"/>
      <c r="M38" s="108"/>
      <c r="N38" s="156"/>
      <c r="O38" s="132"/>
      <c r="P38" s="132"/>
      <c r="Q38" s="132"/>
      <c r="R38" s="108"/>
      <c r="S38" s="156"/>
      <c r="T38" s="132"/>
      <c r="U38" s="132"/>
      <c r="V38" s="108"/>
      <c r="W38" s="334"/>
    </row>
    <row r="39" spans="1:23" x14ac:dyDescent="0.3">
      <c r="A39" s="331"/>
      <c r="B39" s="151" t="s">
        <v>205</v>
      </c>
      <c r="C39" s="155"/>
      <c r="D39" s="156">
        <v>1</v>
      </c>
      <c r="E39" s="132">
        <v>1</v>
      </c>
      <c r="F39" s="132"/>
      <c r="G39" s="132"/>
      <c r="H39" s="108"/>
      <c r="I39" s="156"/>
      <c r="J39" s="132"/>
      <c r="K39" s="132"/>
      <c r="L39" s="132"/>
      <c r="M39" s="108"/>
      <c r="N39" s="156"/>
      <c r="O39" s="132"/>
      <c r="P39" s="132"/>
      <c r="Q39" s="132"/>
      <c r="R39" s="108"/>
      <c r="S39" s="156"/>
      <c r="T39" s="132"/>
      <c r="U39" s="132"/>
      <c r="V39" s="108"/>
      <c r="W39" s="334"/>
    </row>
    <row r="40" spans="1:23" x14ac:dyDescent="0.3">
      <c r="A40" s="331"/>
      <c r="B40" s="151"/>
      <c r="C40" s="155"/>
      <c r="D40" s="156"/>
      <c r="E40" s="132"/>
      <c r="F40" s="132"/>
      <c r="G40" s="132"/>
      <c r="H40" s="108"/>
      <c r="I40" s="156"/>
      <c r="J40" s="132"/>
      <c r="K40" s="132"/>
      <c r="L40" s="132"/>
      <c r="M40" s="108"/>
      <c r="N40" s="156"/>
      <c r="O40" s="132"/>
      <c r="P40" s="132"/>
      <c r="Q40" s="132"/>
      <c r="R40" s="108"/>
      <c r="S40" s="156"/>
      <c r="T40" s="132"/>
      <c r="U40" s="132"/>
      <c r="V40" s="108"/>
      <c r="W40" s="334"/>
    </row>
    <row r="41" spans="1:23" ht="15" thickBot="1" x14ac:dyDescent="0.35">
      <c r="A41" s="332"/>
      <c r="B41" s="157"/>
      <c r="C41" s="158">
        <f>SUM(C37:C40)</f>
        <v>10</v>
      </c>
      <c r="D41" s="159">
        <f>(SUM(D37:D40))*COUNTIF(D37:D40,1)</f>
        <v>9</v>
      </c>
      <c r="E41" s="160">
        <f t="shared" ref="E41:H41" si="28">(SUM(E37:E40))*COUNTIF(E37:E40,1)</f>
        <v>9</v>
      </c>
      <c r="F41" s="160">
        <f t="shared" si="28"/>
        <v>1</v>
      </c>
      <c r="G41" s="160">
        <f t="shared" si="28"/>
        <v>1</v>
      </c>
      <c r="H41" s="161">
        <f t="shared" si="28"/>
        <v>0</v>
      </c>
      <c r="I41" s="159">
        <f>(SUM(I37:I40))*COUNTIF(I37:I40,3)</f>
        <v>0</v>
      </c>
      <c r="J41" s="160">
        <f t="shared" ref="J41:M41" si="29">(SUM(J37:J40))*COUNTIF(J37:J40,3)</f>
        <v>0</v>
      </c>
      <c r="K41" s="160">
        <f t="shared" si="29"/>
        <v>0</v>
      </c>
      <c r="L41" s="160">
        <f t="shared" si="29"/>
        <v>0</v>
      </c>
      <c r="M41" s="161">
        <f t="shared" si="29"/>
        <v>0</v>
      </c>
      <c r="N41" s="159">
        <f>(SUM(N37:N40))*COUNTIF(N37:N40,5)</f>
        <v>0</v>
      </c>
      <c r="O41" s="160">
        <f t="shared" ref="O41:R41" si="30">(SUM(O37:O40))*COUNTIF(O37:O40,5)</f>
        <v>0</v>
      </c>
      <c r="P41" s="160">
        <f t="shared" si="30"/>
        <v>0</v>
      </c>
      <c r="Q41" s="160">
        <f t="shared" si="30"/>
        <v>0</v>
      </c>
      <c r="R41" s="161">
        <f t="shared" si="30"/>
        <v>0</v>
      </c>
      <c r="S41" s="159">
        <f>(SUM(S37:S40))*COUNTIF(S37:S40,7)</f>
        <v>0</v>
      </c>
      <c r="T41" s="160">
        <f t="shared" ref="T41:V41" si="31">(SUM(T37:T40))*COUNTIF(T37:T40,7)</f>
        <v>0</v>
      </c>
      <c r="U41" s="160">
        <f t="shared" si="31"/>
        <v>0</v>
      </c>
      <c r="V41" s="161">
        <f t="shared" si="31"/>
        <v>0</v>
      </c>
      <c r="W41" s="162">
        <f>SUM(C41:V41)</f>
        <v>30</v>
      </c>
    </row>
  </sheetData>
  <mergeCells count="16">
    <mergeCell ref="A2:A6"/>
    <mergeCell ref="W2:W5"/>
    <mergeCell ref="A7:A11"/>
    <mergeCell ref="W7:W10"/>
    <mergeCell ref="A12:A16"/>
    <mergeCell ref="W12:W15"/>
    <mergeCell ref="A32:A36"/>
    <mergeCell ref="W32:W35"/>
    <mergeCell ref="A37:A41"/>
    <mergeCell ref="W37:W40"/>
    <mergeCell ref="A17:A21"/>
    <mergeCell ref="W17:W20"/>
    <mergeCell ref="A22:A26"/>
    <mergeCell ref="W22:W25"/>
    <mergeCell ref="A27:A31"/>
    <mergeCell ref="W27:W30"/>
  </mergeCell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O33"/>
  <sheetViews>
    <sheetView workbookViewId="0">
      <pane ySplit="1" topLeftCell="A2" activePane="bottomLeft" state="frozen"/>
      <selection activeCell="P3" sqref="P3:P31"/>
      <selection pane="bottomLeft" activeCell="R19" sqref="R19"/>
    </sheetView>
  </sheetViews>
  <sheetFormatPr baseColWidth="10" defaultRowHeight="14.4" x14ac:dyDescent="0.3"/>
  <cols>
    <col min="1" max="1" width="20.44140625" customWidth="1"/>
    <col min="2" max="2" width="6.6640625" customWidth="1"/>
    <col min="3" max="3" width="17.109375" customWidth="1"/>
    <col min="4" max="5" width="12.88671875" customWidth="1"/>
    <col min="6" max="6" width="14.6640625" customWidth="1"/>
    <col min="7" max="7" width="10.6640625" customWidth="1"/>
    <col min="8" max="8" width="7.88671875" customWidth="1"/>
    <col min="9" max="9" width="9.5546875" customWidth="1"/>
    <col min="10" max="10" width="8.88671875" customWidth="1"/>
    <col min="11" max="11" width="11.44140625" customWidth="1"/>
    <col min="12" max="12" width="8.88671875" customWidth="1"/>
    <col min="13" max="13" width="8.44140625" customWidth="1"/>
    <col min="14" max="14" width="11.44140625" customWidth="1"/>
  </cols>
  <sheetData>
    <row r="1" spans="1:15" ht="15" customHeight="1" thickBot="1" x14ac:dyDescent="0.35">
      <c r="C1" s="335" t="s">
        <v>120</v>
      </c>
      <c r="D1" s="336"/>
      <c r="E1" s="336"/>
      <c r="F1" s="336"/>
      <c r="G1" s="337" t="s">
        <v>270</v>
      </c>
      <c r="H1" s="339" t="s">
        <v>121</v>
      </c>
      <c r="I1" s="340"/>
      <c r="J1" s="340"/>
      <c r="K1" s="341"/>
      <c r="L1" s="342"/>
      <c r="M1" s="342"/>
      <c r="N1" s="343"/>
      <c r="O1" s="344" t="s">
        <v>271</v>
      </c>
    </row>
    <row r="2" spans="1:15" ht="15.75" customHeight="1" thickBot="1" x14ac:dyDescent="0.35">
      <c r="B2" s="163" t="s">
        <v>272</v>
      </c>
      <c r="C2" s="164" t="s">
        <v>273</v>
      </c>
      <c r="D2" s="165" t="s">
        <v>274</v>
      </c>
      <c r="E2" s="166" t="s">
        <v>275</v>
      </c>
      <c r="F2" s="167" t="s">
        <v>276</v>
      </c>
      <c r="G2" s="338"/>
      <c r="H2" s="168" t="s">
        <v>277</v>
      </c>
      <c r="I2" s="169" t="s">
        <v>278</v>
      </c>
      <c r="J2" s="169" t="s">
        <v>279</v>
      </c>
      <c r="K2" s="170" t="s">
        <v>280</v>
      </c>
      <c r="L2" s="171" t="s">
        <v>281</v>
      </c>
      <c r="M2" s="171" t="s">
        <v>308</v>
      </c>
      <c r="N2" s="172" t="s">
        <v>282</v>
      </c>
      <c r="O2" s="345"/>
    </row>
    <row r="3" spans="1:15" ht="16.5" customHeight="1" thickBot="1" x14ac:dyDescent="0.35">
      <c r="A3" s="210" t="s">
        <v>240</v>
      </c>
      <c r="B3" s="109" t="s">
        <v>5</v>
      </c>
      <c r="C3" s="173" t="s">
        <v>283</v>
      </c>
      <c r="D3" s="174">
        <v>4</v>
      </c>
      <c r="E3" s="175">
        <f>IF(D3="","",(IF(AND(B3="F",D3=1),VLOOKUP(C3,'barême 3'!$B$3:$D$13,3,0),IF(AND(B3="G",D3=1),VLOOKUP(C3,'barême 3'!$B$3:$C$13,2,0),
IF(AND(B3="F",D3=2),VLOOKUP(C3,'barême 3'!$F$3:$H$13,3,0),IF(AND(B3="G",D3=2),VLOOKUP(C3,'barême 3'!$F$3:$G$13,2,0),
IF(AND(B3="F",D3=3),VLOOKUP(C3,'barême 3'!$B$17:$D$25,3,0),IF(AND(B3="G",D3=3),VLOOKUP(C3,'barême 3'!$B$17:$C$25,2,0),
IF(AND(B3="F",D3=4),VLOOKUP(C3,'barême 3'!$F$17:$H$25,3,0),IF(AND(B3="G",D3=4),VLOOKUP(C3,'barême 3'!$F$17:$G$25,2,0)))))))))))</f>
        <v>7</v>
      </c>
      <c r="F3" s="176">
        <v>1</v>
      </c>
      <c r="G3" s="177" t="s">
        <v>285</v>
      </c>
      <c r="H3" s="178">
        <v>1.75</v>
      </c>
      <c r="I3" s="179">
        <v>0.8</v>
      </c>
      <c r="J3" s="179">
        <f>SUM(H3:I3)</f>
        <v>2.5499999999999998</v>
      </c>
      <c r="K3" s="180">
        <f>IF(J3="","",IF(G3="4pts/4pts",J3,IF(G3="2pts/6pts",J3*0.5,J3*1.5)))</f>
        <v>2.5499999999999998</v>
      </c>
      <c r="L3" s="181"/>
      <c r="M3" s="132">
        <v>2</v>
      </c>
      <c r="N3" s="182">
        <f t="shared" ref="N3:N30" si="0">IF(M3="","",IF(G3="4pts/4pts",M3,IF(G3="2pts/6pts",M3*1.5,M3*0.5)))</f>
        <v>2</v>
      </c>
      <c r="O3" s="183">
        <f t="shared" ref="O3:O30" si="1">IF(F3="","",SUM(E3:F3,K3,N3))</f>
        <v>12.55</v>
      </c>
    </row>
    <row r="4" spans="1:15" ht="15" thickBot="1" x14ac:dyDescent="0.35">
      <c r="A4" s="212" t="s">
        <v>241</v>
      </c>
      <c r="B4" s="108" t="s">
        <v>5</v>
      </c>
      <c r="C4" s="173" t="s">
        <v>287</v>
      </c>
      <c r="D4" s="184">
        <v>4</v>
      </c>
      <c r="E4" s="185">
        <f>IF(D4="","",(IF(AND(B4="F",D4=1),VLOOKUP(C4,'barême 3'!$B$3:$D$13,3,0),IF(AND(B4="G",D4=1),VLOOKUP(C4,'barême 3'!$B$3:$C$13,2,0),
IF(AND(B4="F",D4=2),VLOOKUP(C4,'barême 3'!$F$3:$H$13,3,0),IF(AND(B4="G",D4=2),VLOOKUP(C4,'barême 3'!$F$3:$G$13,2,0),
IF(AND(B4="F",D4=3),VLOOKUP(C4,'barême 3'!$B$17:$D$25,3,0),IF(AND(B4="G",D4=3),VLOOKUP(C4,'barême 3'!$B$17:$C$25,2,0),
IF(AND(B4="F",D4=4),VLOOKUP(C4,'barême 3'!$F$17:$H$25,3,0),IF(AND(B4="G",D4=4),VLOOKUP(C4,'barême 3'!$F$17:$G$25,2,0)))))))))))</f>
        <v>6.25</v>
      </c>
      <c r="F4" s="186">
        <v>2</v>
      </c>
      <c r="G4" s="187" t="s">
        <v>284</v>
      </c>
      <c r="H4" s="156">
        <v>2</v>
      </c>
      <c r="I4" s="188">
        <v>0.2</v>
      </c>
      <c r="J4" s="179">
        <f t="shared" ref="J4:J30" si="2">SUM(H4:I4)</f>
        <v>2.2000000000000002</v>
      </c>
      <c r="K4" s="180">
        <f t="shared" ref="K4:K30" si="3">IF(J4="","",IF(G4="4pts/4pts",J4,IF(G4="2pts/6pts",J4*0.5,J4*1.5)))</f>
        <v>3.3000000000000003</v>
      </c>
      <c r="L4" s="132"/>
      <c r="M4" s="132">
        <v>3</v>
      </c>
      <c r="N4" s="182">
        <f t="shared" si="0"/>
        <v>1.5</v>
      </c>
      <c r="O4" s="158">
        <f t="shared" si="1"/>
        <v>13.05</v>
      </c>
    </row>
    <row r="5" spans="1:15" ht="15" thickBot="1" x14ac:dyDescent="0.35">
      <c r="A5" s="212" t="s">
        <v>242</v>
      </c>
      <c r="B5" s="108" t="s">
        <v>6</v>
      </c>
      <c r="C5" s="173" t="s">
        <v>283</v>
      </c>
      <c r="D5" s="184">
        <v>4</v>
      </c>
      <c r="E5" s="185">
        <f>IF(D5="","",(IF(AND(B5="F",D5=1),VLOOKUP(C5,'barême 3'!$B$3:$D$13,3,0),IF(AND(B5="G",D5=1),VLOOKUP(C5,'barême 3'!$B$3:$C$13,2,0),
IF(AND(B5="F",D5=2),VLOOKUP(C5,'barême 3'!$F$3:$H$13,3,0),IF(AND(B5="G",D5=2),VLOOKUP(C5,'barême 3'!$F$3:$G$13,2,0),
IF(AND(B5="F",D5=3),VLOOKUP(C5,'barême 3'!$B$17:$D$25,3,0),IF(AND(B5="G",D5=3),VLOOKUP(C5,'barême 3'!$B$17:$C$25,2,0),
IF(AND(B5="F",D5=4),VLOOKUP(C5,'barême 3'!$F$17:$H$25,3,0),IF(AND(B5="G",D5=4),VLOOKUP(C5,'barême 3'!$F$17:$G$25,2,0)))))))))))</f>
        <v>6.25</v>
      </c>
      <c r="F5" s="186">
        <v>1.5</v>
      </c>
      <c r="G5" s="187" t="s">
        <v>284</v>
      </c>
      <c r="H5" s="156">
        <v>1.5</v>
      </c>
      <c r="I5" s="188">
        <v>1.8</v>
      </c>
      <c r="J5" s="179">
        <f t="shared" si="2"/>
        <v>3.3</v>
      </c>
      <c r="K5" s="180">
        <f t="shared" si="3"/>
        <v>4.9499999999999993</v>
      </c>
      <c r="L5" s="132"/>
      <c r="M5" s="132">
        <v>3</v>
      </c>
      <c r="N5" s="182">
        <f t="shared" si="0"/>
        <v>1.5</v>
      </c>
      <c r="O5" s="158">
        <f t="shared" si="1"/>
        <v>14.2</v>
      </c>
    </row>
    <row r="6" spans="1:15" ht="15" thickBot="1" x14ac:dyDescent="0.35">
      <c r="A6" s="212" t="s">
        <v>243</v>
      </c>
      <c r="B6" s="108" t="s">
        <v>5</v>
      </c>
      <c r="C6" s="173" t="s">
        <v>283</v>
      </c>
      <c r="D6" s="184">
        <v>4</v>
      </c>
      <c r="E6" s="185">
        <f>IF(D6="","",(IF(AND(B6="F",D6=1),VLOOKUP(C6,'barême 3'!$B$3:$D$13,3,0),IF(AND(B6="G",D6=1),VLOOKUP(C6,'barême 3'!$B$3:$C$13,2,0),
IF(AND(B6="F",D6=2),VLOOKUP(C6,'barême 3'!$F$3:$H$13,3,0),IF(AND(B6="G",D6=2),VLOOKUP(C6,'barême 3'!$F$3:$G$13,2,0),
IF(AND(B6="F",D6=3),VLOOKUP(C6,'barême 3'!$B$17:$D$25,3,0),IF(AND(B6="G",D6=3),VLOOKUP(C6,'barême 3'!$B$17:$C$25,2,0),
IF(AND(B6="F",D6=4),VLOOKUP(C6,'barême 3'!$F$17:$H$25,3,0),IF(AND(B6="G",D6=4),VLOOKUP(C6,'barême 3'!$F$17:$G$25,2,0)))))))))))</f>
        <v>7</v>
      </c>
      <c r="F6" s="186">
        <v>1</v>
      </c>
      <c r="G6" s="187" t="s">
        <v>290</v>
      </c>
      <c r="H6" s="156">
        <v>2</v>
      </c>
      <c r="I6" s="188">
        <v>1.2</v>
      </c>
      <c r="J6" s="179">
        <f t="shared" si="2"/>
        <v>3.2</v>
      </c>
      <c r="K6" s="180">
        <f t="shared" si="3"/>
        <v>1.6</v>
      </c>
      <c r="L6" s="132"/>
      <c r="M6" s="132">
        <v>3</v>
      </c>
      <c r="N6" s="182">
        <f t="shared" si="0"/>
        <v>4.5</v>
      </c>
      <c r="O6" s="158">
        <f t="shared" si="1"/>
        <v>14.1</v>
      </c>
    </row>
    <row r="7" spans="1:15" ht="15" thickBot="1" x14ac:dyDescent="0.35">
      <c r="A7" s="212" t="s">
        <v>244</v>
      </c>
      <c r="B7" s="108" t="s">
        <v>5</v>
      </c>
      <c r="C7" s="173" t="s">
        <v>283</v>
      </c>
      <c r="D7" s="184">
        <v>4</v>
      </c>
      <c r="E7" s="185">
        <f>IF(D7="","",(IF(AND(B7="F",D7=1),VLOOKUP(C7,'barême 3'!$B$3:$D$13,3,0),IF(AND(B7="G",D7=1),VLOOKUP(C7,'barême 3'!$B$3:$C$13,2,0),
IF(AND(B7="F",D7=2),VLOOKUP(C7,'barême 3'!$F$3:$H$13,3,0),IF(AND(B7="G",D7=2),VLOOKUP(C7,'barême 3'!$F$3:$G$13,2,0),
IF(AND(B7="F",D7=3),VLOOKUP(C7,'barême 3'!$B$17:$D$25,3,0),IF(AND(B7="G",D7=3),VLOOKUP(C7,'barême 3'!$B$17:$C$25,2,0),
IF(AND(B7="F",D7=4),VLOOKUP(C7,'barême 3'!$F$17:$H$25,3,0),IF(AND(B7="G",D7=4),VLOOKUP(C7,'barême 3'!$F$17:$G$25,2,0)))))))))))</f>
        <v>7</v>
      </c>
      <c r="F7" s="186">
        <v>2</v>
      </c>
      <c r="G7" s="187" t="s">
        <v>284</v>
      </c>
      <c r="H7" s="156">
        <v>2</v>
      </c>
      <c r="I7" s="188">
        <v>2</v>
      </c>
      <c r="J7" s="179">
        <f t="shared" si="2"/>
        <v>4</v>
      </c>
      <c r="K7" s="180">
        <f t="shared" si="3"/>
        <v>6</v>
      </c>
      <c r="L7" s="132"/>
      <c r="M7" s="132">
        <v>4</v>
      </c>
      <c r="N7" s="182">
        <f t="shared" si="0"/>
        <v>2</v>
      </c>
      <c r="O7" s="158">
        <f t="shared" si="1"/>
        <v>17</v>
      </c>
    </row>
    <row r="8" spans="1:15" ht="15" thickBot="1" x14ac:dyDescent="0.35">
      <c r="A8" s="212" t="s">
        <v>245</v>
      </c>
      <c r="B8" s="108" t="s">
        <v>5</v>
      </c>
      <c r="C8" s="173" t="s">
        <v>283</v>
      </c>
      <c r="D8" s="184">
        <v>4</v>
      </c>
      <c r="E8" s="185">
        <f>IF(D8="","",(IF(AND(B8="F",D8=1),VLOOKUP(C8,'barême 3'!$B$3:$D$13,3,0),IF(AND(B8="G",D8=1),VLOOKUP(C8,'barême 3'!$B$3:$C$13,2,0),
IF(AND(B8="F",D8=2),VLOOKUP(C8,'barême 3'!$F$3:$H$13,3,0),IF(AND(B8="G",D8=2),VLOOKUP(C8,'barême 3'!$F$3:$G$13,2,0),
IF(AND(B8="F",D8=3),VLOOKUP(C8,'barême 3'!$B$17:$D$25,3,0),IF(AND(B8="G",D8=3),VLOOKUP(C8,'barême 3'!$B$17:$C$25,2,0),
IF(AND(B8="F",D8=4),VLOOKUP(C8,'barême 3'!$F$17:$H$25,3,0),IF(AND(B8="G",D8=4),VLOOKUP(C8,'barême 3'!$F$17:$G$25,2,0)))))))))))</f>
        <v>7</v>
      </c>
      <c r="F8" s="186">
        <v>2</v>
      </c>
      <c r="G8" s="187" t="s">
        <v>284</v>
      </c>
      <c r="H8" s="156">
        <v>2</v>
      </c>
      <c r="I8" s="188">
        <v>2</v>
      </c>
      <c r="J8" s="179">
        <f t="shared" si="2"/>
        <v>4</v>
      </c>
      <c r="K8" s="180">
        <f t="shared" si="3"/>
        <v>6</v>
      </c>
      <c r="L8" s="132"/>
      <c r="M8" s="132">
        <v>2</v>
      </c>
      <c r="N8" s="182">
        <f t="shared" si="0"/>
        <v>1</v>
      </c>
      <c r="O8" s="158">
        <f t="shared" si="1"/>
        <v>16</v>
      </c>
    </row>
    <row r="9" spans="1:15" ht="15" thickBot="1" x14ac:dyDescent="0.35">
      <c r="A9" s="212" t="s">
        <v>246</v>
      </c>
      <c r="B9" s="108" t="s">
        <v>5</v>
      </c>
      <c r="C9" s="173" t="s">
        <v>287</v>
      </c>
      <c r="D9" s="184">
        <v>4</v>
      </c>
      <c r="E9" s="185">
        <f>IF(D9="","",(IF(AND(B9="F",D9=1),VLOOKUP(C9,'barême 3'!$B$3:$D$13,3,0),IF(AND(B9="G",D9=1),VLOOKUP(C9,'barême 3'!$B$3:$C$13,2,0),
IF(AND(B9="F",D9=2),VLOOKUP(C9,'barême 3'!$F$3:$H$13,3,0),IF(AND(B9="G",D9=2),VLOOKUP(C9,'barême 3'!$F$3:$G$13,2,0),
IF(AND(B9="F",D9=3),VLOOKUP(C9,'barême 3'!$B$17:$D$25,3,0),IF(AND(B9="G",D9=3),VLOOKUP(C9,'barême 3'!$B$17:$C$25,2,0),
IF(AND(B9="F",D9=4),VLOOKUP(C9,'barême 3'!$F$17:$H$25,3,0),IF(AND(B9="G",D9=4),VLOOKUP(C9,'barême 3'!$F$17:$G$25,2,0)))))))))))</f>
        <v>6.25</v>
      </c>
      <c r="F9" s="186">
        <v>2</v>
      </c>
      <c r="G9" s="187" t="s">
        <v>285</v>
      </c>
      <c r="H9" s="156">
        <v>1.75</v>
      </c>
      <c r="I9" s="188">
        <v>1</v>
      </c>
      <c r="J9" s="179">
        <f t="shared" si="2"/>
        <v>2.75</v>
      </c>
      <c r="K9" s="180">
        <f t="shared" si="3"/>
        <v>2.75</v>
      </c>
      <c r="L9" s="132"/>
      <c r="M9" s="132">
        <v>3</v>
      </c>
      <c r="N9" s="182">
        <f t="shared" si="0"/>
        <v>3</v>
      </c>
      <c r="O9" s="158">
        <f t="shared" si="1"/>
        <v>14</v>
      </c>
    </row>
    <row r="10" spans="1:15" ht="15" thickBot="1" x14ac:dyDescent="0.35">
      <c r="A10" s="212" t="s">
        <v>247</v>
      </c>
      <c r="B10" s="108" t="s">
        <v>5</v>
      </c>
      <c r="C10" s="173" t="s">
        <v>287</v>
      </c>
      <c r="D10" s="184">
        <v>3</v>
      </c>
      <c r="E10" s="185">
        <f>IF(D10="","",(IF(AND(B10="F",D10=1),VLOOKUP(C10,'barême 3'!$B$3:$D$13,3,0),IF(AND(B10="G",D10=1),VLOOKUP(C10,'barême 3'!$B$3:$C$13,2,0),
IF(AND(B10="F",D10=2),VLOOKUP(C10,'barême 3'!$F$3:$H$13,3,0),IF(AND(B10="G",D10=2),VLOOKUP(C10,'barême 3'!$F$3:$G$13,2,0),
IF(AND(B10="F",D10=3),VLOOKUP(C10,'barême 3'!$B$17:$D$25,3,0),IF(AND(B10="G",D10=3),VLOOKUP(C10,'barême 3'!$B$17:$C$25,2,0),
IF(AND(B10="F",D10=4),VLOOKUP(C10,'barême 3'!$F$17:$H$25,3,0),IF(AND(B10="G",D10=4),VLOOKUP(C10,'barême 3'!$F$17:$G$25,2,0)))))))))))</f>
        <v>5</v>
      </c>
      <c r="F10" s="186">
        <v>1</v>
      </c>
      <c r="G10" s="187" t="s">
        <v>285</v>
      </c>
      <c r="H10" s="156">
        <v>2</v>
      </c>
      <c r="I10" s="188">
        <v>0.4</v>
      </c>
      <c r="J10" s="179">
        <f t="shared" si="2"/>
        <v>2.4</v>
      </c>
      <c r="K10" s="180">
        <f t="shared" si="3"/>
        <v>2.4</v>
      </c>
      <c r="L10" s="132"/>
      <c r="M10" s="132">
        <v>2</v>
      </c>
      <c r="N10" s="182">
        <f t="shared" si="0"/>
        <v>2</v>
      </c>
      <c r="O10" s="158">
        <f t="shared" si="1"/>
        <v>10.4</v>
      </c>
    </row>
    <row r="11" spans="1:15" ht="15" thickBot="1" x14ac:dyDescent="0.35">
      <c r="A11" s="212" t="s">
        <v>248</v>
      </c>
      <c r="B11" s="108" t="s">
        <v>5</v>
      </c>
      <c r="C11" s="173" t="s">
        <v>287</v>
      </c>
      <c r="D11" s="184">
        <v>3</v>
      </c>
      <c r="E11" s="185">
        <f>IF(D11="","",(IF(AND(B11="F",D11=1),VLOOKUP(C11,'barême 3'!$B$3:$D$13,3,0),IF(AND(B11="G",D11=1),VLOOKUP(C11,'barême 3'!$B$3:$C$13,2,0),
IF(AND(B11="F",D11=2),VLOOKUP(C11,'barême 3'!$F$3:$H$13,3,0),IF(AND(B11="G",D11=2),VLOOKUP(C11,'barême 3'!$F$3:$G$13,2,0),
IF(AND(B11="F",D11=3),VLOOKUP(C11,'barême 3'!$B$17:$D$25,3,0),IF(AND(B11="G",D11=3),VLOOKUP(C11,'barême 3'!$B$17:$C$25,2,0),
IF(AND(B11="F",D11=4),VLOOKUP(C11,'barême 3'!$F$17:$H$25,3,0),IF(AND(B11="G",D11=4),VLOOKUP(C11,'barême 3'!$F$17:$G$25,2,0)))))))))))</f>
        <v>5</v>
      </c>
      <c r="F11" s="186">
        <v>1</v>
      </c>
      <c r="G11" s="187" t="s">
        <v>285</v>
      </c>
      <c r="H11" s="156">
        <v>0</v>
      </c>
      <c r="I11" s="188">
        <v>0</v>
      </c>
      <c r="J11" s="179">
        <f t="shared" si="2"/>
        <v>0</v>
      </c>
      <c r="K11" s="180">
        <f t="shared" si="3"/>
        <v>0</v>
      </c>
      <c r="L11" s="132"/>
      <c r="M11" s="132">
        <v>0</v>
      </c>
      <c r="N11" s="182">
        <f t="shared" si="0"/>
        <v>0</v>
      </c>
      <c r="O11" s="158">
        <f t="shared" si="1"/>
        <v>6</v>
      </c>
    </row>
    <row r="12" spans="1:15" ht="15" thickBot="1" x14ac:dyDescent="0.35">
      <c r="A12" s="212" t="s">
        <v>249</v>
      </c>
      <c r="B12" s="108" t="s">
        <v>5</v>
      </c>
      <c r="C12" s="173" t="s">
        <v>287</v>
      </c>
      <c r="D12" s="184">
        <v>3</v>
      </c>
      <c r="E12" s="185">
        <f>IF(D12="","",(IF(AND(B12="F",D12=1),VLOOKUP(C12,'barême 3'!$B$3:$D$13,3,0),IF(AND(B12="G",D12=1),VLOOKUP(C12,'barême 3'!$B$3:$C$13,2,0),
IF(AND(B12="F",D12=2),VLOOKUP(C12,'barême 3'!$F$3:$H$13,3,0),IF(AND(B12="G",D12=2),VLOOKUP(C12,'barême 3'!$F$3:$G$13,2,0),
IF(AND(B12="F",D12=3),VLOOKUP(C12,'barême 3'!$B$17:$D$25,3,0),IF(AND(B12="G",D12=3),VLOOKUP(C12,'barême 3'!$B$17:$C$25,2,0),
IF(AND(B12="F",D12=4),VLOOKUP(C12,'barême 3'!$F$17:$H$25,3,0),IF(AND(B12="G",D12=4),VLOOKUP(C12,'barême 3'!$F$17:$G$25,2,0)))))))))))</f>
        <v>5</v>
      </c>
      <c r="F12" s="186">
        <v>1</v>
      </c>
      <c r="G12" s="187" t="s">
        <v>285</v>
      </c>
      <c r="H12" s="156">
        <v>2</v>
      </c>
      <c r="I12" s="188">
        <v>0.2</v>
      </c>
      <c r="J12" s="179">
        <f t="shared" si="2"/>
        <v>2.2000000000000002</v>
      </c>
      <c r="K12" s="180">
        <f t="shared" si="3"/>
        <v>2.2000000000000002</v>
      </c>
      <c r="L12" s="132"/>
      <c r="M12" s="132">
        <v>2</v>
      </c>
      <c r="N12" s="182">
        <f t="shared" si="0"/>
        <v>2</v>
      </c>
      <c r="O12" s="158">
        <f t="shared" si="1"/>
        <v>10.199999999999999</v>
      </c>
    </row>
    <row r="13" spans="1:15" ht="15" thickBot="1" x14ac:dyDescent="0.35">
      <c r="A13" s="212" t="s">
        <v>250</v>
      </c>
      <c r="B13" s="108" t="s">
        <v>5</v>
      </c>
      <c r="C13" s="173" t="s">
        <v>283</v>
      </c>
      <c r="D13" s="184">
        <v>3</v>
      </c>
      <c r="E13" s="185">
        <f>IF(D13="","",(IF(AND(B13="F",D13=1),VLOOKUP(C13,'barême 3'!$B$3:$D$13,3,0),IF(AND(B13="G",D13=1),VLOOKUP(C13,'barême 3'!$B$3:$C$13,2,0),
IF(AND(B13="F",D13=2),VLOOKUP(C13,'barême 3'!$F$3:$H$13,3,0),IF(AND(B13="G",D13=2),VLOOKUP(C13,'barême 3'!$F$3:$G$13,2,0),
IF(AND(B13="F",D13=3),VLOOKUP(C13,'barême 3'!$B$17:$D$25,3,0),IF(AND(B13="G",D13=3),VLOOKUP(C13,'barême 3'!$B$17:$C$25,2,0),
IF(AND(B13="F",D13=4),VLOOKUP(C13,'barême 3'!$F$17:$H$25,3,0),IF(AND(B13="G",D13=4),VLOOKUP(C13,'barême 3'!$F$17:$G$25,2,0)))))))))))</f>
        <v>6</v>
      </c>
      <c r="F13" s="186">
        <v>2</v>
      </c>
      <c r="G13" s="187" t="s">
        <v>284</v>
      </c>
      <c r="H13" s="156">
        <v>2</v>
      </c>
      <c r="I13" s="188">
        <v>1.4</v>
      </c>
      <c r="J13" s="179">
        <f t="shared" si="2"/>
        <v>3.4</v>
      </c>
      <c r="K13" s="180">
        <f t="shared" si="3"/>
        <v>5.0999999999999996</v>
      </c>
      <c r="L13" s="132"/>
      <c r="M13" s="132">
        <v>2</v>
      </c>
      <c r="N13" s="182">
        <f t="shared" si="0"/>
        <v>1</v>
      </c>
      <c r="O13" s="158">
        <f t="shared" si="1"/>
        <v>14.1</v>
      </c>
    </row>
    <row r="14" spans="1:15" ht="15" thickBot="1" x14ac:dyDescent="0.35">
      <c r="A14" s="212" t="s">
        <v>251</v>
      </c>
      <c r="B14" s="108" t="s">
        <v>5</v>
      </c>
      <c r="C14" s="173" t="s">
        <v>287</v>
      </c>
      <c r="D14" s="184">
        <v>1</v>
      </c>
      <c r="E14" s="185">
        <f>IF(D14="","",(IF(AND(B14="F",D14=1),VLOOKUP(C14,'barême 3'!$B$3:$D$13,3,0),IF(AND(B14="G",D14=1),VLOOKUP(C14,'barême 3'!$B$3:$C$13,2,0),
IF(AND(B14="F",D14=2),VLOOKUP(C14,'barême 3'!$F$3:$H$13,3,0),IF(AND(B14="G",D14=2),VLOOKUP(C14,'barême 3'!$F$3:$G$13,2,0),
IF(AND(B14="F",D14=3),VLOOKUP(C14,'barême 3'!$B$17:$D$25,3,0),IF(AND(B14="G",D14=3),VLOOKUP(C14,'barême 3'!$B$17:$C$25,2,0),
IF(AND(B14="F",D14=4),VLOOKUP(C14,'barême 3'!$F$17:$H$25,3,0),IF(AND(B14="G",D14=4),VLOOKUP(C14,'barême 3'!$F$17:$G$25,2,0)))))))))))</f>
        <v>2</v>
      </c>
      <c r="F14" s="186">
        <v>1</v>
      </c>
      <c r="G14" s="187" t="s">
        <v>285</v>
      </c>
      <c r="H14" s="156">
        <v>1</v>
      </c>
      <c r="I14" s="188">
        <v>0.6</v>
      </c>
      <c r="J14" s="179">
        <f t="shared" si="2"/>
        <v>1.6</v>
      </c>
      <c r="K14" s="180">
        <f t="shared" si="3"/>
        <v>1.6</v>
      </c>
      <c r="L14" s="132"/>
      <c r="M14" s="132">
        <v>2</v>
      </c>
      <c r="N14" s="182">
        <f t="shared" si="0"/>
        <v>2</v>
      </c>
      <c r="O14" s="158">
        <f t="shared" si="1"/>
        <v>6.6</v>
      </c>
    </row>
    <row r="15" spans="1:15" ht="15" thickBot="1" x14ac:dyDescent="0.35">
      <c r="A15" s="212" t="s">
        <v>252</v>
      </c>
      <c r="B15" s="108" t="s">
        <v>5</v>
      </c>
      <c r="C15" s="173" t="s">
        <v>287</v>
      </c>
      <c r="D15" s="184">
        <v>3</v>
      </c>
      <c r="E15" s="185">
        <f>IF(D15="","",(IF(AND(B15="F",D15=1),VLOOKUP(C15,'barême 3'!$B$3:$D$13,3,0),IF(AND(B15="G",D15=1),VLOOKUP(C15,'barême 3'!$B$3:$C$13,2,0),
IF(AND(B15="F",D15=2),VLOOKUP(C15,'barême 3'!$F$3:$H$13,3,0),IF(AND(B15="G",D15=2),VLOOKUP(C15,'barême 3'!$F$3:$G$13,2,0),
IF(AND(B15="F",D15=3),VLOOKUP(C15,'barême 3'!$B$17:$D$25,3,0),IF(AND(B15="G",D15=3),VLOOKUP(C15,'barême 3'!$B$17:$C$25,2,0),
IF(AND(B15="F",D15=4),VLOOKUP(C15,'barême 3'!$F$17:$H$25,3,0),IF(AND(B15="G",D15=4),VLOOKUP(C15,'barême 3'!$F$17:$G$25,2,0)))))))))))</f>
        <v>5</v>
      </c>
      <c r="F15" s="186">
        <v>1</v>
      </c>
      <c r="G15" s="187" t="s">
        <v>285</v>
      </c>
      <c r="H15" s="156">
        <v>2</v>
      </c>
      <c r="I15" s="188">
        <v>0.4</v>
      </c>
      <c r="J15" s="179">
        <f t="shared" si="2"/>
        <v>2.4</v>
      </c>
      <c r="K15" s="180">
        <f t="shared" si="3"/>
        <v>2.4</v>
      </c>
      <c r="L15" s="132"/>
      <c r="M15" s="132">
        <v>3</v>
      </c>
      <c r="N15" s="182">
        <f t="shared" si="0"/>
        <v>3</v>
      </c>
      <c r="O15" s="158">
        <f t="shared" si="1"/>
        <v>11.4</v>
      </c>
    </row>
    <row r="16" spans="1:15" ht="15" thickBot="1" x14ac:dyDescent="0.35">
      <c r="A16" s="212" t="s">
        <v>253</v>
      </c>
      <c r="B16" s="108" t="s">
        <v>5</v>
      </c>
      <c r="C16" s="173" t="s">
        <v>283</v>
      </c>
      <c r="D16" s="184">
        <v>4</v>
      </c>
      <c r="E16" s="185">
        <f>IF(D16="","",(IF(AND(B16="F",D16=1),VLOOKUP(C16,'barême 3'!$B$3:$D$13,3,0),IF(AND(B16="G",D16=1),VLOOKUP(C16,'barême 3'!$B$3:$C$13,2,0),
IF(AND(B16="F",D16=2),VLOOKUP(C16,'barême 3'!$F$3:$H$13,3,0),IF(AND(B16="G",D16=2),VLOOKUP(C16,'barême 3'!$F$3:$G$13,2,0),
IF(AND(B16="F",D16=3),VLOOKUP(C16,'barême 3'!$B$17:$D$25,3,0),IF(AND(B16="G",D16=3),VLOOKUP(C16,'barême 3'!$B$17:$C$25,2,0),
IF(AND(B16="F",D16=4),VLOOKUP(C16,'barême 3'!$F$17:$H$25,3,0),IF(AND(B16="G",D16=4),VLOOKUP(C16,'barême 3'!$F$17:$G$25,2,0)))))))))))</f>
        <v>7</v>
      </c>
      <c r="F16" s="186">
        <v>2</v>
      </c>
      <c r="G16" s="187" t="s">
        <v>284</v>
      </c>
      <c r="H16" s="156">
        <v>1.75</v>
      </c>
      <c r="I16" s="188">
        <v>2</v>
      </c>
      <c r="J16" s="179">
        <f t="shared" si="2"/>
        <v>3.75</v>
      </c>
      <c r="K16" s="180">
        <f t="shared" si="3"/>
        <v>5.625</v>
      </c>
      <c r="L16" s="132"/>
      <c r="M16" s="132">
        <v>3</v>
      </c>
      <c r="N16" s="182">
        <f t="shared" si="0"/>
        <v>1.5</v>
      </c>
      <c r="O16" s="158">
        <f t="shared" si="1"/>
        <v>16.125</v>
      </c>
    </row>
    <row r="17" spans="1:15" ht="15" thickBot="1" x14ac:dyDescent="0.35">
      <c r="A17" s="212" t="s">
        <v>254</v>
      </c>
      <c r="B17" s="108" t="s">
        <v>5</v>
      </c>
      <c r="C17" s="173" t="s">
        <v>287</v>
      </c>
      <c r="D17" s="184">
        <v>4</v>
      </c>
      <c r="E17" s="185">
        <f>IF(D17="","",(IF(AND(B17="F",D17=1),VLOOKUP(C17,'barême 3'!$B$3:$D$13,3,0),IF(AND(B17="G",D17=1),VLOOKUP(C17,'barême 3'!$B$3:$C$13,2,0),
IF(AND(B17="F",D17=2),VLOOKUP(C17,'barême 3'!$F$3:$H$13,3,0),IF(AND(B17="G",D17=2),VLOOKUP(C17,'barême 3'!$F$3:$G$13,2,0),
IF(AND(B17="F",D17=3),VLOOKUP(C17,'barême 3'!$B$17:$D$25,3,0),IF(AND(B17="G",D17=3),VLOOKUP(C17,'barême 3'!$B$17:$C$25,2,0),
IF(AND(B17="F",D17=4),VLOOKUP(C17,'barême 3'!$F$17:$H$25,3,0),IF(AND(B17="G",D17=4),VLOOKUP(C17,'barême 3'!$F$17:$G$25,2,0)))))))))))</f>
        <v>6.25</v>
      </c>
      <c r="F17" s="186">
        <v>2</v>
      </c>
      <c r="G17" s="187" t="s">
        <v>285</v>
      </c>
      <c r="H17" s="156">
        <v>2</v>
      </c>
      <c r="I17" s="188">
        <v>1.4</v>
      </c>
      <c r="J17" s="179">
        <f t="shared" si="2"/>
        <v>3.4</v>
      </c>
      <c r="K17" s="180">
        <f t="shared" si="3"/>
        <v>3.4</v>
      </c>
      <c r="L17" s="132"/>
      <c r="M17" s="132">
        <v>3</v>
      </c>
      <c r="N17" s="182">
        <f t="shared" si="0"/>
        <v>3</v>
      </c>
      <c r="O17" s="158">
        <f t="shared" si="1"/>
        <v>14.65</v>
      </c>
    </row>
    <row r="18" spans="1:15" ht="15" thickBot="1" x14ac:dyDescent="0.35">
      <c r="A18" s="212" t="s">
        <v>255</v>
      </c>
      <c r="B18" s="108" t="s">
        <v>5</v>
      </c>
      <c r="C18" s="173" t="s">
        <v>289</v>
      </c>
      <c r="D18" s="184">
        <v>4</v>
      </c>
      <c r="E18" s="185">
        <f>IF(D18="","",(IF(AND(B18="F",D18=1),VLOOKUP(C18,'barême 3'!$B$3:$D$13,3,0),IF(AND(B18="G",D18=1),VLOOKUP(C18,'barême 3'!$B$3:$C$13,2,0),
IF(AND(B18="F",D18=2),VLOOKUP(C18,'barême 3'!$F$3:$H$13,3,0),IF(AND(B18="G",D18=2),VLOOKUP(C18,'barême 3'!$F$3:$G$13,2,0),
IF(AND(B18="F",D18=3),VLOOKUP(C18,'barême 3'!$B$17:$D$25,3,0),IF(AND(B18="G",D18=3),VLOOKUP(C18,'barême 3'!$B$17:$C$25,2,0),
IF(AND(B18="F",D18=4),VLOOKUP(C18,'barême 3'!$F$17:$H$25,3,0),IF(AND(B18="G",D18=4),VLOOKUP(C18,'barême 3'!$F$17:$G$25,2,0)))))))))))</f>
        <v>8</v>
      </c>
      <c r="F18" s="186">
        <v>1</v>
      </c>
      <c r="G18" s="187" t="s">
        <v>285</v>
      </c>
      <c r="H18" s="156">
        <v>2</v>
      </c>
      <c r="I18" s="188">
        <v>0.8</v>
      </c>
      <c r="J18" s="179">
        <f t="shared" si="2"/>
        <v>2.8</v>
      </c>
      <c r="K18" s="180">
        <f t="shared" si="3"/>
        <v>2.8</v>
      </c>
      <c r="L18" s="132"/>
      <c r="M18" s="132">
        <v>3</v>
      </c>
      <c r="N18" s="182">
        <f t="shared" si="0"/>
        <v>3</v>
      </c>
      <c r="O18" s="158">
        <f t="shared" si="1"/>
        <v>14.8</v>
      </c>
    </row>
    <row r="19" spans="1:15" ht="15" thickBot="1" x14ac:dyDescent="0.35">
      <c r="A19" s="212" t="s">
        <v>256</v>
      </c>
      <c r="B19" s="108" t="s">
        <v>6</v>
      </c>
      <c r="C19" s="173" t="s">
        <v>283</v>
      </c>
      <c r="D19" s="184">
        <v>4</v>
      </c>
      <c r="E19" s="185">
        <f>IF(D19="","",(IF(AND(B19="F",D19=1),VLOOKUP(C19,'barême 3'!$B$3:$D$13,3,0),IF(AND(B19="G",D19=1),VLOOKUP(C19,'barême 3'!$B$3:$C$13,2,0),
IF(AND(B19="F",D19=2),VLOOKUP(C19,'barême 3'!$F$3:$H$13,3,0),IF(AND(B19="G",D19=2),VLOOKUP(C19,'barême 3'!$F$3:$G$13,2,0),
IF(AND(B19="F",D19=3),VLOOKUP(C19,'barême 3'!$B$17:$D$25,3,0),IF(AND(B19="G",D19=3),VLOOKUP(C19,'barême 3'!$B$17:$C$25,2,0),
IF(AND(B19="F",D19=4),VLOOKUP(C19,'barême 3'!$F$17:$H$25,3,0),IF(AND(B19="G",D19=4),VLOOKUP(C19,'barême 3'!$F$17:$G$25,2,0)))))))))))</f>
        <v>6.25</v>
      </c>
      <c r="F19" s="186">
        <v>3</v>
      </c>
      <c r="G19" s="187" t="s">
        <v>284</v>
      </c>
      <c r="H19" s="156">
        <v>2</v>
      </c>
      <c r="I19" s="188">
        <v>2</v>
      </c>
      <c r="J19" s="179">
        <f t="shared" si="2"/>
        <v>4</v>
      </c>
      <c r="K19" s="180">
        <f t="shared" si="3"/>
        <v>6</v>
      </c>
      <c r="L19" s="132"/>
      <c r="M19" s="132">
        <v>3</v>
      </c>
      <c r="N19" s="182">
        <f t="shared" si="0"/>
        <v>1.5</v>
      </c>
      <c r="O19" s="158">
        <f t="shared" si="1"/>
        <v>16.75</v>
      </c>
    </row>
    <row r="20" spans="1:15" ht="15" thickBot="1" x14ac:dyDescent="0.35">
      <c r="A20" s="212" t="s">
        <v>257</v>
      </c>
      <c r="B20" s="108" t="s">
        <v>5</v>
      </c>
      <c r="C20" s="173" t="s">
        <v>283</v>
      </c>
      <c r="D20" s="184">
        <v>4</v>
      </c>
      <c r="E20" s="185">
        <f>IF(D20="","",(IF(AND(B20="F",D20=1),VLOOKUP(C20,'barême 3'!$B$3:$D$13,3,0),IF(AND(B20="G",D20=1),VLOOKUP(C20,'barême 3'!$B$3:$C$13,2,0),
IF(AND(B20="F",D20=2),VLOOKUP(C20,'barême 3'!$F$3:$H$13,3,0),IF(AND(B20="G",D20=2),VLOOKUP(C20,'barême 3'!$F$3:$G$13,2,0),
IF(AND(B20="F",D20=3),VLOOKUP(C20,'barême 3'!$B$17:$D$25,3,0),IF(AND(B20="G",D20=3),VLOOKUP(C20,'barême 3'!$B$17:$C$25,2,0),
IF(AND(B20="F",D20=4),VLOOKUP(C20,'barême 3'!$F$17:$H$25,3,0),IF(AND(B20="G",D20=4),VLOOKUP(C20,'barême 3'!$F$17:$G$25,2,0)))))))))))</f>
        <v>7</v>
      </c>
      <c r="F20" s="186">
        <v>2</v>
      </c>
      <c r="G20" s="187" t="s">
        <v>284</v>
      </c>
      <c r="H20" s="156">
        <v>2</v>
      </c>
      <c r="I20" s="188">
        <v>1.8</v>
      </c>
      <c r="J20" s="179">
        <f t="shared" si="2"/>
        <v>3.8</v>
      </c>
      <c r="K20" s="180">
        <f t="shared" si="3"/>
        <v>5.6999999999999993</v>
      </c>
      <c r="L20" s="132"/>
      <c r="M20" s="132">
        <v>3</v>
      </c>
      <c r="N20" s="182">
        <f t="shared" si="0"/>
        <v>1.5</v>
      </c>
      <c r="O20" s="158">
        <f t="shared" si="1"/>
        <v>16.2</v>
      </c>
    </row>
    <row r="21" spans="1:15" ht="15" thickBot="1" x14ac:dyDescent="0.35">
      <c r="A21" s="212" t="s">
        <v>258</v>
      </c>
      <c r="B21" s="108" t="s">
        <v>5</v>
      </c>
      <c r="C21" s="173" t="s">
        <v>287</v>
      </c>
      <c r="D21" s="184">
        <v>4</v>
      </c>
      <c r="E21" s="185">
        <f>IF(D21="","",(IF(AND(B21="F",D21=1),VLOOKUP(C21,'barême 3'!$B$3:$D$13,3,0),IF(AND(B21="G",D21=1),VLOOKUP(C21,'barême 3'!$B$3:$C$13,2,0),
IF(AND(B21="F",D21=2),VLOOKUP(C21,'barême 3'!$F$3:$H$13,3,0),IF(AND(B21="G",D21=2),VLOOKUP(C21,'barême 3'!$F$3:$G$13,2,0),
IF(AND(B21="F",D21=3),VLOOKUP(C21,'barême 3'!$B$17:$D$25,3,0),IF(AND(B21="G",D21=3),VLOOKUP(C21,'barême 3'!$B$17:$C$25,2,0),
IF(AND(B21="F",D21=4),VLOOKUP(C21,'barême 3'!$F$17:$H$25,3,0),IF(AND(B21="G",D21=4),VLOOKUP(C21,'barême 3'!$F$17:$G$25,2,0)))))))))))</f>
        <v>6.25</v>
      </c>
      <c r="F21" s="186">
        <v>2</v>
      </c>
      <c r="G21" s="187" t="s">
        <v>285</v>
      </c>
      <c r="H21" s="156">
        <v>0</v>
      </c>
      <c r="I21" s="188">
        <v>0.2</v>
      </c>
      <c r="J21" s="179">
        <f t="shared" si="2"/>
        <v>0.2</v>
      </c>
      <c r="K21" s="180">
        <f t="shared" si="3"/>
        <v>0.2</v>
      </c>
      <c r="L21" s="132"/>
      <c r="M21" s="132">
        <v>3</v>
      </c>
      <c r="N21" s="182">
        <f t="shared" si="0"/>
        <v>3</v>
      </c>
      <c r="O21" s="158">
        <f t="shared" si="1"/>
        <v>11.45</v>
      </c>
    </row>
    <row r="22" spans="1:15" ht="15" thickBot="1" x14ac:dyDescent="0.35">
      <c r="A22" s="212" t="s">
        <v>259</v>
      </c>
      <c r="B22" s="108" t="s">
        <v>5</v>
      </c>
      <c r="C22" s="173" t="s">
        <v>283</v>
      </c>
      <c r="D22" s="184">
        <v>3</v>
      </c>
      <c r="E22" s="185">
        <f>IF(D22="","",(IF(AND(B22="F",D22=1),VLOOKUP(C22,'barême 3'!$B$3:$D$13,3,0),IF(AND(B22="G",D22=1),VLOOKUP(C22,'barême 3'!$B$3:$C$13,2,0),
IF(AND(B22="F",D22=2),VLOOKUP(C22,'barême 3'!$F$3:$H$13,3,0),IF(AND(B22="G",D22=2),VLOOKUP(C22,'barême 3'!$F$3:$G$13,2,0),
IF(AND(B22="F",D22=3),VLOOKUP(C22,'barême 3'!$B$17:$D$25,3,0),IF(AND(B22="G",D22=3),VLOOKUP(C22,'barême 3'!$B$17:$C$25,2,0),
IF(AND(B22="F",D22=4),VLOOKUP(C22,'barême 3'!$F$17:$H$25,3,0),IF(AND(B22="G",D22=4),VLOOKUP(C22,'barême 3'!$F$17:$G$25,2,0)))))))))))</f>
        <v>6</v>
      </c>
      <c r="F22" s="186">
        <v>2</v>
      </c>
      <c r="G22" s="187" t="s">
        <v>285</v>
      </c>
      <c r="H22" s="156">
        <v>2</v>
      </c>
      <c r="I22" s="188">
        <v>1.6</v>
      </c>
      <c r="J22" s="179">
        <f t="shared" si="2"/>
        <v>3.6</v>
      </c>
      <c r="K22" s="180">
        <f t="shared" si="3"/>
        <v>3.6</v>
      </c>
      <c r="L22" s="132"/>
      <c r="M22" s="132">
        <v>3</v>
      </c>
      <c r="N22" s="182">
        <f t="shared" si="0"/>
        <v>3</v>
      </c>
      <c r="O22" s="158">
        <f t="shared" si="1"/>
        <v>14.6</v>
      </c>
    </row>
    <row r="23" spans="1:15" ht="15" thickBot="1" x14ac:dyDescent="0.35">
      <c r="A23" s="212" t="s">
        <v>260</v>
      </c>
      <c r="B23" s="108" t="s">
        <v>5</v>
      </c>
      <c r="C23" s="173" t="s">
        <v>287</v>
      </c>
      <c r="D23" s="184">
        <v>4</v>
      </c>
      <c r="E23" s="185">
        <f>IF(D23="","",(IF(AND(B23="F",D23=1),VLOOKUP(C23,'barême 3'!$B$3:$D$13,3,0),IF(AND(B23="G",D23=1),VLOOKUP(C23,'barême 3'!$B$3:$C$13,2,0),
IF(AND(B23="F",D23=2),VLOOKUP(C23,'barême 3'!$F$3:$H$13,3,0),IF(AND(B23="G",D23=2),VLOOKUP(C23,'barême 3'!$F$3:$G$13,2,0),
IF(AND(B23="F",D23=3),VLOOKUP(C23,'barême 3'!$B$17:$D$25,3,0),IF(AND(B23="G",D23=3),VLOOKUP(C23,'barême 3'!$B$17:$C$25,2,0),
IF(AND(B23="F",D23=4),VLOOKUP(C23,'barême 3'!$F$17:$H$25,3,0),IF(AND(B23="G",D23=4),VLOOKUP(C23,'barême 3'!$F$17:$G$25,2,0)))))))))))</f>
        <v>6.25</v>
      </c>
      <c r="F23" s="186">
        <v>1</v>
      </c>
      <c r="G23" s="187" t="s">
        <v>285</v>
      </c>
      <c r="H23" s="156">
        <v>1</v>
      </c>
      <c r="I23" s="188">
        <v>0.4</v>
      </c>
      <c r="J23" s="179">
        <f t="shared" si="2"/>
        <v>1.4</v>
      </c>
      <c r="K23" s="180">
        <f t="shared" si="3"/>
        <v>1.4</v>
      </c>
      <c r="L23" s="132"/>
      <c r="M23" s="132">
        <v>4</v>
      </c>
      <c r="N23" s="182">
        <f t="shared" si="0"/>
        <v>4</v>
      </c>
      <c r="O23" s="158">
        <f t="shared" si="1"/>
        <v>12.65</v>
      </c>
    </row>
    <row r="24" spans="1:15" ht="15" thickBot="1" x14ac:dyDescent="0.35">
      <c r="A24" s="212" t="s">
        <v>261</v>
      </c>
      <c r="B24" s="108" t="s">
        <v>5</v>
      </c>
      <c r="C24" s="173" t="s">
        <v>286</v>
      </c>
      <c r="D24" s="184">
        <v>2</v>
      </c>
      <c r="E24" s="185">
        <f>IF(D24="","",(IF(AND(B24="F",D24=1),VLOOKUP(C24,'barême 3'!$B$3:$D$13,3,0),IF(AND(B24="G",D24=1),VLOOKUP(C24,'barême 3'!$B$3:$C$13,2,0),
IF(AND(B24="F",D24=2),VLOOKUP(C24,'barême 3'!$F$3:$H$13,3,0),IF(AND(B24="G",D24=2),VLOOKUP(C24,'barême 3'!$F$3:$G$13,2,0),
IF(AND(B24="F",D24=3),VLOOKUP(C24,'barême 3'!$B$17:$D$25,3,0),IF(AND(B24="G",D24=3),VLOOKUP(C24,'barême 3'!$B$17:$C$25,2,0),
IF(AND(B24="F",D24=4),VLOOKUP(C24,'barême 3'!$F$17:$H$25,3,0),IF(AND(B24="G",D24=4),VLOOKUP(C24,'barême 3'!$F$17:$G$25,2,0)))))))))))</f>
        <v>2.25</v>
      </c>
      <c r="F24" s="186">
        <v>1</v>
      </c>
      <c r="G24" s="187" t="s">
        <v>285</v>
      </c>
      <c r="H24" s="156">
        <v>2</v>
      </c>
      <c r="I24" s="188">
        <v>1.6</v>
      </c>
      <c r="J24" s="179">
        <f t="shared" si="2"/>
        <v>3.6</v>
      </c>
      <c r="K24" s="180">
        <f t="shared" si="3"/>
        <v>3.6</v>
      </c>
      <c r="L24" s="132"/>
      <c r="M24" s="132">
        <v>4</v>
      </c>
      <c r="N24" s="182">
        <f t="shared" si="0"/>
        <v>4</v>
      </c>
      <c r="O24" s="158">
        <f t="shared" si="1"/>
        <v>10.85</v>
      </c>
    </row>
    <row r="25" spans="1:15" ht="15" thickBot="1" x14ac:dyDescent="0.35">
      <c r="A25" s="212" t="s">
        <v>262</v>
      </c>
      <c r="B25" s="108" t="s">
        <v>5</v>
      </c>
      <c r="C25" s="173" t="s">
        <v>287</v>
      </c>
      <c r="D25" s="184">
        <v>3</v>
      </c>
      <c r="E25" s="185">
        <f>IF(D25="","",(IF(AND(B25="F",D25=1),VLOOKUP(C25,'barême 3'!$B$3:$D$13,3,0),IF(AND(B25="G",D25=1),VLOOKUP(C25,'barême 3'!$B$3:$C$13,2,0),
IF(AND(B25="F",D25=2),VLOOKUP(C25,'barême 3'!$F$3:$H$13,3,0),IF(AND(B25="G",D25=2),VLOOKUP(C25,'barême 3'!$F$3:$G$13,2,0),
IF(AND(B25="F",D25=3),VLOOKUP(C25,'barême 3'!$B$17:$D$25,3,0),IF(AND(B25="G",D25=3),VLOOKUP(C25,'barême 3'!$B$17:$C$25,2,0),
IF(AND(B25="F",D25=4),VLOOKUP(C25,'barême 3'!$F$17:$H$25,3,0),IF(AND(B25="G",D25=4),VLOOKUP(C25,'barême 3'!$F$17:$G$25,2,0)))))))))))</f>
        <v>5</v>
      </c>
      <c r="F25" s="186">
        <v>2</v>
      </c>
      <c r="G25" s="187" t="s">
        <v>284</v>
      </c>
      <c r="H25" s="156">
        <v>2</v>
      </c>
      <c r="I25" s="188">
        <v>1.8</v>
      </c>
      <c r="J25" s="179">
        <f t="shared" si="2"/>
        <v>3.8</v>
      </c>
      <c r="K25" s="180">
        <f t="shared" si="3"/>
        <v>5.6999999999999993</v>
      </c>
      <c r="L25" s="132"/>
      <c r="M25" s="132">
        <v>3</v>
      </c>
      <c r="N25" s="182">
        <f t="shared" si="0"/>
        <v>1.5</v>
      </c>
      <c r="O25" s="158">
        <f t="shared" si="1"/>
        <v>14.2</v>
      </c>
    </row>
    <row r="26" spans="1:15" ht="15" thickBot="1" x14ac:dyDescent="0.35">
      <c r="A26" s="212" t="s">
        <v>263</v>
      </c>
      <c r="B26" s="108" t="s">
        <v>5</v>
      </c>
      <c r="C26" s="173" t="s">
        <v>287</v>
      </c>
      <c r="D26" s="184">
        <v>4</v>
      </c>
      <c r="E26" s="185">
        <f>IF(D26="","",(IF(AND(B26="F",D26=1),VLOOKUP(C26,'barême 3'!$B$3:$D$13,3,0),IF(AND(B26="G",D26=1),VLOOKUP(C26,'barême 3'!$B$3:$C$13,2,0),
IF(AND(B26="F",D26=2),VLOOKUP(C26,'barême 3'!$F$3:$H$13,3,0),IF(AND(B26="G",D26=2),VLOOKUP(C26,'barême 3'!$F$3:$G$13,2,0),
IF(AND(B26="F",D26=3),VLOOKUP(C26,'barême 3'!$B$17:$D$25,3,0),IF(AND(B26="G",D26=3),VLOOKUP(C26,'barême 3'!$B$17:$C$25,2,0),
IF(AND(B26="F",D26=4),VLOOKUP(C26,'barême 3'!$F$17:$H$25,3,0),IF(AND(B26="G",D26=4),VLOOKUP(C26,'barême 3'!$F$17:$G$25,2,0)))))))))))</f>
        <v>6.25</v>
      </c>
      <c r="F26" s="186">
        <v>1</v>
      </c>
      <c r="G26" s="187" t="s">
        <v>285</v>
      </c>
      <c r="H26" s="156">
        <v>2</v>
      </c>
      <c r="I26" s="188">
        <v>0</v>
      </c>
      <c r="J26" s="179">
        <f t="shared" si="2"/>
        <v>2</v>
      </c>
      <c r="K26" s="180">
        <f t="shared" si="3"/>
        <v>2</v>
      </c>
      <c r="L26" s="132"/>
      <c r="M26" s="132">
        <v>0</v>
      </c>
      <c r="N26" s="182">
        <f t="shared" si="0"/>
        <v>0</v>
      </c>
      <c r="O26" s="158">
        <f t="shared" si="1"/>
        <v>9.25</v>
      </c>
    </row>
    <row r="27" spans="1:15" ht="15" thickBot="1" x14ac:dyDescent="0.35">
      <c r="A27" s="212" t="s">
        <v>264</v>
      </c>
      <c r="B27" s="108" t="s">
        <v>5</v>
      </c>
      <c r="C27" s="173" t="s">
        <v>287</v>
      </c>
      <c r="D27" s="184">
        <v>4</v>
      </c>
      <c r="E27" s="185">
        <f>IF(D27="","",(IF(AND(B27="F",D27=1),VLOOKUP(C27,'barême 3'!$B$3:$D$13,3,0),IF(AND(B27="G",D27=1),VLOOKUP(C27,'barême 3'!$B$3:$C$13,2,0),
IF(AND(B27="F",D27=2),VLOOKUP(C27,'barême 3'!$F$3:$H$13,3,0),IF(AND(B27="G",D27=2),VLOOKUP(C27,'barême 3'!$F$3:$G$13,2,0),
IF(AND(B27="F",D27=3),VLOOKUP(C27,'barême 3'!$B$17:$D$25,3,0),IF(AND(B27="G",D27=3),VLOOKUP(C27,'barême 3'!$B$17:$C$25,2,0),
IF(AND(B27="F",D27=4),VLOOKUP(C27,'barême 3'!$F$17:$H$25,3,0),IF(AND(B27="G",D27=4),VLOOKUP(C27,'barême 3'!$F$17:$G$25,2,0)))))))))))</f>
        <v>6.25</v>
      </c>
      <c r="F27" s="186">
        <v>1</v>
      </c>
      <c r="G27" s="187" t="s">
        <v>285</v>
      </c>
      <c r="H27" s="156">
        <v>2</v>
      </c>
      <c r="I27" s="188">
        <v>1.2</v>
      </c>
      <c r="J27" s="179">
        <f t="shared" si="2"/>
        <v>3.2</v>
      </c>
      <c r="K27" s="180">
        <f t="shared" si="3"/>
        <v>3.2</v>
      </c>
      <c r="L27" s="132"/>
      <c r="M27" s="132">
        <v>4</v>
      </c>
      <c r="N27" s="182">
        <f t="shared" si="0"/>
        <v>4</v>
      </c>
      <c r="O27" s="158">
        <f t="shared" si="1"/>
        <v>14.45</v>
      </c>
    </row>
    <row r="28" spans="1:15" ht="15" thickBot="1" x14ac:dyDescent="0.35">
      <c r="A28" s="212" t="s">
        <v>265</v>
      </c>
      <c r="B28" s="108" t="s">
        <v>5</v>
      </c>
      <c r="C28" s="173" t="s">
        <v>289</v>
      </c>
      <c r="D28" s="184">
        <v>4</v>
      </c>
      <c r="E28" s="185">
        <f>IF(D28="","",(IF(AND(B28="F",D28=1),VLOOKUP(C28,'barême 3'!$B$3:$D$13,3,0),IF(AND(B28="G",D28=1),VLOOKUP(C28,'barême 3'!$B$3:$C$13,2,0),
IF(AND(B28="F",D28=2),VLOOKUP(C28,'barême 3'!$F$3:$H$13,3,0),IF(AND(B28="G",D28=2),VLOOKUP(C28,'barême 3'!$F$3:$G$13,2,0),
IF(AND(B28="F",D28=3),VLOOKUP(C28,'barême 3'!$B$17:$D$25,3,0),IF(AND(B28="G",D28=3),VLOOKUP(C28,'barême 3'!$B$17:$C$25,2,0),
IF(AND(B28="F",D28=4),VLOOKUP(C28,'barême 3'!$F$17:$H$25,3,0),IF(AND(B28="G",D28=4),VLOOKUP(C28,'barême 3'!$F$17:$G$25,2,0)))))))))))</f>
        <v>8</v>
      </c>
      <c r="F28" s="186">
        <v>4</v>
      </c>
      <c r="G28" s="187" t="s">
        <v>284</v>
      </c>
      <c r="H28" s="156">
        <v>2</v>
      </c>
      <c r="I28" s="188">
        <v>2</v>
      </c>
      <c r="J28" s="179">
        <f t="shared" si="2"/>
        <v>4</v>
      </c>
      <c r="K28" s="180">
        <f t="shared" si="3"/>
        <v>6</v>
      </c>
      <c r="L28" s="132"/>
      <c r="M28" s="132">
        <v>3</v>
      </c>
      <c r="N28" s="182">
        <f t="shared" si="0"/>
        <v>1.5</v>
      </c>
      <c r="O28" s="158">
        <f t="shared" si="1"/>
        <v>19.5</v>
      </c>
    </row>
    <row r="29" spans="1:15" ht="15" thickBot="1" x14ac:dyDescent="0.35">
      <c r="A29" s="211" t="s">
        <v>266</v>
      </c>
      <c r="B29" s="108" t="s">
        <v>5</v>
      </c>
      <c r="C29" s="173"/>
      <c r="D29" s="184"/>
      <c r="E29" s="185" t="str">
        <f>IF(D29="","",(IF(AND(B29="F",D29=1),VLOOKUP(C29,'barême 3'!$B$3:$D$13,3,0),IF(AND(B29="G",D29=1),VLOOKUP(C29,'barême 3'!$B$3:$C$13,2,0),
IF(AND(B29="F",D29=2),VLOOKUP(C29,'barême 3'!$F$3:$H$13,3,0),IF(AND(B29="G",D29=2),VLOOKUP(C29,'barême 3'!$F$3:$G$13,2,0),
IF(AND(B29="F",D29=3),VLOOKUP(C29,'barême 3'!$B$17:$D$25,3,0),IF(AND(B29="G",D29=3),VLOOKUP(C29,'barême 3'!$B$17:$C$25,2,0),
IF(AND(B29="F",D29=4),VLOOKUP(C29,'barême 3'!$F$17:$H$25,3,0),IF(AND(B29="G",D29=4),VLOOKUP(C29,'barême 3'!$F$17:$G$25,2,0)))))))))))</f>
        <v/>
      </c>
      <c r="F29" s="186"/>
      <c r="G29" s="187"/>
      <c r="H29" s="156"/>
      <c r="I29" s="188">
        <v>0</v>
      </c>
      <c r="J29" s="179">
        <f t="shared" si="2"/>
        <v>0</v>
      </c>
      <c r="K29" s="180">
        <f t="shared" si="3"/>
        <v>0</v>
      </c>
      <c r="L29" s="132"/>
      <c r="M29" s="132"/>
      <c r="N29" s="182" t="str">
        <f t="shared" si="0"/>
        <v/>
      </c>
      <c r="O29" s="158" t="str">
        <f t="shared" si="1"/>
        <v/>
      </c>
    </row>
    <row r="30" spans="1:15" ht="15" thickBot="1" x14ac:dyDescent="0.35">
      <c r="A30" s="212" t="s">
        <v>267</v>
      </c>
      <c r="B30" s="108" t="s">
        <v>6</v>
      </c>
      <c r="C30" s="173" t="s">
        <v>283</v>
      </c>
      <c r="D30" s="184">
        <v>3</v>
      </c>
      <c r="E30" s="185">
        <f>IF(D30="","",(IF(AND(B30="F",D30=1),VLOOKUP(C30,'barême 3'!$B$3:$D$13,3,0),IF(AND(B30="G",D30=1),VLOOKUP(C30,'barême 3'!$B$3:$C$13,2,0),
IF(AND(B30="F",D30=2),VLOOKUP(C30,'barême 3'!$F$3:$H$13,3,0),IF(AND(B30="G",D30=2),VLOOKUP(C30,'barême 3'!$F$3:$G$13,2,0),
IF(AND(B30="F",D30=3),VLOOKUP(C30,'barême 3'!$B$17:$D$25,3,0),IF(AND(B30="G",D30=3),VLOOKUP(C30,'barême 3'!$B$17:$C$25,2,0),
IF(AND(B30="F",D30=4),VLOOKUP(C30,'barême 3'!$F$17:$H$25,3,0),IF(AND(B30="G",D30=4),VLOOKUP(C30,'barême 3'!$F$17:$G$25,2,0)))))))))))</f>
        <v>5</v>
      </c>
      <c r="F30" s="186">
        <v>2</v>
      </c>
      <c r="G30" s="187" t="s">
        <v>284</v>
      </c>
      <c r="H30" s="156">
        <v>2</v>
      </c>
      <c r="I30" s="188">
        <v>2</v>
      </c>
      <c r="J30" s="179">
        <f t="shared" si="2"/>
        <v>4</v>
      </c>
      <c r="K30" s="180">
        <f t="shared" si="3"/>
        <v>6</v>
      </c>
      <c r="L30" s="132"/>
      <c r="M30" s="132">
        <v>4</v>
      </c>
      <c r="N30" s="182">
        <f t="shared" si="0"/>
        <v>2</v>
      </c>
      <c r="O30" s="158">
        <f t="shared" si="1"/>
        <v>15</v>
      </c>
    </row>
    <row r="31" spans="1:15" x14ac:dyDescent="0.3">
      <c r="E31" s="214">
        <f>AVERAGE(E3:E30)</f>
        <v>5.9444444444444446</v>
      </c>
      <c r="F31" s="214">
        <f>AVERAGE(F3:F30)</f>
        <v>1.6481481481481481</v>
      </c>
      <c r="G31" s="213"/>
      <c r="H31" s="213"/>
      <c r="I31" s="213"/>
      <c r="J31" s="213"/>
      <c r="K31" s="198">
        <f t="shared" ref="K31:L31" si="4">AVERAGE(K3:K30)</f>
        <v>3.4312499999999995</v>
      </c>
      <c r="L31" s="198" t="e">
        <f t="shared" si="4"/>
        <v>#DIV/0!</v>
      </c>
      <c r="M31" s="198"/>
      <c r="N31" s="198">
        <f>AVERAGE(N3:N30)</f>
        <v>2.1851851851851851</v>
      </c>
      <c r="O31" s="198">
        <f>AVERAGE(O3:O30)</f>
        <v>13.33611111111111</v>
      </c>
    </row>
    <row r="32" spans="1:15" x14ac:dyDescent="0.3">
      <c r="D32" s="206" t="s">
        <v>5</v>
      </c>
      <c r="E32" s="215">
        <f>AVERAGEIF($B$3:$B$30,"F",$E$3:$E$30)</f>
        <v>5.958333333333333</v>
      </c>
      <c r="F32" s="215">
        <f>AVERAGEIF($B$3:$B$30,"F",$F$3:$F$30)</f>
        <v>1.5833333333333333</v>
      </c>
      <c r="G32" s="207"/>
      <c r="H32" s="207"/>
      <c r="I32" s="207"/>
      <c r="J32" s="207"/>
      <c r="K32" s="207"/>
      <c r="L32" s="207"/>
      <c r="M32" s="207"/>
      <c r="N32" s="207"/>
      <c r="O32" s="207">
        <f>AVERAGEIF($B$3:$B$30,"F",$O$3:$O$30)</f>
        <v>13.088541666666666</v>
      </c>
    </row>
    <row r="33" spans="4:15" x14ac:dyDescent="0.3">
      <c r="D33" s="216" t="s">
        <v>6</v>
      </c>
      <c r="E33" s="217">
        <f>AVERAGEIF($B$3:$B$30,"G",$E$3:$E$30)</f>
        <v>5.833333333333333</v>
      </c>
      <c r="F33" s="218">
        <f>AVERAGEIF($B$3:$B$30,"G",$F$3:$F$30)</f>
        <v>2.1666666666666665</v>
      </c>
      <c r="G33" s="217"/>
      <c r="H33" s="217"/>
      <c r="I33" s="217"/>
      <c r="J33" s="217"/>
      <c r="K33" s="217"/>
      <c r="L33" s="217"/>
      <c r="M33" s="217"/>
      <c r="N33" s="217"/>
      <c r="O33" s="217">
        <f>AVERAGEIF($B$3:$B$30,"G",$O$3:$O$30)</f>
        <v>15.316666666666668</v>
      </c>
    </row>
  </sheetData>
  <mergeCells count="5">
    <mergeCell ref="C1:F1"/>
    <mergeCell ref="G1:G2"/>
    <mergeCell ref="H1:K1"/>
    <mergeCell ref="L1:N1"/>
    <mergeCell ref="O1:O2"/>
  </mergeCells>
  <dataValidations count="3">
    <dataValidation type="list" allowBlank="1" showInputMessage="1" showErrorMessage="1" sqref="C3:C30" xr:uid="{00000000-0002-0000-0C00-000000000000}">
      <formula1>"3cT,4a MT,4a T,4b MT,4b T,4c MT,4c T, 5a MT,5aT,5b MT,5b T, 5c MT, 5c T, 6a MT, 6a T"</formula1>
    </dataValidation>
    <dataValidation type="list" allowBlank="1" showInputMessage="1" showErrorMessage="1" sqref="G3:G30" xr:uid="{00000000-0002-0000-0C00-000001000000}">
      <formula1>"4pts/4pts,2pts/6pts,6pts/2pts"</formula1>
    </dataValidation>
    <dataValidation type="list" allowBlank="1" showInputMessage="1" showErrorMessage="1" sqref="D3:D30" xr:uid="{00000000-0002-0000-0C00-000002000000}">
      <formula1>"1,2,3,4"</formula1>
    </dataValidation>
  </dataValidations>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B2:H25"/>
  <sheetViews>
    <sheetView workbookViewId="0">
      <selection activeCell="P3" sqref="P3:P31"/>
    </sheetView>
  </sheetViews>
  <sheetFormatPr baseColWidth="10" defaultRowHeight="14.4" x14ac:dyDescent="0.3"/>
  <cols>
    <col min="2" max="2" width="8.33203125" customWidth="1"/>
    <col min="6" max="6" width="8.33203125" customWidth="1"/>
  </cols>
  <sheetData>
    <row r="2" spans="2:8" x14ac:dyDescent="0.3">
      <c r="B2" s="199" t="s">
        <v>292</v>
      </c>
      <c r="C2" s="184" t="s">
        <v>6</v>
      </c>
      <c r="D2" s="200" t="s">
        <v>5</v>
      </c>
      <c r="F2" s="201" t="s">
        <v>293</v>
      </c>
      <c r="G2" s="184" t="s">
        <v>6</v>
      </c>
      <c r="H2" s="200" t="s">
        <v>5</v>
      </c>
    </row>
    <row r="3" spans="2:8" x14ac:dyDescent="0.3">
      <c r="B3" s="132" t="s">
        <v>294</v>
      </c>
      <c r="C3" s="184"/>
      <c r="D3" s="200">
        <v>0.5</v>
      </c>
      <c r="F3" s="132" t="s">
        <v>295</v>
      </c>
      <c r="G3" s="184"/>
      <c r="H3" s="200"/>
    </row>
    <row r="4" spans="2:8" x14ac:dyDescent="0.3">
      <c r="B4" s="132" t="s">
        <v>296</v>
      </c>
      <c r="C4" s="184"/>
      <c r="D4" s="200">
        <v>0.5</v>
      </c>
      <c r="F4" s="132" t="s">
        <v>296</v>
      </c>
      <c r="G4" s="184"/>
      <c r="H4" s="200"/>
    </row>
    <row r="5" spans="2:8" x14ac:dyDescent="0.3">
      <c r="B5" s="132" t="s">
        <v>295</v>
      </c>
      <c r="C5" s="184">
        <v>0.5</v>
      </c>
      <c r="D5" s="200">
        <v>1</v>
      </c>
      <c r="F5" s="132" t="s">
        <v>297</v>
      </c>
      <c r="G5" s="184"/>
      <c r="H5" s="200"/>
    </row>
    <row r="6" spans="2:8" x14ac:dyDescent="0.3">
      <c r="B6" s="132" t="s">
        <v>298</v>
      </c>
      <c r="C6" s="184">
        <v>0.5</v>
      </c>
      <c r="D6" s="200">
        <v>1</v>
      </c>
      <c r="F6" s="132" t="s">
        <v>299</v>
      </c>
      <c r="G6" s="184"/>
      <c r="H6" s="200">
        <v>2.25</v>
      </c>
    </row>
    <row r="7" spans="2:8" x14ac:dyDescent="0.3">
      <c r="B7" s="132" t="s">
        <v>297</v>
      </c>
      <c r="C7" s="184">
        <v>1</v>
      </c>
      <c r="D7" s="200">
        <v>2</v>
      </c>
      <c r="F7" s="132" t="s">
        <v>286</v>
      </c>
      <c r="G7" s="184">
        <v>2.25</v>
      </c>
      <c r="H7" s="200">
        <v>2.25</v>
      </c>
    </row>
    <row r="8" spans="2:8" x14ac:dyDescent="0.3">
      <c r="B8" s="132" t="s">
        <v>299</v>
      </c>
      <c r="C8" s="184">
        <v>1</v>
      </c>
      <c r="D8" s="200">
        <v>2</v>
      </c>
      <c r="F8" s="132" t="s">
        <v>300</v>
      </c>
      <c r="G8" s="184">
        <v>2.25</v>
      </c>
      <c r="H8" s="200">
        <v>3</v>
      </c>
    </row>
    <row r="9" spans="2:8" x14ac:dyDescent="0.3">
      <c r="B9" s="132" t="s">
        <v>286</v>
      </c>
      <c r="C9" s="184">
        <v>2</v>
      </c>
      <c r="D9" s="200">
        <v>2</v>
      </c>
      <c r="F9" s="132" t="s">
        <v>287</v>
      </c>
      <c r="G9" s="184">
        <v>3</v>
      </c>
      <c r="H9" s="200">
        <v>3</v>
      </c>
    </row>
    <row r="10" spans="2:8" x14ac:dyDescent="0.3">
      <c r="B10" s="132" t="s">
        <v>300</v>
      </c>
      <c r="C10" s="184">
        <v>2</v>
      </c>
      <c r="D10" s="200">
        <v>2</v>
      </c>
      <c r="F10" s="132" t="s">
        <v>301</v>
      </c>
      <c r="G10" s="184">
        <v>3</v>
      </c>
      <c r="H10" s="200">
        <v>3</v>
      </c>
    </row>
    <row r="11" spans="2:8" x14ac:dyDescent="0.3">
      <c r="B11" s="132" t="s">
        <v>287</v>
      </c>
      <c r="C11" s="184">
        <v>2</v>
      </c>
      <c r="D11" s="200">
        <v>2</v>
      </c>
      <c r="F11" s="132" t="s">
        <v>283</v>
      </c>
      <c r="G11" s="184">
        <v>3</v>
      </c>
      <c r="H11" s="200">
        <v>4</v>
      </c>
    </row>
    <row r="12" spans="2:8" x14ac:dyDescent="0.3">
      <c r="B12" s="132" t="s">
        <v>301</v>
      </c>
      <c r="C12" s="184">
        <v>2</v>
      </c>
      <c r="D12" s="200">
        <v>2</v>
      </c>
      <c r="F12" s="132" t="s">
        <v>302</v>
      </c>
      <c r="G12" s="184">
        <v>4</v>
      </c>
      <c r="H12" s="200">
        <v>4</v>
      </c>
    </row>
    <row r="13" spans="2:8" x14ac:dyDescent="0.3">
      <c r="B13" s="132" t="s">
        <v>283</v>
      </c>
      <c r="C13" s="184">
        <v>2</v>
      </c>
      <c r="D13" s="200">
        <v>2</v>
      </c>
      <c r="F13" s="132" t="s">
        <v>289</v>
      </c>
      <c r="G13" s="184">
        <v>4</v>
      </c>
      <c r="H13" s="200">
        <v>4</v>
      </c>
    </row>
    <row r="16" spans="2:8" x14ac:dyDescent="0.3">
      <c r="B16" s="202" t="s">
        <v>303</v>
      </c>
      <c r="C16" s="184" t="s">
        <v>6</v>
      </c>
      <c r="D16" s="200" t="s">
        <v>5</v>
      </c>
      <c r="F16" s="203" t="s">
        <v>304</v>
      </c>
      <c r="G16" s="184" t="s">
        <v>6</v>
      </c>
      <c r="H16" s="200" t="s">
        <v>5</v>
      </c>
    </row>
    <row r="17" spans="2:8" x14ac:dyDescent="0.3">
      <c r="B17" s="132" t="s">
        <v>286</v>
      </c>
      <c r="C17" s="184"/>
      <c r="D17" s="200">
        <v>4.25</v>
      </c>
      <c r="F17" s="132" t="s">
        <v>286</v>
      </c>
      <c r="G17" s="184"/>
      <c r="H17" s="200"/>
    </row>
    <row r="18" spans="2:8" x14ac:dyDescent="0.3">
      <c r="B18" s="132" t="s">
        <v>300</v>
      </c>
      <c r="C18" s="184"/>
      <c r="D18" s="200">
        <v>4.25</v>
      </c>
      <c r="F18" s="132" t="s">
        <v>300</v>
      </c>
      <c r="G18" s="184"/>
      <c r="H18" s="200"/>
    </row>
    <row r="19" spans="2:8" x14ac:dyDescent="0.3">
      <c r="B19" s="132" t="s">
        <v>287</v>
      </c>
      <c r="C19" s="184">
        <v>4.25</v>
      </c>
      <c r="D19" s="200">
        <v>5</v>
      </c>
      <c r="F19" s="132" t="s">
        <v>287</v>
      </c>
      <c r="G19" s="184"/>
      <c r="H19" s="200">
        <v>6.25</v>
      </c>
    </row>
    <row r="20" spans="2:8" x14ac:dyDescent="0.3">
      <c r="B20" s="132" t="s">
        <v>301</v>
      </c>
      <c r="C20" s="184">
        <v>4.25</v>
      </c>
      <c r="D20" s="200">
        <v>5</v>
      </c>
      <c r="F20" s="132" t="s">
        <v>301</v>
      </c>
      <c r="G20" s="184"/>
      <c r="H20" s="200">
        <v>6.25</v>
      </c>
    </row>
    <row r="21" spans="2:8" x14ac:dyDescent="0.3">
      <c r="B21" s="132" t="s">
        <v>283</v>
      </c>
      <c r="C21" s="184">
        <v>5</v>
      </c>
      <c r="D21" s="200">
        <v>6</v>
      </c>
      <c r="F21" s="132" t="s">
        <v>283</v>
      </c>
      <c r="G21" s="184">
        <v>6.25</v>
      </c>
      <c r="H21" s="200">
        <v>7</v>
      </c>
    </row>
    <row r="22" spans="2:8" x14ac:dyDescent="0.3">
      <c r="B22" s="132" t="s">
        <v>302</v>
      </c>
      <c r="C22" s="184">
        <v>5</v>
      </c>
      <c r="D22" s="200">
        <v>6</v>
      </c>
      <c r="F22" s="132" t="s">
        <v>302</v>
      </c>
      <c r="G22" s="184">
        <v>6.25</v>
      </c>
      <c r="H22" s="200">
        <v>7</v>
      </c>
    </row>
    <row r="23" spans="2:8" x14ac:dyDescent="0.3">
      <c r="B23" s="132" t="s">
        <v>289</v>
      </c>
      <c r="C23" s="184">
        <v>6</v>
      </c>
      <c r="D23" s="200">
        <v>6</v>
      </c>
      <c r="F23" s="132" t="s">
        <v>289</v>
      </c>
      <c r="G23" s="184">
        <v>7</v>
      </c>
      <c r="H23" s="200">
        <v>8</v>
      </c>
    </row>
    <row r="24" spans="2:8" x14ac:dyDescent="0.3">
      <c r="B24" s="132" t="s">
        <v>305</v>
      </c>
      <c r="C24" s="184">
        <v>6</v>
      </c>
      <c r="D24" s="200">
        <v>6</v>
      </c>
      <c r="F24" s="132" t="s">
        <v>305</v>
      </c>
      <c r="G24" s="184">
        <v>7</v>
      </c>
      <c r="H24" s="200">
        <v>8</v>
      </c>
    </row>
    <row r="25" spans="2:8" x14ac:dyDescent="0.3">
      <c r="B25" s="132" t="s">
        <v>288</v>
      </c>
      <c r="C25" s="184">
        <v>6</v>
      </c>
      <c r="D25" s="200">
        <v>6</v>
      </c>
      <c r="F25" s="132" t="s">
        <v>288</v>
      </c>
      <c r="G25" s="184">
        <v>8</v>
      </c>
      <c r="H25" s="200">
        <v>8</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O35"/>
  <sheetViews>
    <sheetView workbookViewId="0">
      <pane ySplit="1" topLeftCell="A17" activePane="bottomLeft" state="frozen"/>
      <selection activeCell="P3" sqref="P3:P31"/>
      <selection pane="bottomLeft" activeCell="O3" sqref="O3:O30"/>
    </sheetView>
  </sheetViews>
  <sheetFormatPr baseColWidth="10" defaultRowHeight="14.4" x14ac:dyDescent="0.3"/>
  <cols>
    <col min="1" max="1" width="20.44140625" customWidth="1"/>
    <col min="2" max="2" width="7.6640625" customWidth="1"/>
    <col min="3" max="3" width="17.109375" customWidth="1"/>
    <col min="4" max="5" width="12.88671875" customWidth="1"/>
    <col min="6" max="6" width="14.6640625" customWidth="1"/>
    <col min="7" max="7" width="10.6640625" customWidth="1"/>
    <col min="8" max="8" width="7.88671875" customWidth="1"/>
    <col min="9" max="9" width="9.5546875" customWidth="1"/>
    <col min="10" max="10" width="8.88671875" customWidth="1"/>
    <col min="12" max="12" width="8.88671875" hidden="1" customWidth="1"/>
    <col min="13" max="13" width="11.88671875" customWidth="1"/>
  </cols>
  <sheetData>
    <row r="1" spans="1:15" ht="15" customHeight="1" thickBot="1" x14ac:dyDescent="0.35">
      <c r="C1" s="335" t="s">
        <v>120</v>
      </c>
      <c r="D1" s="336"/>
      <c r="E1" s="336"/>
      <c r="F1" s="336"/>
      <c r="G1" s="337" t="s">
        <v>270</v>
      </c>
      <c r="H1" s="339" t="s">
        <v>121</v>
      </c>
      <c r="I1" s="340"/>
      <c r="J1" s="340"/>
      <c r="K1" s="341"/>
      <c r="L1" s="342"/>
      <c r="M1" s="342"/>
      <c r="N1" s="343"/>
      <c r="O1" s="344" t="s">
        <v>271</v>
      </c>
    </row>
    <row r="2" spans="1:15" ht="15.75" customHeight="1" thickBot="1" x14ac:dyDescent="0.35">
      <c r="B2" s="163" t="s">
        <v>272</v>
      </c>
      <c r="C2" s="164" t="s">
        <v>273</v>
      </c>
      <c r="D2" s="165" t="s">
        <v>274</v>
      </c>
      <c r="E2" s="166" t="s">
        <v>275</v>
      </c>
      <c r="F2" s="204" t="s">
        <v>306</v>
      </c>
      <c r="G2" s="338"/>
      <c r="H2" s="168" t="s">
        <v>277</v>
      </c>
      <c r="I2" s="169" t="s">
        <v>278</v>
      </c>
      <c r="J2" s="169" t="s">
        <v>279</v>
      </c>
      <c r="K2" s="170" t="s">
        <v>280</v>
      </c>
      <c r="L2" s="171" t="s">
        <v>281</v>
      </c>
      <c r="M2" s="219" t="s">
        <v>309</v>
      </c>
      <c r="N2" s="172" t="s">
        <v>282</v>
      </c>
      <c r="O2" s="345"/>
    </row>
    <row r="3" spans="1:15" ht="16.5" customHeight="1" thickBot="1" x14ac:dyDescent="0.35">
      <c r="A3" s="210" t="s">
        <v>240</v>
      </c>
      <c r="B3" s="109" t="s">
        <v>5</v>
      </c>
      <c r="C3" s="173" t="s">
        <v>283</v>
      </c>
      <c r="D3" s="174">
        <v>4</v>
      </c>
      <c r="E3" s="175">
        <f>IF(D3="","",(IF(AND(B3="F",D3=1),VLOOKUP(C3,'barême 3'!$B$3:$D$13,3,0),IF(AND(B3="G",D3=1),VLOOKUP(C3,'barême 3'!$B$3:$C$13,2,0),
IF(AND(B3="F",D3=2),VLOOKUP(C3,'barême 3'!$F$3:$H$13,3,0),IF(AND(B3="G",D3=2),VLOOKUP(C3,'barême 3'!$F$3:$G$13,2,0),
IF(AND(B3="F",D3=3),VLOOKUP(C3,'barême 3'!$B$17:$D$25,3,0),IF(AND(B3="G",D3=3),VLOOKUP(C3,'barême 3'!$B$17:$C$25,2,0),
IF(AND(B3="F",D3=4),VLOOKUP(C3,'barême 3'!$F$17:$H$25,3,0),IF(AND(B3="G",D3=4),VLOOKUP(C3,'barême 3'!$F$17:$G$25,2,0)))))))))))</f>
        <v>7</v>
      </c>
      <c r="F3" s="176">
        <v>2.5</v>
      </c>
      <c r="G3" s="177" t="s">
        <v>285</v>
      </c>
      <c r="H3" s="178">
        <v>1.75</v>
      </c>
      <c r="I3" s="179">
        <v>0.8</v>
      </c>
      <c r="J3" s="179">
        <f>SUM(H3:I3)</f>
        <v>2.5499999999999998</v>
      </c>
      <c r="K3" s="180">
        <f>IF(J3="","",IF(G3="4pts/4pts",J3,IF(G3="2pts/6pts",J3*0.5,J3*1.5)))</f>
        <v>2.5499999999999998</v>
      </c>
      <c r="L3" s="181"/>
      <c r="M3" s="132">
        <v>2</v>
      </c>
      <c r="N3" s="182">
        <f t="shared" ref="N3:N30" si="0">IF(M3="","",IF(G3="4pts/4pts",M3,IF(G3="2pts/6pts",M3*1.5,M3*0.5)))</f>
        <v>2</v>
      </c>
      <c r="O3" s="183">
        <f t="shared" ref="O3:O14" si="1">IF(F3="","",SUM(E3:F3,K3,N3))</f>
        <v>14.05</v>
      </c>
    </row>
    <row r="4" spans="1:15" ht="15" thickBot="1" x14ac:dyDescent="0.35">
      <c r="A4" s="212" t="s">
        <v>241</v>
      </c>
      <c r="B4" s="108" t="s">
        <v>5</v>
      </c>
      <c r="C4" s="173" t="s">
        <v>287</v>
      </c>
      <c r="D4" s="184">
        <v>3</v>
      </c>
      <c r="E4" s="185">
        <f>IF(D4="","",(IF(AND(B4="F",D4=1),VLOOKUP(C4,'barême 3'!$B$3:$D$13,3,0),IF(AND(B4="G",D4=1),VLOOKUP(C4,'barême 3'!$B$3:$C$13,2,0),
IF(AND(B4="F",D4=2),VLOOKUP(C4,'barême 3'!$F$3:$H$13,3,0),IF(AND(B4="G",D4=2),VLOOKUP(C4,'barême 3'!$F$3:$G$13,2,0),
IF(AND(B4="F",D4=3),VLOOKUP(C4,'barême 3'!$B$17:$D$25,3,0),IF(AND(B4="G",D4=3),VLOOKUP(C4,'barême 3'!$B$17:$C$25,2,0),
IF(AND(B4="F",D4=4),VLOOKUP(C4,'barême 3'!$F$17:$H$25,3,0),IF(AND(B4="G",D4=4),VLOOKUP(C4,'barême 3'!$F$17:$G$25,2,0)))))))))))</f>
        <v>5</v>
      </c>
      <c r="F4" s="186">
        <v>1</v>
      </c>
      <c r="G4" s="187" t="s">
        <v>284</v>
      </c>
      <c r="H4" s="156">
        <v>2</v>
      </c>
      <c r="I4" s="188">
        <v>0.2</v>
      </c>
      <c r="J4" s="179">
        <f t="shared" ref="J4:J30" si="2">SUM(H4:I4)</f>
        <v>2.2000000000000002</v>
      </c>
      <c r="K4" s="180">
        <f t="shared" ref="K4:K30" si="3">IF(J4="","",IF(G4="4pts/4pts",J4,IF(G4="2pts/6pts",J4*0.5,J4*1.5)))</f>
        <v>3.3000000000000003</v>
      </c>
      <c r="L4" s="132"/>
      <c r="M4" s="132">
        <v>3</v>
      </c>
      <c r="N4" s="182">
        <f t="shared" si="0"/>
        <v>1.5</v>
      </c>
      <c r="O4" s="158">
        <f t="shared" si="1"/>
        <v>10.8</v>
      </c>
    </row>
    <row r="5" spans="1:15" ht="15" thickBot="1" x14ac:dyDescent="0.35">
      <c r="A5" s="212" t="s">
        <v>242</v>
      </c>
      <c r="B5" s="108" t="s">
        <v>6</v>
      </c>
      <c r="C5" s="173" t="s">
        <v>283</v>
      </c>
      <c r="D5" s="184">
        <v>4</v>
      </c>
      <c r="E5" s="185">
        <f>IF(D5="","",(IF(AND(B5="F",D5=1),VLOOKUP(C5,'barême 3'!$B$3:$D$13,3,0),IF(AND(B5="G",D5=1),VLOOKUP(C5,'barême 3'!$B$3:$C$13,2,0),
IF(AND(B5="F",D5=2),VLOOKUP(C5,'barême 3'!$F$3:$H$13,3,0),IF(AND(B5="G",D5=2),VLOOKUP(C5,'barême 3'!$F$3:$G$13,2,0),
IF(AND(B5="F",D5=3),VLOOKUP(C5,'barême 3'!$B$17:$D$25,3,0),IF(AND(B5="G",D5=3),VLOOKUP(C5,'barême 3'!$B$17:$C$25,2,0),
IF(AND(B5="F",D5=4),VLOOKUP(C5,'barême 3'!$F$17:$H$25,3,0),IF(AND(B5="G",D5=4),VLOOKUP(C5,'barême 3'!$F$17:$G$25,2,0)))))))))))</f>
        <v>6.25</v>
      </c>
      <c r="F5" s="186">
        <v>3</v>
      </c>
      <c r="G5" s="187" t="s">
        <v>284</v>
      </c>
      <c r="H5" s="156">
        <v>1.5</v>
      </c>
      <c r="I5" s="188">
        <v>1.8</v>
      </c>
      <c r="J5" s="179">
        <f t="shared" si="2"/>
        <v>3.3</v>
      </c>
      <c r="K5" s="180">
        <f t="shared" si="3"/>
        <v>4.9499999999999993</v>
      </c>
      <c r="L5" s="132"/>
      <c r="M5" s="132">
        <v>3</v>
      </c>
      <c r="N5" s="182">
        <f t="shared" si="0"/>
        <v>1.5</v>
      </c>
      <c r="O5" s="158">
        <f t="shared" si="1"/>
        <v>15.7</v>
      </c>
    </row>
    <row r="6" spans="1:15" ht="15" thickBot="1" x14ac:dyDescent="0.35">
      <c r="A6" s="212" t="s">
        <v>243</v>
      </c>
      <c r="B6" s="108" t="s">
        <v>5</v>
      </c>
      <c r="C6" s="173" t="s">
        <v>287</v>
      </c>
      <c r="D6" s="184">
        <v>3</v>
      </c>
      <c r="E6" s="185">
        <f>IF(D6="","",(IF(AND(B6="F",D6=1),VLOOKUP(C6,'barême 3'!$B$3:$D$13,3,0),IF(AND(B6="G",D6=1),VLOOKUP(C6,'barême 3'!$B$3:$C$13,2,0),
IF(AND(B6="F",D6=2),VLOOKUP(C6,'barême 3'!$F$3:$H$13,3,0),IF(AND(B6="G",D6=2),VLOOKUP(C6,'barême 3'!$F$3:$G$13,2,0),
IF(AND(B6="F",D6=3),VLOOKUP(C6,'barême 3'!$B$17:$D$25,3,0),IF(AND(B6="G",D6=3),VLOOKUP(C6,'barême 3'!$B$17:$C$25,2,0),
IF(AND(B6="F",D6=4),VLOOKUP(C6,'barême 3'!$F$17:$H$25,3,0),IF(AND(B6="G",D6=4),VLOOKUP(C6,'barême 3'!$F$17:$G$25,2,0)))))))))))</f>
        <v>5</v>
      </c>
      <c r="F6" s="186">
        <v>2</v>
      </c>
      <c r="G6" s="187" t="s">
        <v>290</v>
      </c>
      <c r="H6" s="156">
        <v>2</v>
      </c>
      <c r="I6" s="188">
        <v>1.2</v>
      </c>
      <c r="J6" s="179">
        <f t="shared" si="2"/>
        <v>3.2</v>
      </c>
      <c r="K6" s="180">
        <f t="shared" si="3"/>
        <v>1.6</v>
      </c>
      <c r="L6" s="132"/>
      <c r="M6" s="132">
        <v>3</v>
      </c>
      <c r="N6" s="182">
        <f t="shared" si="0"/>
        <v>4.5</v>
      </c>
      <c r="O6" s="158">
        <f t="shared" si="1"/>
        <v>13.1</v>
      </c>
    </row>
    <row r="7" spans="1:15" ht="15" thickBot="1" x14ac:dyDescent="0.35">
      <c r="A7" s="212" t="s">
        <v>244</v>
      </c>
      <c r="B7" s="108" t="s">
        <v>5</v>
      </c>
      <c r="C7" s="173" t="s">
        <v>283</v>
      </c>
      <c r="D7" s="184">
        <v>4</v>
      </c>
      <c r="E7" s="185">
        <f>IF(D7="","",(IF(AND(B7="F",D7=1),VLOOKUP(C7,'barême 3'!$B$3:$D$13,3,0),IF(AND(B7="G",D7=1),VLOOKUP(C7,'barême 3'!$B$3:$C$13,2,0),
IF(AND(B7="F",D7=2),VLOOKUP(C7,'barême 3'!$F$3:$H$13,3,0),IF(AND(B7="G",D7=2),VLOOKUP(C7,'barême 3'!$F$3:$G$13,2,0),
IF(AND(B7="F",D7=3),VLOOKUP(C7,'barême 3'!$B$17:$D$25,3,0),IF(AND(B7="G",D7=3),VLOOKUP(C7,'barême 3'!$B$17:$C$25,2,0),
IF(AND(B7="F",D7=4),VLOOKUP(C7,'barême 3'!$F$17:$H$25,3,0),IF(AND(B7="G",D7=4),VLOOKUP(C7,'barême 3'!$F$17:$G$25,2,0)))))))))))</f>
        <v>7</v>
      </c>
      <c r="F7" s="186">
        <v>3</v>
      </c>
      <c r="G7" s="187" t="s">
        <v>284</v>
      </c>
      <c r="H7" s="156">
        <v>2</v>
      </c>
      <c r="I7" s="188">
        <v>2</v>
      </c>
      <c r="J7" s="179">
        <f t="shared" si="2"/>
        <v>4</v>
      </c>
      <c r="K7" s="180">
        <f t="shared" si="3"/>
        <v>6</v>
      </c>
      <c r="L7" s="132"/>
      <c r="M7" s="132">
        <v>4</v>
      </c>
      <c r="N7" s="182">
        <f t="shared" si="0"/>
        <v>2</v>
      </c>
      <c r="O7" s="158">
        <f t="shared" si="1"/>
        <v>18</v>
      </c>
    </row>
    <row r="8" spans="1:15" ht="15" thickBot="1" x14ac:dyDescent="0.35">
      <c r="A8" s="212" t="s">
        <v>245</v>
      </c>
      <c r="B8" s="108" t="s">
        <v>5</v>
      </c>
      <c r="C8" s="173" t="s">
        <v>283</v>
      </c>
      <c r="D8" s="184">
        <v>4</v>
      </c>
      <c r="E8" s="185">
        <f>IF(D8="","",(IF(AND(B8="F",D8=1),VLOOKUP(C8,'barême 3'!$B$3:$D$13,3,0),IF(AND(B8="G",D8=1),VLOOKUP(C8,'barême 3'!$B$3:$C$13,2,0),
IF(AND(B8="F",D8=2),VLOOKUP(C8,'barême 3'!$F$3:$H$13,3,0),IF(AND(B8="G",D8=2),VLOOKUP(C8,'barême 3'!$F$3:$G$13,2,0),
IF(AND(B8="F",D8=3),VLOOKUP(C8,'barême 3'!$B$17:$D$25,3,0),IF(AND(B8="G",D8=3),VLOOKUP(C8,'barême 3'!$B$17:$C$25,2,0),
IF(AND(B8="F",D8=4),VLOOKUP(C8,'barême 3'!$F$17:$H$25,3,0),IF(AND(B8="G",D8=4),VLOOKUP(C8,'barême 3'!$F$17:$G$25,2,0)))))))))))</f>
        <v>7</v>
      </c>
      <c r="F8" s="186">
        <v>3</v>
      </c>
      <c r="G8" s="187" t="s">
        <v>284</v>
      </c>
      <c r="H8" s="156">
        <v>2</v>
      </c>
      <c r="I8" s="188">
        <v>2</v>
      </c>
      <c r="J8" s="179">
        <f t="shared" si="2"/>
        <v>4</v>
      </c>
      <c r="K8" s="180">
        <f t="shared" si="3"/>
        <v>6</v>
      </c>
      <c r="L8" s="132"/>
      <c r="M8" s="132">
        <v>2</v>
      </c>
      <c r="N8" s="182">
        <f t="shared" si="0"/>
        <v>1</v>
      </c>
      <c r="O8" s="158">
        <f t="shared" si="1"/>
        <v>17</v>
      </c>
    </row>
    <row r="9" spans="1:15" ht="15" thickBot="1" x14ac:dyDescent="0.35">
      <c r="A9" s="212" t="s">
        <v>246</v>
      </c>
      <c r="B9" s="108" t="s">
        <v>5</v>
      </c>
      <c r="C9" s="173" t="s">
        <v>287</v>
      </c>
      <c r="D9" s="184">
        <v>4</v>
      </c>
      <c r="E9" s="185">
        <f>IF(D9="","",(IF(AND(B9="F",D9=1),VLOOKUP(C9,'barême 3'!$B$3:$D$13,3,0),IF(AND(B9="G",D9=1),VLOOKUP(C9,'barême 3'!$B$3:$C$13,2,0),
IF(AND(B9="F",D9=2),VLOOKUP(C9,'barême 3'!$F$3:$H$13,3,0),IF(AND(B9="G",D9=2),VLOOKUP(C9,'barême 3'!$F$3:$G$13,2,0),
IF(AND(B9="F",D9=3),VLOOKUP(C9,'barême 3'!$B$17:$D$25,3,0),IF(AND(B9="G",D9=3),VLOOKUP(C9,'barême 3'!$B$17:$C$25,2,0),
IF(AND(B9="F",D9=4),VLOOKUP(C9,'barême 3'!$F$17:$H$25,3,0),IF(AND(B9="G",D9=4),VLOOKUP(C9,'barême 3'!$F$17:$G$25,2,0)))))))))))</f>
        <v>6.25</v>
      </c>
      <c r="F9" s="186">
        <v>3</v>
      </c>
      <c r="G9" s="187" t="s">
        <v>285</v>
      </c>
      <c r="H9" s="156">
        <v>1.75</v>
      </c>
      <c r="I9" s="188">
        <v>1</v>
      </c>
      <c r="J9" s="179">
        <f t="shared" si="2"/>
        <v>2.75</v>
      </c>
      <c r="K9" s="180">
        <f t="shared" si="3"/>
        <v>2.75</v>
      </c>
      <c r="L9" s="132"/>
      <c r="M9" s="132">
        <v>3</v>
      </c>
      <c r="N9" s="182">
        <f t="shared" si="0"/>
        <v>3</v>
      </c>
      <c r="O9" s="158">
        <f t="shared" si="1"/>
        <v>15</v>
      </c>
    </row>
    <row r="10" spans="1:15" ht="15" thickBot="1" x14ac:dyDescent="0.35">
      <c r="A10" s="212" t="s">
        <v>247</v>
      </c>
      <c r="B10" s="108" t="s">
        <v>5</v>
      </c>
      <c r="C10" s="173" t="s">
        <v>287</v>
      </c>
      <c r="D10" s="184">
        <v>4</v>
      </c>
      <c r="E10" s="185">
        <f>IF(D10="","",(IF(AND(B10="F",D10=1),VLOOKUP(C10,'barême 3'!$B$3:$D$13,3,0),IF(AND(B10="G",D10=1),VLOOKUP(C10,'barême 3'!$B$3:$C$13,2,0),
IF(AND(B10="F",D10=2),VLOOKUP(C10,'barême 3'!$F$3:$H$13,3,0),IF(AND(B10="G",D10=2),VLOOKUP(C10,'barême 3'!$F$3:$G$13,2,0),
IF(AND(B10="F",D10=3),VLOOKUP(C10,'barême 3'!$B$17:$D$25,3,0),IF(AND(B10="G",D10=3),VLOOKUP(C10,'barême 3'!$B$17:$C$25,2,0),
IF(AND(B10="F",D10=4),VLOOKUP(C10,'barême 3'!$F$17:$H$25,3,0),IF(AND(B10="G",D10=4),VLOOKUP(C10,'barême 3'!$F$17:$G$25,2,0)))))))))))</f>
        <v>6.25</v>
      </c>
      <c r="F10" s="186">
        <v>1</v>
      </c>
      <c r="G10" s="187" t="s">
        <v>285</v>
      </c>
      <c r="H10" s="156">
        <v>2</v>
      </c>
      <c r="I10" s="188">
        <v>0.4</v>
      </c>
      <c r="J10" s="179">
        <f t="shared" si="2"/>
        <v>2.4</v>
      </c>
      <c r="K10" s="180">
        <f t="shared" si="3"/>
        <v>2.4</v>
      </c>
      <c r="L10" s="132"/>
      <c r="M10" s="132">
        <v>2</v>
      </c>
      <c r="N10" s="182">
        <f t="shared" si="0"/>
        <v>2</v>
      </c>
      <c r="O10" s="158">
        <f t="shared" si="1"/>
        <v>11.65</v>
      </c>
    </row>
    <row r="11" spans="1:15" ht="15" thickBot="1" x14ac:dyDescent="0.35">
      <c r="A11" s="212" t="s">
        <v>248</v>
      </c>
      <c r="B11" s="108" t="s">
        <v>5</v>
      </c>
      <c r="C11" s="173" t="s">
        <v>287</v>
      </c>
      <c r="D11" s="184">
        <v>3</v>
      </c>
      <c r="E11" s="185">
        <f>IF(D11="","",(IF(AND(B11="F",D11=1),VLOOKUP(C11,'barême 3'!$B$3:$D$13,3,0),IF(AND(B11="G",D11=1),VLOOKUP(C11,'barême 3'!$B$3:$C$13,2,0),
IF(AND(B11="F",D11=2),VLOOKUP(C11,'barême 3'!$F$3:$H$13,3,0),IF(AND(B11="G",D11=2),VLOOKUP(C11,'barême 3'!$F$3:$G$13,2,0),
IF(AND(B11="F",D11=3),VLOOKUP(C11,'barême 3'!$B$17:$D$25,3,0),IF(AND(B11="G",D11=3),VLOOKUP(C11,'barême 3'!$B$17:$C$25,2,0),
IF(AND(B11="F",D11=4),VLOOKUP(C11,'barême 3'!$F$17:$H$25,3,0),IF(AND(B11="G",D11=4),VLOOKUP(C11,'barême 3'!$F$17:$G$25,2,0)))))))))))</f>
        <v>5</v>
      </c>
      <c r="F11" s="186">
        <v>1.5</v>
      </c>
      <c r="G11" s="187" t="s">
        <v>285</v>
      </c>
      <c r="H11" s="156">
        <v>0</v>
      </c>
      <c r="I11" s="188">
        <v>0</v>
      </c>
      <c r="J11" s="179">
        <f t="shared" si="2"/>
        <v>0</v>
      </c>
      <c r="K11" s="180">
        <f t="shared" si="3"/>
        <v>0</v>
      </c>
      <c r="L11" s="132"/>
      <c r="M11" s="132">
        <v>0</v>
      </c>
      <c r="N11" s="182">
        <f t="shared" si="0"/>
        <v>0</v>
      </c>
      <c r="O11" s="158">
        <f t="shared" si="1"/>
        <v>6.5</v>
      </c>
    </row>
    <row r="12" spans="1:15" ht="15" thickBot="1" x14ac:dyDescent="0.35">
      <c r="A12" s="212" t="s">
        <v>249</v>
      </c>
      <c r="B12" s="108" t="s">
        <v>5</v>
      </c>
      <c r="C12" s="173" t="s">
        <v>287</v>
      </c>
      <c r="D12" s="184">
        <v>4</v>
      </c>
      <c r="E12" s="185">
        <f>IF(D12="","",(IF(AND(B12="F",D12=1),VLOOKUP(C12,'barême 3'!$B$3:$D$13,3,0),IF(AND(B12="G",D12=1),VLOOKUP(C12,'barême 3'!$B$3:$C$13,2,0),
IF(AND(B12="F",D12=2),VLOOKUP(C12,'barême 3'!$F$3:$H$13,3,0),IF(AND(B12="G",D12=2),VLOOKUP(C12,'barême 3'!$F$3:$G$13,2,0),
IF(AND(B12="F",D12=3),VLOOKUP(C12,'barême 3'!$B$17:$D$25,3,0),IF(AND(B12="G",D12=3),VLOOKUP(C12,'barême 3'!$B$17:$C$25,2,0),
IF(AND(B12="F",D12=4),VLOOKUP(C12,'barême 3'!$F$17:$H$25,3,0),IF(AND(B12="G",D12=4),VLOOKUP(C12,'barême 3'!$F$17:$G$25,2,0)))))))))))</f>
        <v>6.25</v>
      </c>
      <c r="F12" s="186">
        <v>1.5</v>
      </c>
      <c r="G12" s="187" t="s">
        <v>285</v>
      </c>
      <c r="H12" s="156">
        <v>2</v>
      </c>
      <c r="I12" s="188">
        <v>0.2</v>
      </c>
      <c r="J12" s="179">
        <f t="shared" si="2"/>
        <v>2.2000000000000002</v>
      </c>
      <c r="K12" s="180">
        <f t="shared" si="3"/>
        <v>2.2000000000000002</v>
      </c>
      <c r="L12" s="132"/>
      <c r="M12" s="132">
        <v>2</v>
      </c>
      <c r="N12" s="182">
        <f t="shared" si="0"/>
        <v>2</v>
      </c>
      <c r="O12" s="158">
        <f t="shared" si="1"/>
        <v>11.95</v>
      </c>
    </row>
    <row r="13" spans="1:15" ht="15" thickBot="1" x14ac:dyDescent="0.35">
      <c r="A13" s="212" t="s">
        <v>250</v>
      </c>
      <c r="B13" s="108" t="s">
        <v>5</v>
      </c>
      <c r="C13" s="173" t="s">
        <v>283</v>
      </c>
      <c r="D13" s="184">
        <v>4</v>
      </c>
      <c r="E13" s="185">
        <f>IF(D13="","",(IF(AND(B13="F",D13=1),VLOOKUP(C13,'barême 3'!$B$3:$D$13,3,0),IF(AND(B13="G",D13=1),VLOOKUP(C13,'barême 3'!$B$3:$C$13,2,0),
IF(AND(B13="F",D13=2),VLOOKUP(C13,'barême 3'!$F$3:$H$13,3,0),IF(AND(B13="G",D13=2),VLOOKUP(C13,'barême 3'!$F$3:$G$13,2,0),
IF(AND(B13="F",D13=3),VLOOKUP(C13,'barême 3'!$B$17:$D$25,3,0),IF(AND(B13="G",D13=3),VLOOKUP(C13,'barême 3'!$B$17:$C$25,2,0),
IF(AND(B13="F",D13=4),VLOOKUP(C13,'barême 3'!$F$17:$H$25,3,0),IF(AND(B13="G",D13=4),VLOOKUP(C13,'barême 3'!$F$17:$G$25,2,0)))))))))))</f>
        <v>7</v>
      </c>
      <c r="F13" s="186">
        <v>2</v>
      </c>
      <c r="G13" s="187" t="s">
        <v>284</v>
      </c>
      <c r="H13" s="156">
        <v>2</v>
      </c>
      <c r="I13" s="188">
        <v>1.4</v>
      </c>
      <c r="J13" s="179">
        <f t="shared" si="2"/>
        <v>3.4</v>
      </c>
      <c r="K13" s="180">
        <f t="shared" si="3"/>
        <v>5.0999999999999996</v>
      </c>
      <c r="L13" s="132"/>
      <c r="M13" s="132">
        <v>2</v>
      </c>
      <c r="N13" s="182">
        <f t="shared" si="0"/>
        <v>1</v>
      </c>
      <c r="O13" s="158">
        <f t="shared" si="1"/>
        <v>15.1</v>
      </c>
    </row>
    <row r="14" spans="1:15" ht="15" thickBot="1" x14ac:dyDescent="0.35">
      <c r="A14" s="212" t="s">
        <v>251</v>
      </c>
      <c r="B14" s="108" t="s">
        <v>5</v>
      </c>
      <c r="C14" s="173" t="s">
        <v>286</v>
      </c>
      <c r="D14" s="184">
        <v>3</v>
      </c>
      <c r="E14" s="185">
        <f>IF(D14="","",(IF(AND(B14="F",D14=1),VLOOKUP(C14,'barême 3'!$B$3:$D$13,3,0),IF(AND(B14="G",D14=1),VLOOKUP(C14,'barême 3'!$B$3:$C$13,2,0),
IF(AND(B14="F",D14=2),VLOOKUP(C14,'barême 3'!$F$3:$H$13,3,0),IF(AND(B14="G",D14=2),VLOOKUP(C14,'barême 3'!$F$3:$G$13,2,0),
IF(AND(B14="F",D14=3),VLOOKUP(C14,'barême 3'!$B$17:$D$25,3,0),IF(AND(B14="G",D14=3),VLOOKUP(C14,'barême 3'!$B$17:$C$25,2,0),
IF(AND(B14="F",D14=4),VLOOKUP(C14,'barême 3'!$F$17:$H$25,3,0),IF(AND(B14="G",D14=4),VLOOKUP(C14,'barême 3'!$F$17:$G$25,2,0)))))))))))</f>
        <v>4.25</v>
      </c>
      <c r="F14" s="186">
        <v>2</v>
      </c>
      <c r="G14" s="187" t="s">
        <v>285</v>
      </c>
      <c r="H14" s="156">
        <v>1</v>
      </c>
      <c r="I14" s="188">
        <v>0.6</v>
      </c>
      <c r="J14" s="179">
        <f t="shared" si="2"/>
        <v>1.6</v>
      </c>
      <c r="K14" s="180">
        <f t="shared" si="3"/>
        <v>1.6</v>
      </c>
      <c r="L14" s="132"/>
      <c r="M14" s="132">
        <v>2</v>
      </c>
      <c r="N14" s="182">
        <f t="shared" si="0"/>
        <v>2</v>
      </c>
      <c r="O14" s="158">
        <f t="shared" si="1"/>
        <v>9.85</v>
      </c>
    </row>
    <row r="15" spans="1:15" ht="15" thickBot="1" x14ac:dyDescent="0.35">
      <c r="A15" s="212" t="s">
        <v>252</v>
      </c>
      <c r="B15" s="108" t="s">
        <v>5</v>
      </c>
      <c r="C15" s="173" t="s">
        <v>287</v>
      </c>
      <c r="D15" s="184">
        <v>3</v>
      </c>
      <c r="E15" s="185">
        <f>IF(D15="","",(IF(AND(B15="F",D15=1),VLOOKUP(C15,'barême 3'!$B$3:$D$13,3,0),IF(AND(B15="G",D15=1),VLOOKUP(C15,'barême 3'!$B$3:$C$13,2,0),
IF(AND(B15="F",D15=2),VLOOKUP(C15,'barême 3'!$F$3:$H$13,3,0),IF(AND(B15="G",D15=2),VLOOKUP(C15,'barême 3'!$F$3:$G$13,2,0),
IF(AND(B15="F",D15=3),VLOOKUP(C15,'barême 3'!$B$17:$D$25,3,0),IF(AND(B15="G",D15=3),VLOOKUP(C15,'barême 3'!$B$17:$C$25,2,0),
IF(AND(B15="F",D15=4),VLOOKUP(C15,'barême 3'!$F$17:$H$25,3,0),IF(AND(B15="G",D15=4),VLOOKUP(C15,'barême 3'!$F$17:$G$25,2,0)))))))))))</f>
        <v>5</v>
      </c>
      <c r="F15" s="186">
        <v>1</v>
      </c>
      <c r="G15" s="187" t="s">
        <v>285</v>
      </c>
      <c r="H15" s="156">
        <v>2</v>
      </c>
      <c r="I15" s="188">
        <v>0.4</v>
      </c>
      <c r="J15" s="179">
        <f t="shared" si="2"/>
        <v>2.4</v>
      </c>
      <c r="K15" s="180">
        <f t="shared" si="3"/>
        <v>2.4</v>
      </c>
      <c r="L15" s="132"/>
      <c r="M15" s="132">
        <v>3</v>
      </c>
      <c r="N15" s="182">
        <f t="shared" si="0"/>
        <v>3</v>
      </c>
      <c r="O15" s="158">
        <f t="shared" ref="O15:O21" si="4">IF(F15="","",SUM(E15:F15,K15,N15))</f>
        <v>11.4</v>
      </c>
    </row>
    <row r="16" spans="1:15" ht="15" thickBot="1" x14ac:dyDescent="0.35">
      <c r="A16" s="212" t="s">
        <v>253</v>
      </c>
      <c r="B16" s="108" t="s">
        <v>5</v>
      </c>
      <c r="C16" s="173" t="s">
        <v>283</v>
      </c>
      <c r="D16" s="184">
        <v>4</v>
      </c>
      <c r="E16" s="185">
        <f>IF(D16="","",(IF(AND(B16="F",D16=1),VLOOKUP(C16,'barême 3'!$B$3:$D$13,3,0),IF(AND(B16="G",D16=1),VLOOKUP(C16,'barême 3'!$B$3:$C$13,2,0),
IF(AND(B16="F",D16=2),VLOOKUP(C16,'barême 3'!$F$3:$H$13,3,0),IF(AND(B16="G",D16=2),VLOOKUP(C16,'barême 3'!$F$3:$G$13,2,0),
IF(AND(B16="F",D16=3),VLOOKUP(C16,'barême 3'!$B$17:$D$25,3,0),IF(AND(B16="G",D16=3),VLOOKUP(C16,'barême 3'!$B$17:$C$25,2,0),
IF(AND(B16="F",D16=4),VLOOKUP(C16,'barême 3'!$F$17:$H$25,3,0),IF(AND(B16="G",D16=4),VLOOKUP(C16,'barême 3'!$F$17:$G$25,2,0)))))))))))</f>
        <v>7</v>
      </c>
      <c r="F16" s="186">
        <v>4</v>
      </c>
      <c r="G16" s="187" t="s">
        <v>284</v>
      </c>
      <c r="H16" s="156">
        <v>1.75</v>
      </c>
      <c r="I16" s="188">
        <v>2</v>
      </c>
      <c r="J16" s="179">
        <f t="shared" si="2"/>
        <v>3.75</v>
      </c>
      <c r="K16" s="180">
        <f t="shared" si="3"/>
        <v>5.625</v>
      </c>
      <c r="L16" s="132"/>
      <c r="M16" s="132">
        <v>3</v>
      </c>
      <c r="N16" s="182">
        <f t="shared" si="0"/>
        <v>1.5</v>
      </c>
      <c r="O16" s="158">
        <f t="shared" si="4"/>
        <v>18.125</v>
      </c>
    </row>
    <row r="17" spans="1:15" ht="15" thickBot="1" x14ac:dyDescent="0.35">
      <c r="A17" s="212" t="s">
        <v>254</v>
      </c>
      <c r="B17" s="108" t="s">
        <v>5</v>
      </c>
      <c r="C17" s="173" t="s">
        <v>287</v>
      </c>
      <c r="D17" s="184">
        <v>3</v>
      </c>
      <c r="E17" s="185">
        <f>IF(D17="","",(IF(AND(B17="F",D17=1),VLOOKUP(C17,'barême 3'!$B$3:$D$13,3,0),IF(AND(B17="G",D17=1),VLOOKUP(C17,'barême 3'!$B$3:$C$13,2,0),
IF(AND(B17="F",D17=2),VLOOKUP(C17,'barême 3'!$F$3:$H$13,3,0),IF(AND(B17="G",D17=2),VLOOKUP(C17,'barême 3'!$F$3:$G$13,2,0),
IF(AND(B17="F",D17=3),VLOOKUP(C17,'barême 3'!$B$17:$D$25,3,0),IF(AND(B17="G",D17=3),VLOOKUP(C17,'barême 3'!$B$17:$C$25,2,0),
IF(AND(B17="F",D17=4),VLOOKUP(C17,'barême 3'!$F$17:$H$25,3,0),IF(AND(B17="G",D17=4),VLOOKUP(C17,'barême 3'!$F$17:$G$25,2,0)))))))))))</f>
        <v>5</v>
      </c>
      <c r="F17" s="186">
        <v>2.5</v>
      </c>
      <c r="G17" s="187" t="s">
        <v>285</v>
      </c>
      <c r="H17" s="156">
        <v>2</v>
      </c>
      <c r="I17" s="188">
        <v>1.4</v>
      </c>
      <c r="J17" s="179">
        <f t="shared" si="2"/>
        <v>3.4</v>
      </c>
      <c r="K17" s="180">
        <f t="shared" si="3"/>
        <v>3.4</v>
      </c>
      <c r="L17" s="132"/>
      <c r="M17" s="132">
        <v>3</v>
      </c>
      <c r="N17" s="182">
        <f t="shared" si="0"/>
        <v>3</v>
      </c>
      <c r="O17" s="158">
        <f t="shared" si="4"/>
        <v>13.9</v>
      </c>
    </row>
    <row r="18" spans="1:15" ht="15" thickBot="1" x14ac:dyDescent="0.35">
      <c r="A18" s="212" t="s">
        <v>255</v>
      </c>
      <c r="B18" s="108" t="s">
        <v>5</v>
      </c>
      <c r="C18" s="173" t="s">
        <v>283</v>
      </c>
      <c r="D18" s="184">
        <v>4</v>
      </c>
      <c r="E18" s="185">
        <f>IF(D18="","",(IF(AND(B18="F",D18=1),VLOOKUP(C18,'barême 3'!$B$3:$D$13,3,0),IF(AND(B18="G",D18=1),VLOOKUP(C18,'barême 3'!$B$3:$C$13,2,0),
IF(AND(B18="F",D18=2),VLOOKUP(C18,'barême 3'!$F$3:$H$13,3,0),IF(AND(B18="G",D18=2),VLOOKUP(C18,'barême 3'!$F$3:$G$13,2,0),
IF(AND(B18="F",D18=3),VLOOKUP(C18,'barême 3'!$B$17:$D$25,3,0),IF(AND(B18="G",D18=3),VLOOKUP(C18,'barême 3'!$B$17:$C$25,2,0),
IF(AND(B18="F",D18=4),VLOOKUP(C18,'barême 3'!$F$17:$H$25,3,0),IF(AND(B18="G",D18=4),VLOOKUP(C18,'barême 3'!$F$17:$G$25,2,0)))))))))))</f>
        <v>7</v>
      </c>
      <c r="F18" s="186">
        <v>4</v>
      </c>
      <c r="G18" s="187" t="s">
        <v>285</v>
      </c>
      <c r="H18" s="156">
        <v>2</v>
      </c>
      <c r="I18" s="188">
        <v>0.8</v>
      </c>
      <c r="J18" s="179">
        <f t="shared" si="2"/>
        <v>2.8</v>
      </c>
      <c r="K18" s="180">
        <f t="shared" si="3"/>
        <v>2.8</v>
      </c>
      <c r="L18" s="132"/>
      <c r="M18" s="132">
        <v>3</v>
      </c>
      <c r="N18" s="182">
        <f t="shared" si="0"/>
        <v>3</v>
      </c>
      <c r="O18" s="158">
        <f t="shared" si="4"/>
        <v>16.8</v>
      </c>
    </row>
    <row r="19" spans="1:15" ht="15" thickBot="1" x14ac:dyDescent="0.35">
      <c r="A19" s="212" t="s">
        <v>256</v>
      </c>
      <c r="B19" s="108" t="s">
        <v>6</v>
      </c>
      <c r="C19" s="173" t="s">
        <v>283</v>
      </c>
      <c r="D19" s="184">
        <v>4</v>
      </c>
      <c r="E19" s="185">
        <f>IF(D19="","",(IF(AND(B19="F",D19=1),VLOOKUP(C19,'barême 3'!$B$3:$D$13,3,0),IF(AND(B19="G",D19=1),VLOOKUP(C19,'barême 3'!$B$3:$C$13,2,0),
IF(AND(B19="F",D19=2),VLOOKUP(C19,'barême 3'!$F$3:$H$13,3,0),IF(AND(B19="G",D19=2),VLOOKUP(C19,'barême 3'!$F$3:$G$13,2,0),
IF(AND(B19="F",D19=3),VLOOKUP(C19,'barême 3'!$B$17:$D$25,3,0),IF(AND(B19="G",D19=3),VLOOKUP(C19,'barême 3'!$B$17:$C$25,2,0),
IF(AND(B19="F",D19=4),VLOOKUP(C19,'barême 3'!$F$17:$H$25,3,0),IF(AND(B19="G",D19=4),VLOOKUP(C19,'barême 3'!$F$17:$G$25,2,0)))))))))))</f>
        <v>6.25</v>
      </c>
      <c r="F19" s="186">
        <v>3</v>
      </c>
      <c r="G19" s="187" t="s">
        <v>284</v>
      </c>
      <c r="H19" s="156">
        <v>2</v>
      </c>
      <c r="I19" s="188">
        <v>2</v>
      </c>
      <c r="J19" s="179">
        <f t="shared" si="2"/>
        <v>4</v>
      </c>
      <c r="K19" s="180">
        <f t="shared" si="3"/>
        <v>6</v>
      </c>
      <c r="L19" s="132"/>
      <c r="M19" s="132">
        <v>3</v>
      </c>
      <c r="N19" s="182">
        <f t="shared" si="0"/>
        <v>1.5</v>
      </c>
      <c r="O19" s="158">
        <f t="shared" si="4"/>
        <v>16.75</v>
      </c>
    </row>
    <row r="20" spans="1:15" ht="15" thickBot="1" x14ac:dyDescent="0.35">
      <c r="A20" s="212" t="s">
        <v>257</v>
      </c>
      <c r="B20" s="108" t="s">
        <v>5</v>
      </c>
      <c r="C20" s="173" t="s">
        <v>283</v>
      </c>
      <c r="D20" s="184">
        <v>3</v>
      </c>
      <c r="E20" s="185">
        <f>IF(D20="","",(IF(AND(B20="F",D20=1),VLOOKUP(C20,'barême 3'!$B$3:$D$13,3,0),IF(AND(B20="G",D20=1),VLOOKUP(C20,'barême 3'!$B$3:$C$13,2,0),
IF(AND(B20="F",D20=2),VLOOKUP(C20,'barême 3'!$F$3:$H$13,3,0),IF(AND(B20="G",D20=2),VLOOKUP(C20,'barême 3'!$F$3:$G$13,2,0),
IF(AND(B20="F",D20=3),VLOOKUP(C20,'barême 3'!$B$17:$D$25,3,0),IF(AND(B20="G",D20=3),VLOOKUP(C20,'barême 3'!$B$17:$C$25,2,0),
IF(AND(B20="F",D20=4),VLOOKUP(C20,'barême 3'!$F$17:$H$25,3,0),IF(AND(B20="G",D20=4),VLOOKUP(C20,'barême 3'!$F$17:$G$25,2,0)))))))))))</f>
        <v>6</v>
      </c>
      <c r="F20" s="186">
        <v>3</v>
      </c>
      <c r="G20" s="187" t="s">
        <v>284</v>
      </c>
      <c r="H20" s="156">
        <v>2</v>
      </c>
      <c r="I20" s="188">
        <v>1.8</v>
      </c>
      <c r="J20" s="179">
        <f t="shared" si="2"/>
        <v>3.8</v>
      </c>
      <c r="K20" s="180">
        <f t="shared" si="3"/>
        <v>5.6999999999999993</v>
      </c>
      <c r="L20" s="132"/>
      <c r="M20" s="132">
        <v>3</v>
      </c>
      <c r="N20" s="182">
        <f t="shared" si="0"/>
        <v>1.5</v>
      </c>
      <c r="O20" s="158">
        <f t="shared" si="4"/>
        <v>16.2</v>
      </c>
    </row>
    <row r="21" spans="1:15" ht="15" thickBot="1" x14ac:dyDescent="0.35">
      <c r="A21" s="212" t="s">
        <v>258</v>
      </c>
      <c r="B21" s="108" t="s">
        <v>5</v>
      </c>
      <c r="C21" s="173" t="s">
        <v>287</v>
      </c>
      <c r="D21" s="184">
        <v>4</v>
      </c>
      <c r="E21" s="185">
        <f>IF(D21="","",(IF(AND(B21="F",D21=1),VLOOKUP(C21,'barême 3'!$B$3:$D$13,3,0),IF(AND(B21="G",D21=1),VLOOKUP(C21,'barême 3'!$B$3:$C$13,2,0),
IF(AND(B21="F",D21=2),VLOOKUP(C21,'barême 3'!$F$3:$H$13,3,0),IF(AND(B21="G",D21=2),VLOOKUP(C21,'barême 3'!$F$3:$G$13,2,0),
IF(AND(B21="F",D21=3),VLOOKUP(C21,'barême 3'!$B$17:$D$25,3,0),IF(AND(B21="G",D21=3),VLOOKUP(C21,'barême 3'!$B$17:$C$25,2,0),
IF(AND(B21="F",D21=4),VLOOKUP(C21,'barême 3'!$F$17:$H$25,3,0),IF(AND(B21="G",D21=4),VLOOKUP(C21,'barême 3'!$F$17:$G$25,2,0)))))))))))</f>
        <v>6.25</v>
      </c>
      <c r="F21" s="186">
        <v>1</v>
      </c>
      <c r="G21" s="187" t="s">
        <v>285</v>
      </c>
      <c r="H21" s="156">
        <v>0</v>
      </c>
      <c r="I21" s="188">
        <v>0.2</v>
      </c>
      <c r="J21" s="179">
        <f t="shared" si="2"/>
        <v>0.2</v>
      </c>
      <c r="K21" s="180">
        <f t="shared" si="3"/>
        <v>0.2</v>
      </c>
      <c r="L21" s="132"/>
      <c r="M21" s="132">
        <v>3</v>
      </c>
      <c r="N21" s="182">
        <f t="shared" si="0"/>
        <v>3</v>
      </c>
      <c r="O21" s="158">
        <f t="shared" si="4"/>
        <v>10.45</v>
      </c>
    </row>
    <row r="22" spans="1:15" ht="15" thickBot="1" x14ac:dyDescent="0.35">
      <c r="A22" s="212" t="s">
        <v>259</v>
      </c>
      <c r="B22" s="108" t="s">
        <v>5</v>
      </c>
      <c r="C22" s="173" t="s">
        <v>283</v>
      </c>
      <c r="D22" s="184">
        <v>4</v>
      </c>
      <c r="E22" s="185">
        <f>IF(D22="","",(IF(AND(B22="F",D22=1),VLOOKUP(C22,'barême 3'!$B$3:$D$13,3,0),IF(AND(B22="G",D22=1),VLOOKUP(C22,'barême 3'!$B$3:$C$13,2,0),
IF(AND(B22="F",D22=2),VLOOKUP(C22,'barême 3'!$F$3:$H$13,3,0),IF(AND(B22="G",D22=2),VLOOKUP(C22,'barême 3'!$F$3:$G$13,2,0),
IF(AND(B22="F",D22=3),VLOOKUP(C22,'barême 3'!$B$17:$D$25,3,0),IF(AND(B22="G",D22=3),VLOOKUP(C22,'barême 3'!$B$17:$C$25,2,0),
IF(AND(B22="F",D22=4),VLOOKUP(C22,'barême 3'!$F$17:$H$25,3,0),IF(AND(B22="G",D22=4),VLOOKUP(C22,'barême 3'!$F$17:$G$25,2,0)))))))))))</f>
        <v>7</v>
      </c>
      <c r="F22" s="186">
        <v>3</v>
      </c>
      <c r="G22" s="187" t="s">
        <v>285</v>
      </c>
      <c r="H22" s="156">
        <v>2</v>
      </c>
      <c r="I22" s="188">
        <v>1.6</v>
      </c>
      <c r="J22" s="179">
        <f t="shared" si="2"/>
        <v>3.6</v>
      </c>
      <c r="K22" s="180">
        <f t="shared" si="3"/>
        <v>3.6</v>
      </c>
      <c r="L22" s="132"/>
      <c r="M22" s="132">
        <v>3</v>
      </c>
      <c r="N22" s="182">
        <f t="shared" si="0"/>
        <v>3</v>
      </c>
      <c r="O22" s="158">
        <f t="shared" ref="O22:O32" si="5">IF(F22="","",SUM(E22:F22,K22,N22))</f>
        <v>16.600000000000001</v>
      </c>
    </row>
    <row r="23" spans="1:15" ht="15" thickBot="1" x14ac:dyDescent="0.35">
      <c r="A23" s="212" t="s">
        <v>260</v>
      </c>
      <c r="B23" s="108" t="s">
        <v>5</v>
      </c>
      <c r="C23" s="173" t="s">
        <v>287</v>
      </c>
      <c r="D23" s="184">
        <v>4</v>
      </c>
      <c r="E23" s="185">
        <f>IF(D23="","",(IF(AND(B23="F",D23=1),VLOOKUP(C23,'barême 3'!$B$3:$D$13,3,0),IF(AND(B23="G",D23=1),VLOOKUP(C23,'barême 3'!$B$3:$C$13,2,0),
IF(AND(B23="F",D23=2),VLOOKUP(C23,'barême 3'!$F$3:$H$13,3,0),IF(AND(B23="G",D23=2),VLOOKUP(C23,'barême 3'!$F$3:$G$13,2,0),
IF(AND(B23="F",D23=3),VLOOKUP(C23,'barême 3'!$B$17:$D$25,3,0),IF(AND(B23="G",D23=3),VLOOKUP(C23,'barême 3'!$B$17:$C$25,2,0),
IF(AND(B23="F",D23=4),VLOOKUP(C23,'barême 3'!$F$17:$H$25,3,0),IF(AND(B23="G",D23=4),VLOOKUP(C23,'barême 3'!$F$17:$G$25,2,0)))))))))))</f>
        <v>6.25</v>
      </c>
      <c r="F23" s="186">
        <v>1.5</v>
      </c>
      <c r="G23" s="187" t="s">
        <v>285</v>
      </c>
      <c r="H23" s="156">
        <v>1</v>
      </c>
      <c r="I23" s="188">
        <v>0.4</v>
      </c>
      <c r="J23" s="179">
        <f t="shared" si="2"/>
        <v>1.4</v>
      </c>
      <c r="K23" s="180">
        <f t="shared" si="3"/>
        <v>1.4</v>
      </c>
      <c r="L23" s="132"/>
      <c r="M23" s="132">
        <v>4</v>
      </c>
      <c r="N23" s="182">
        <f t="shared" si="0"/>
        <v>4</v>
      </c>
      <c r="O23" s="158">
        <f t="shared" si="5"/>
        <v>13.15</v>
      </c>
    </row>
    <row r="24" spans="1:15" ht="15" thickBot="1" x14ac:dyDescent="0.35">
      <c r="A24" s="212" t="s">
        <v>261</v>
      </c>
      <c r="B24" s="108" t="s">
        <v>5</v>
      </c>
      <c r="C24" s="173" t="s">
        <v>286</v>
      </c>
      <c r="D24" s="184">
        <v>2</v>
      </c>
      <c r="E24" s="185">
        <f>IF(D24="","",(IF(AND(B24="F",D24=1),VLOOKUP(C24,'barême 3'!$B$3:$D$13,3,0),IF(AND(B24="G",D24=1),VLOOKUP(C24,'barême 3'!$B$3:$C$13,2,0),
IF(AND(B24="F",D24=2),VLOOKUP(C24,'barême 3'!$F$3:$H$13,3,0),IF(AND(B24="G",D24=2),VLOOKUP(C24,'barême 3'!$F$3:$G$13,2,0),
IF(AND(B24="F",D24=3),VLOOKUP(C24,'barême 3'!$B$17:$D$25,3,0),IF(AND(B24="G",D24=3),VLOOKUP(C24,'barême 3'!$B$17:$C$25,2,0),
IF(AND(B24="F",D24=4),VLOOKUP(C24,'barême 3'!$F$17:$H$25,3,0),IF(AND(B24="G",D24=4),VLOOKUP(C24,'barême 3'!$F$17:$G$25,2,0)))))))))))</f>
        <v>2.25</v>
      </c>
      <c r="F24" s="186">
        <v>1</v>
      </c>
      <c r="G24" s="187" t="s">
        <v>285</v>
      </c>
      <c r="H24" s="156">
        <v>2</v>
      </c>
      <c r="I24" s="188">
        <v>1.6</v>
      </c>
      <c r="J24" s="179">
        <f t="shared" si="2"/>
        <v>3.6</v>
      </c>
      <c r="K24" s="180">
        <f t="shared" si="3"/>
        <v>3.6</v>
      </c>
      <c r="L24" s="132"/>
      <c r="M24" s="132">
        <v>4</v>
      </c>
      <c r="N24" s="182">
        <f t="shared" si="0"/>
        <v>4</v>
      </c>
      <c r="O24" s="158">
        <f t="shared" si="5"/>
        <v>10.85</v>
      </c>
    </row>
    <row r="25" spans="1:15" ht="15" thickBot="1" x14ac:dyDescent="0.35">
      <c r="A25" s="212" t="s">
        <v>262</v>
      </c>
      <c r="B25" s="108" t="s">
        <v>5</v>
      </c>
      <c r="C25" s="173" t="s">
        <v>287</v>
      </c>
      <c r="D25" s="184">
        <v>4</v>
      </c>
      <c r="E25" s="185">
        <f>IF(D25="","",(IF(AND(B25="F",D25=1),VLOOKUP(C25,'barême 3'!$B$3:$D$13,3,0),IF(AND(B25="G",D25=1),VLOOKUP(C25,'barême 3'!$B$3:$C$13,2,0),
IF(AND(B25="F",D25=2),VLOOKUP(C25,'barême 3'!$F$3:$H$13,3,0),IF(AND(B25="G",D25=2),VLOOKUP(C25,'barême 3'!$F$3:$G$13,2,0),
IF(AND(B25="F",D25=3),VLOOKUP(C25,'barême 3'!$B$17:$D$25,3,0),IF(AND(B25="G",D25=3),VLOOKUP(C25,'barême 3'!$B$17:$C$25,2,0),
IF(AND(B25="F",D25=4),VLOOKUP(C25,'barême 3'!$F$17:$H$25,3,0),IF(AND(B25="G",D25=4),VLOOKUP(C25,'barême 3'!$F$17:$G$25,2,0)))))))))))</f>
        <v>6.25</v>
      </c>
      <c r="F25" s="186">
        <v>2</v>
      </c>
      <c r="G25" s="187" t="s">
        <v>284</v>
      </c>
      <c r="H25" s="156">
        <v>2</v>
      </c>
      <c r="I25" s="188">
        <v>1.8</v>
      </c>
      <c r="J25" s="179">
        <f t="shared" si="2"/>
        <v>3.8</v>
      </c>
      <c r="K25" s="180">
        <f t="shared" si="3"/>
        <v>5.6999999999999993</v>
      </c>
      <c r="L25" s="132"/>
      <c r="M25" s="132">
        <v>3</v>
      </c>
      <c r="N25" s="182">
        <f t="shared" si="0"/>
        <v>1.5</v>
      </c>
      <c r="O25" s="158">
        <f t="shared" si="5"/>
        <v>15.45</v>
      </c>
    </row>
    <row r="26" spans="1:15" ht="15" thickBot="1" x14ac:dyDescent="0.35">
      <c r="A26" s="212" t="s">
        <v>263</v>
      </c>
      <c r="B26" s="108" t="s">
        <v>5</v>
      </c>
      <c r="C26" s="173" t="s">
        <v>287</v>
      </c>
      <c r="D26" s="184">
        <v>1</v>
      </c>
      <c r="E26" s="185">
        <f>IF(D26="","",(IF(AND(B26="F",D26=1),VLOOKUP(C26,'barême 3'!$B$3:$D$13,3,0),IF(AND(B26="G",D26=1),VLOOKUP(C26,'barême 3'!$B$3:$C$13,2,0),
IF(AND(B26="F",D26=2),VLOOKUP(C26,'barême 3'!$F$3:$H$13,3,0),IF(AND(B26="G",D26=2),VLOOKUP(C26,'barême 3'!$F$3:$G$13,2,0),
IF(AND(B26="F",D26=3),VLOOKUP(C26,'barême 3'!$B$17:$D$25,3,0),IF(AND(B26="G",D26=3),VLOOKUP(C26,'barême 3'!$B$17:$C$25,2,0),
IF(AND(B26="F",D26=4),VLOOKUP(C26,'barême 3'!$F$17:$H$25,3,0),IF(AND(B26="G",D26=4),VLOOKUP(C26,'barême 3'!$F$17:$G$25,2,0)))))))))))</f>
        <v>2</v>
      </c>
      <c r="F26" s="186">
        <v>1</v>
      </c>
      <c r="G26" s="187" t="s">
        <v>285</v>
      </c>
      <c r="H26" s="156">
        <v>2</v>
      </c>
      <c r="I26" s="188">
        <v>0</v>
      </c>
      <c r="J26" s="179">
        <f t="shared" si="2"/>
        <v>2</v>
      </c>
      <c r="K26" s="180">
        <f t="shared" si="3"/>
        <v>2</v>
      </c>
      <c r="L26" s="132"/>
      <c r="M26" s="132">
        <v>0</v>
      </c>
      <c r="N26" s="182">
        <f t="shared" si="0"/>
        <v>0</v>
      </c>
      <c r="O26" s="158">
        <f t="shared" si="5"/>
        <v>5</v>
      </c>
    </row>
    <row r="27" spans="1:15" ht="15" thickBot="1" x14ac:dyDescent="0.35">
      <c r="A27" s="212" t="s">
        <v>264</v>
      </c>
      <c r="B27" s="108" t="s">
        <v>5</v>
      </c>
      <c r="C27" s="173" t="s">
        <v>283</v>
      </c>
      <c r="D27" s="184">
        <v>3</v>
      </c>
      <c r="E27" s="185">
        <f>IF(D27="","",(IF(AND(B27="F",D27=1),VLOOKUP(C27,'barême 3'!$B$3:$D$13,3,0),IF(AND(B27="G",D27=1),VLOOKUP(C27,'barême 3'!$B$3:$C$13,2,0),
IF(AND(B27="F",D27=2),VLOOKUP(C27,'barême 3'!$F$3:$H$13,3,0),IF(AND(B27="G",D27=2),VLOOKUP(C27,'barême 3'!$F$3:$G$13,2,0),
IF(AND(B27="F",D27=3),VLOOKUP(C27,'barême 3'!$B$17:$D$25,3,0),IF(AND(B27="G",D27=3),VLOOKUP(C27,'barême 3'!$B$17:$C$25,2,0),
IF(AND(B27="F",D27=4),VLOOKUP(C27,'barême 3'!$F$17:$H$25,3,0),IF(AND(B27="G",D27=4),VLOOKUP(C27,'barême 3'!$F$17:$G$25,2,0)))))))))))</f>
        <v>6</v>
      </c>
      <c r="F27" s="186">
        <v>1.5</v>
      </c>
      <c r="G27" s="187" t="s">
        <v>285</v>
      </c>
      <c r="H27" s="156">
        <v>2</v>
      </c>
      <c r="I27" s="188">
        <v>1.2</v>
      </c>
      <c r="J27" s="179">
        <f t="shared" si="2"/>
        <v>3.2</v>
      </c>
      <c r="K27" s="180">
        <f t="shared" si="3"/>
        <v>3.2</v>
      </c>
      <c r="L27" s="132"/>
      <c r="M27" s="132">
        <v>4</v>
      </c>
      <c r="N27" s="182">
        <f t="shared" si="0"/>
        <v>4</v>
      </c>
      <c r="O27" s="158">
        <f t="shared" si="5"/>
        <v>14.7</v>
      </c>
    </row>
    <row r="28" spans="1:15" ht="15" thickBot="1" x14ac:dyDescent="0.35">
      <c r="A28" s="212" t="s">
        <v>265</v>
      </c>
      <c r="B28" s="108" t="s">
        <v>5</v>
      </c>
      <c r="C28" s="173" t="s">
        <v>283</v>
      </c>
      <c r="D28" s="184">
        <v>3</v>
      </c>
      <c r="E28" s="185">
        <f>IF(D28="","",(IF(AND(B28="F",D28=1),VLOOKUP(C28,'barême 3'!$B$3:$D$13,3,0),IF(AND(B28="G",D28=1),VLOOKUP(C28,'barême 3'!$B$3:$C$13,2,0),
IF(AND(B28="F",D28=2),VLOOKUP(C28,'barême 3'!$F$3:$H$13,3,0),IF(AND(B28="G",D28=2),VLOOKUP(C28,'barême 3'!$F$3:$G$13,2,0),
IF(AND(B28="F",D28=3),VLOOKUP(C28,'barême 3'!$B$17:$D$25,3,0),IF(AND(B28="G",D28=3),VLOOKUP(C28,'barême 3'!$B$17:$C$25,2,0),
IF(AND(B28="F",D28=4),VLOOKUP(C28,'barême 3'!$F$17:$H$25,3,0),IF(AND(B28="G",D28=4),VLOOKUP(C28,'barême 3'!$F$17:$G$25,2,0)))))))))))</f>
        <v>6</v>
      </c>
      <c r="F28" s="186">
        <v>4</v>
      </c>
      <c r="G28" s="187" t="s">
        <v>284</v>
      </c>
      <c r="H28" s="156">
        <v>2</v>
      </c>
      <c r="I28" s="188">
        <v>2</v>
      </c>
      <c r="J28" s="179">
        <f t="shared" si="2"/>
        <v>4</v>
      </c>
      <c r="K28" s="180">
        <f t="shared" si="3"/>
        <v>6</v>
      </c>
      <c r="L28" s="132"/>
      <c r="M28" s="132">
        <v>3</v>
      </c>
      <c r="N28" s="182">
        <f t="shared" si="0"/>
        <v>1.5</v>
      </c>
      <c r="O28" s="158">
        <f t="shared" si="5"/>
        <v>17.5</v>
      </c>
    </row>
    <row r="29" spans="1:15" ht="15" thickBot="1" x14ac:dyDescent="0.35">
      <c r="A29" s="211" t="s">
        <v>266</v>
      </c>
      <c r="B29" s="108" t="s">
        <v>5</v>
      </c>
      <c r="C29" s="173"/>
      <c r="D29" s="184"/>
      <c r="E29" s="185" t="str">
        <f>IF(D29="","",(IF(AND(B29="F",D29=1),VLOOKUP(C29,'barême 3'!$B$3:$D$13,3,0),IF(AND(B29="G",D29=1),VLOOKUP(C29,'barême 3'!$B$3:$C$13,2,0),
IF(AND(B29="F",D29=2),VLOOKUP(C29,'barême 3'!$F$3:$H$13,3,0),IF(AND(B29="G",D29=2),VLOOKUP(C29,'barême 3'!$F$3:$G$13,2,0),
IF(AND(B29="F",D29=3),VLOOKUP(C29,'barême 3'!$B$17:$D$25,3,0),IF(AND(B29="G",D29=3),VLOOKUP(C29,'barême 3'!$B$17:$C$25,2,0),
IF(AND(B29="F",D29=4),VLOOKUP(C29,'barême 3'!$F$17:$H$25,3,0),IF(AND(B29="G",D29=4),VLOOKUP(C29,'barême 3'!$F$17:$G$25,2,0)))))))))))</f>
        <v/>
      </c>
      <c r="F29" s="186"/>
      <c r="G29" s="187"/>
      <c r="H29" s="156"/>
      <c r="I29" s="188">
        <v>0</v>
      </c>
      <c r="J29" s="179">
        <f t="shared" si="2"/>
        <v>0</v>
      </c>
      <c r="K29" s="180">
        <f t="shared" si="3"/>
        <v>0</v>
      </c>
      <c r="L29" s="132"/>
      <c r="M29" s="132"/>
      <c r="N29" s="182" t="str">
        <f t="shared" si="0"/>
        <v/>
      </c>
      <c r="O29" s="158" t="str">
        <f t="shared" si="5"/>
        <v/>
      </c>
    </row>
    <row r="30" spans="1:15" ht="15" thickBot="1" x14ac:dyDescent="0.35">
      <c r="A30" s="212" t="s">
        <v>267</v>
      </c>
      <c r="B30" s="108" t="s">
        <v>6</v>
      </c>
      <c r="C30" s="173" t="s">
        <v>283</v>
      </c>
      <c r="D30" s="184">
        <v>4</v>
      </c>
      <c r="E30" s="185">
        <f>IF(D30="","",(IF(AND(B30="F",D30=1),VLOOKUP(C30,'barême 3'!$B$3:$D$13,3,0),IF(AND(B30="G",D30=1),VLOOKUP(C30,'barême 3'!$B$3:$C$13,2,0),
IF(AND(B30="F",D30=2),VLOOKUP(C30,'barême 3'!$F$3:$H$13,3,0),IF(AND(B30="G",D30=2),VLOOKUP(C30,'barême 3'!$F$3:$G$13,2,0),
IF(AND(B30="F",D30=3),VLOOKUP(C30,'barême 3'!$B$17:$D$25,3,0),IF(AND(B30="G",D30=3),VLOOKUP(C30,'barême 3'!$B$17:$C$25,2,0),
IF(AND(B30="F",D30=4),VLOOKUP(C30,'barême 3'!$F$17:$H$25,3,0),IF(AND(B30="G",D30=4),VLOOKUP(C30,'barême 3'!$F$17:$G$25,2,0)))))))))))</f>
        <v>6.25</v>
      </c>
      <c r="F30" s="186">
        <v>3</v>
      </c>
      <c r="G30" s="187" t="s">
        <v>284</v>
      </c>
      <c r="H30" s="156">
        <v>2</v>
      </c>
      <c r="I30" s="188">
        <v>2</v>
      </c>
      <c r="J30" s="179">
        <f t="shared" si="2"/>
        <v>4</v>
      </c>
      <c r="K30" s="180">
        <f t="shared" si="3"/>
        <v>6</v>
      </c>
      <c r="L30" s="132"/>
      <c r="M30" s="132">
        <v>4</v>
      </c>
      <c r="N30" s="182">
        <f t="shared" si="0"/>
        <v>2</v>
      </c>
      <c r="O30" s="158">
        <f t="shared" si="5"/>
        <v>17.25</v>
      </c>
    </row>
    <row r="31" spans="1:15" x14ac:dyDescent="0.3">
      <c r="A31" s="189"/>
      <c r="B31" s="108"/>
      <c r="C31" s="173"/>
      <c r="D31" s="184"/>
      <c r="E31" s="185" t="str">
        <f>IF(D31="","",(IF(AND(B31="F",D31=1),VLOOKUP(C31,'barême 3'!$B$3:$D$13,3,0),IF(AND(B31="G",D31=1),VLOOKUP(C31,'barême 3'!$B$3:$C$13,2,0),
IF(AND(B31="F",D31=2),VLOOKUP(C31,'barême 3'!$F$3:$H$13,3,0),IF(AND(B31="G",D31=2),VLOOKUP(C31,'barême 3'!$F$3:$G$13,2,0),
IF(AND(B31="F",D31=3),VLOOKUP(C31,'barême 3'!$B$17:$D$25,3,0),IF(AND(B31="G",D31=3),VLOOKUP(C31,'barême 3'!$B$17:$C$25,2,0),
IF(AND(B31="F",D31=4),VLOOKUP(C31,'barême 3'!$F$17:$H$25,3,0),IF(AND(B31="G",D31=4),VLOOKUP(C31,'barême 3'!$F$17:$G$25,2,0)))))))))))</f>
        <v/>
      </c>
      <c r="F31" s="186"/>
      <c r="G31" s="187"/>
      <c r="H31" s="156"/>
      <c r="I31" s="188"/>
      <c r="J31" s="188"/>
      <c r="K31" s="180" t="str">
        <f t="shared" ref="K31:K32" si="6">IF(J31="","",IF(G31="4pts/4pts",J31,IF(G31="2pts/6pts",J31*1.5,J31*0.5)))</f>
        <v/>
      </c>
      <c r="L31" s="132"/>
      <c r="M31" s="181" t="str">
        <f>IF(L31="","",AVERAGE(L31:L31))</f>
        <v/>
      </c>
      <c r="N31" s="190" t="str">
        <f>IF(M31="","",IF(G31=" 4pts/4pts ",M31,IF(G31=" 2pts/6pts",M31*0.5,M31*1.5)))</f>
        <v/>
      </c>
      <c r="O31" s="158" t="str">
        <f t="shared" si="5"/>
        <v/>
      </c>
    </row>
    <row r="32" spans="1:15" ht="15" thickBot="1" x14ac:dyDescent="0.35">
      <c r="A32" s="191"/>
      <c r="B32" s="192"/>
      <c r="C32" s="173"/>
      <c r="D32" s="165"/>
      <c r="E32" s="193" t="str">
        <f>IF(D32="","",(IF(AND(B32="F",D32=1),VLOOKUP(C32,'barême 3'!$B$3:$D$13,3,0),IF(AND(B32="G",D32=1),VLOOKUP(C32,'barême 3'!$B$3:$C$13,2,0),
IF(AND(B32="F",D32=2),VLOOKUP(C32,'barême 3'!$F$3:$H$13,3,0),IF(AND(B32="G",D32=2),VLOOKUP(C32,'barême 3'!$F$3:$G$13,2,0),
IF(AND(B32="F",D32=3),VLOOKUP(C32,'barême 3'!$B$17:$D$25,3,0),IF(AND(B32="G",D32=3),VLOOKUP(C32,'barême 3'!$B$17:$C$25,2,0),
IF(AND(B32="F",D32=4),VLOOKUP(C32,'barême 3'!$F$17:$H$25,3,0),IF(AND(B32="G",D32=4),VLOOKUP(C32,'barême 3'!$F$17:$G$25,2,0)))))))))))</f>
        <v/>
      </c>
      <c r="F32" s="194"/>
      <c r="G32" s="187"/>
      <c r="H32" s="195"/>
      <c r="I32" s="196"/>
      <c r="J32" s="196"/>
      <c r="K32" s="180" t="str">
        <f t="shared" si="6"/>
        <v/>
      </c>
      <c r="L32" s="197"/>
      <c r="M32" s="181" t="str">
        <f>IF(L32="","",AVERAGE(L32:L32))</f>
        <v/>
      </c>
      <c r="N32" s="172" t="str">
        <f>IF(M32="","",IF(G32=" 4pts/4pts ",M32,IF(G32=" 2pts/6pts",M32*0.5,M32*1.5)))</f>
        <v/>
      </c>
      <c r="O32" s="162" t="str">
        <f t="shared" si="5"/>
        <v/>
      </c>
    </row>
    <row r="33" spans="5:15" x14ac:dyDescent="0.3">
      <c r="E33" s="205">
        <f>AVERAGE(E3:E32)</f>
        <v>5.8055555555555554</v>
      </c>
      <c r="F33" s="205">
        <f>AVERAGE(F3:F32)</f>
        <v>2.2592592592592591</v>
      </c>
      <c r="O33" s="198">
        <f>AVERAGE(O3:O32)</f>
        <v>13.808333333333334</v>
      </c>
    </row>
    <row r="34" spans="5:15" x14ac:dyDescent="0.3">
      <c r="E34" s="206">
        <f>AVERAGEIF($B$3:$B$30,"F",$E$3:$E$30)</f>
        <v>5.75</v>
      </c>
      <c r="F34" s="206">
        <f>AVERAGEIF($B$3:$B$30,"F",$F$3:$F$30)</f>
        <v>2.1666666666666665</v>
      </c>
      <c r="N34" s="206" t="s">
        <v>291</v>
      </c>
      <c r="O34" s="207">
        <f>AVERAGEIF($B$3:B30,"F",$O$3:$O$32)</f>
        <v>13.463541666666666</v>
      </c>
    </row>
    <row r="35" spans="5:15" x14ac:dyDescent="0.3">
      <c r="E35" s="208">
        <f>AVERAGEIF($B$3:$B$30,"G",$E$3:$E$30)</f>
        <v>6.25</v>
      </c>
      <c r="F35" s="208">
        <f>AVERAGEIF($B$3:$B$30,"G",$F$3:$F$30)</f>
        <v>3</v>
      </c>
      <c r="N35" s="208" t="s">
        <v>307</v>
      </c>
      <c r="O35" s="209">
        <f>AVERAGEIF($B$3:B30,"G",$O$3:$O$32)</f>
        <v>16.566666666666666</v>
      </c>
    </row>
  </sheetData>
  <mergeCells count="5">
    <mergeCell ref="C1:F1"/>
    <mergeCell ref="G1:G2"/>
    <mergeCell ref="H1:K1"/>
    <mergeCell ref="L1:N1"/>
    <mergeCell ref="O1:O2"/>
  </mergeCells>
  <dataValidations count="3">
    <dataValidation type="list" allowBlank="1" showInputMessage="1" showErrorMessage="1" sqref="D3:D32" xr:uid="{00000000-0002-0000-0E00-000000000000}">
      <formula1>"1,2,3,4"</formula1>
    </dataValidation>
    <dataValidation type="list" allowBlank="1" showInputMessage="1" showErrorMessage="1" sqref="G3:G32" xr:uid="{00000000-0002-0000-0E00-000001000000}">
      <formula1>"4pts/4pts,2pts/6pts,6pts/2pts"</formula1>
    </dataValidation>
    <dataValidation type="list" allowBlank="1" showInputMessage="1" showErrorMessage="1" sqref="C3:C32" xr:uid="{00000000-0002-0000-0E00-000002000000}">
      <formula1>"3cT,4a MT,4a T,4b MT,4b T,4c MT,4c T, 5a MT,5aT,5b MT,5b T, 5c MT, 5c T, 6a MT, 6a T"</formula1>
    </dataValidation>
  </dataValidation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euil2">
    <pageSetUpPr fitToPage="1"/>
  </sheetPr>
  <dimension ref="A1:AC38"/>
  <sheetViews>
    <sheetView showGridLines="0" zoomScale="70" zoomScaleNormal="70" workbookViewId="0">
      <selection activeCell="F14" sqref="F14"/>
    </sheetView>
  </sheetViews>
  <sheetFormatPr baseColWidth="10" defaultColWidth="11.44140625" defaultRowHeight="14.4" x14ac:dyDescent="0.3"/>
  <cols>
    <col min="1" max="1" width="3.88671875" customWidth="1"/>
    <col min="2" max="2" width="28.109375" style="250" customWidth="1"/>
    <col min="3" max="4" width="11.44140625" style="250"/>
    <col min="5" max="5" width="35" customWidth="1"/>
    <col min="6" max="6" width="37.44140625" customWidth="1"/>
    <col min="7" max="7" width="29.109375" bestFit="1" customWidth="1"/>
    <col min="8" max="8" width="8.5546875" customWidth="1"/>
    <col min="9" max="9" width="14.6640625" customWidth="1"/>
    <col min="10" max="10" width="8.5546875" customWidth="1"/>
    <col min="11" max="11" width="14.6640625" customWidth="1"/>
    <col min="12" max="12" width="9.33203125" customWidth="1"/>
    <col min="13" max="13" width="8.5546875" customWidth="1"/>
    <col min="14" max="14" width="14.6640625" customWidth="1"/>
    <col min="15" max="15" width="8.5546875" customWidth="1"/>
    <col min="16" max="16" width="20.44140625" customWidth="1"/>
    <col min="17" max="17" width="8.5546875" customWidth="1"/>
    <col min="18" max="18" width="14.6640625" customWidth="1"/>
    <col min="19" max="19" width="8.5546875" customWidth="1"/>
    <col min="20" max="20" width="20.44140625" customWidth="1"/>
    <col min="21" max="21" width="8.5546875" customWidth="1"/>
    <col min="22" max="22" width="14.6640625" customWidth="1"/>
    <col min="23" max="23" width="8.5546875" customWidth="1"/>
    <col min="24" max="24" width="14.6640625" customWidth="1"/>
    <col min="29" max="29" width="0" hidden="1" customWidth="1"/>
  </cols>
  <sheetData>
    <row r="1" spans="1:29" ht="35.25" customHeight="1" thickBot="1" x14ac:dyDescent="0.35">
      <c r="A1" t="s">
        <v>399</v>
      </c>
      <c r="B1" s="250" t="s">
        <v>3</v>
      </c>
      <c r="C1" s="250" t="s">
        <v>4</v>
      </c>
      <c r="E1" s="251" t="s">
        <v>393</v>
      </c>
      <c r="F1" s="252" t="s">
        <v>131</v>
      </c>
      <c r="H1" s="305" t="s">
        <v>398</v>
      </c>
      <c r="I1" s="305"/>
      <c r="J1" s="305"/>
      <c r="K1" s="305"/>
      <c r="L1" s="305"/>
      <c r="M1" s="305"/>
      <c r="N1" s="305"/>
      <c r="O1" s="305"/>
      <c r="P1" s="305"/>
      <c r="Q1" s="305"/>
      <c r="R1" s="305"/>
      <c r="S1" s="305"/>
      <c r="T1" s="305"/>
      <c r="U1" s="305"/>
      <c r="V1" s="305"/>
      <c r="W1" s="305"/>
    </row>
    <row r="2" spans="1:29" ht="31.2" customHeight="1" thickBot="1" x14ac:dyDescent="0.35">
      <c r="A2" s="50">
        <v>1</v>
      </c>
      <c r="B2" s="265" t="s">
        <v>429</v>
      </c>
      <c r="C2" s="266" t="s">
        <v>5</v>
      </c>
      <c r="D2" s="253"/>
      <c r="E2" s="284" t="s">
        <v>467</v>
      </c>
      <c r="F2" s="284">
        <v>20</v>
      </c>
    </row>
    <row r="3" spans="1:29" ht="31.2" customHeight="1" thickBot="1" x14ac:dyDescent="0.35">
      <c r="A3" s="50">
        <v>2</v>
      </c>
      <c r="B3" s="265" t="s">
        <v>430</v>
      </c>
      <c r="C3" s="266" t="s">
        <v>5</v>
      </c>
      <c r="D3" s="253"/>
      <c r="E3" s="285" t="s">
        <v>468</v>
      </c>
      <c r="F3" s="286">
        <v>40</v>
      </c>
      <c r="H3" s="254" t="s">
        <v>396</v>
      </c>
      <c r="I3" s="306"/>
      <c r="J3" s="307"/>
      <c r="M3" s="254" t="s">
        <v>397</v>
      </c>
      <c r="N3" s="306"/>
      <c r="O3" s="307"/>
      <c r="Q3" s="254" t="s">
        <v>408</v>
      </c>
      <c r="R3" s="306"/>
      <c r="S3" s="307"/>
      <c r="U3" s="254" t="s">
        <v>425</v>
      </c>
      <c r="V3" s="306" t="s">
        <v>471</v>
      </c>
      <c r="W3" s="307"/>
    </row>
    <row r="4" spans="1:29" ht="31.2" customHeight="1" x14ac:dyDescent="0.3">
      <c r="A4" s="50">
        <v>3</v>
      </c>
      <c r="B4" s="265" t="s">
        <v>431</v>
      </c>
      <c r="C4" s="266" t="s">
        <v>5</v>
      </c>
      <c r="D4" s="253"/>
      <c r="E4" s="287" t="s">
        <v>469</v>
      </c>
      <c r="F4" s="288">
        <v>60</v>
      </c>
      <c r="AC4">
        <v>20</v>
      </c>
    </row>
    <row r="5" spans="1:29" ht="31.2" customHeight="1" x14ac:dyDescent="0.3">
      <c r="A5" s="50">
        <v>4</v>
      </c>
      <c r="B5" s="265" t="s">
        <v>432</v>
      </c>
      <c r="C5" s="267" t="s">
        <v>5</v>
      </c>
      <c r="D5" s="255"/>
      <c r="E5" s="270" t="s">
        <v>470</v>
      </c>
      <c r="F5" s="271">
        <v>80</v>
      </c>
      <c r="AC5">
        <v>20</v>
      </c>
    </row>
    <row r="6" spans="1:29" ht="31.2" customHeight="1" x14ac:dyDescent="0.3">
      <c r="A6" s="50">
        <v>5</v>
      </c>
      <c r="B6" s="265" t="s">
        <v>433</v>
      </c>
      <c r="C6" s="266" t="s">
        <v>5</v>
      </c>
      <c r="D6" s="253"/>
      <c r="E6" s="531"/>
      <c r="F6" s="531"/>
      <c r="AC6">
        <v>20</v>
      </c>
    </row>
    <row r="7" spans="1:29" ht="31.2" customHeight="1" x14ac:dyDescent="0.3">
      <c r="A7" s="50">
        <v>6</v>
      </c>
      <c r="B7" s="265" t="s">
        <v>434</v>
      </c>
      <c r="C7" s="266" t="s">
        <v>6</v>
      </c>
      <c r="D7" s="253"/>
      <c r="E7" s="531"/>
      <c r="F7" s="532"/>
      <c r="T7" s="256"/>
      <c r="AC7">
        <v>20</v>
      </c>
    </row>
    <row r="8" spans="1:29" ht="31.2" customHeight="1" x14ac:dyDescent="0.4">
      <c r="A8" s="50">
        <v>7</v>
      </c>
      <c r="B8" s="265" t="s">
        <v>435</v>
      </c>
      <c r="C8" s="266" t="s">
        <v>5</v>
      </c>
      <c r="D8" s="253"/>
      <c r="E8" s="533"/>
      <c r="F8" s="534"/>
      <c r="G8" s="257"/>
      <c r="H8" s="258">
        <v>1</v>
      </c>
      <c r="I8" s="259">
        <v>2</v>
      </c>
      <c r="J8" s="258">
        <v>3</v>
      </c>
      <c r="K8" s="257"/>
      <c r="L8" s="257"/>
      <c r="M8" s="263">
        <v>2</v>
      </c>
      <c r="N8" s="263">
        <v>3</v>
      </c>
      <c r="O8" s="260"/>
      <c r="P8" s="257"/>
      <c r="Q8" s="261" t="s">
        <v>411</v>
      </c>
      <c r="R8" s="261" t="s">
        <v>464</v>
      </c>
      <c r="S8" s="260"/>
      <c r="T8" s="257"/>
      <c r="U8" s="277" t="s">
        <v>423</v>
      </c>
      <c r="V8" s="278" t="s">
        <v>424</v>
      </c>
      <c r="W8" s="260"/>
      <c r="AC8">
        <v>80</v>
      </c>
    </row>
    <row r="9" spans="1:29" ht="31.2" customHeight="1" x14ac:dyDescent="0.4">
      <c r="A9" s="50">
        <v>8</v>
      </c>
      <c r="B9" s="265" t="s">
        <v>436</v>
      </c>
      <c r="C9" s="266" t="s">
        <v>5</v>
      </c>
      <c r="D9" s="253"/>
      <c r="E9" s="531"/>
      <c r="F9" s="531"/>
      <c r="G9" s="257"/>
      <c r="H9" s="262"/>
      <c r="I9" s="257"/>
      <c r="J9" s="257"/>
      <c r="K9" s="257"/>
      <c r="L9" s="257">
        <v>1</v>
      </c>
      <c r="M9" s="262"/>
      <c r="N9" s="257"/>
      <c r="O9" s="258">
        <v>4</v>
      </c>
      <c r="P9" s="263" t="s">
        <v>409</v>
      </c>
      <c r="Q9" s="262"/>
      <c r="R9" s="257"/>
      <c r="S9" s="258" t="s">
        <v>410</v>
      </c>
      <c r="T9" s="276" t="s">
        <v>422</v>
      </c>
      <c r="U9" s="262"/>
      <c r="V9" s="257"/>
      <c r="W9" s="279" t="s">
        <v>465</v>
      </c>
    </row>
    <row r="10" spans="1:29" ht="31.2" customHeight="1" x14ac:dyDescent="0.4">
      <c r="A10" s="50">
        <v>9</v>
      </c>
      <c r="B10" s="265" t="s">
        <v>437</v>
      </c>
      <c r="C10" s="266" t="s">
        <v>5</v>
      </c>
      <c r="D10" s="253"/>
      <c r="E10" s="531"/>
      <c r="F10" s="532"/>
      <c r="G10" s="257">
        <v>0</v>
      </c>
      <c r="H10" s="257"/>
      <c r="I10" s="257"/>
      <c r="J10" s="257"/>
      <c r="K10" s="262">
        <v>4</v>
      </c>
      <c r="L10" s="257"/>
      <c r="M10" s="257"/>
      <c r="N10" s="257"/>
      <c r="O10" s="257"/>
      <c r="P10" s="257"/>
      <c r="Q10" s="257"/>
      <c r="R10" s="257"/>
      <c r="S10" s="257"/>
      <c r="T10" s="257"/>
      <c r="U10" s="257"/>
      <c r="V10" s="257"/>
      <c r="W10" s="257"/>
      <c r="X10" s="264"/>
    </row>
    <row r="11" spans="1:29" ht="31.2" customHeight="1" x14ac:dyDescent="0.3">
      <c r="A11" s="50">
        <v>10</v>
      </c>
      <c r="B11" s="265" t="s">
        <v>438</v>
      </c>
      <c r="C11" s="265" t="s">
        <v>6</v>
      </c>
      <c r="E11" s="533"/>
      <c r="F11" s="534"/>
    </row>
    <row r="12" spans="1:29" ht="31.2" customHeight="1" x14ac:dyDescent="0.3">
      <c r="A12" s="50">
        <v>11</v>
      </c>
      <c r="B12" s="265" t="s">
        <v>439</v>
      </c>
      <c r="C12" s="265" t="s">
        <v>5</v>
      </c>
      <c r="E12" s="272"/>
      <c r="F12" s="273"/>
      <c r="H12" s="304" t="str">
        <f>IF(AND(I3="",N3="",R3="",V3=""),"ATTENTION VOUS DEVEZ CHOISIR AU MOINS UN TYPE DE NOTATION",
IF(COUNTIF($I$3:$V$3,"X")&gt;1,"ATTENTION VOUS NE POUVEZ CHOISIR QU'UN SEUL TYPE DE NOTATION",
""))</f>
        <v/>
      </c>
      <c r="I12" s="304"/>
      <c r="J12" s="304"/>
      <c r="K12" s="304"/>
      <c r="L12" s="304"/>
      <c r="M12" s="304"/>
      <c r="N12" s="304"/>
      <c r="O12" s="304"/>
      <c r="P12" s="304"/>
      <c r="Q12" s="304"/>
      <c r="R12" s="304"/>
      <c r="S12" s="304"/>
      <c r="T12" s="304"/>
      <c r="U12" s="304"/>
      <c r="V12" s="304"/>
      <c r="W12" s="304"/>
    </row>
    <row r="13" spans="1:29" ht="31.2" customHeight="1" x14ac:dyDescent="0.3">
      <c r="A13" s="50">
        <v>12</v>
      </c>
      <c r="B13" s="265" t="s">
        <v>440</v>
      </c>
      <c r="C13" s="266" t="s">
        <v>6</v>
      </c>
      <c r="D13" s="253"/>
      <c r="E13" s="272"/>
      <c r="F13" s="273"/>
      <c r="H13" s="304"/>
      <c r="I13" s="304"/>
      <c r="J13" s="304"/>
      <c r="K13" s="304"/>
      <c r="L13" s="304"/>
      <c r="M13" s="304"/>
      <c r="N13" s="304"/>
      <c r="O13" s="304"/>
      <c r="P13" s="304"/>
      <c r="Q13" s="304"/>
      <c r="R13" s="304"/>
      <c r="S13" s="304"/>
      <c r="T13" s="304"/>
      <c r="U13" s="304"/>
      <c r="V13" s="304"/>
      <c r="W13" s="304"/>
    </row>
    <row r="14" spans="1:29" ht="31.2" customHeight="1" x14ac:dyDescent="0.3">
      <c r="A14" s="50">
        <v>13</v>
      </c>
      <c r="B14" s="265" t="s">
        <v>441</v>
      </c>
      <c r="C14" s="266" t="s">
        <v>5</v>
      </c>
      <c r="D14" s="253"/>
      <c r="E14" s="274"/>
      <c r="F14" s="274"/>
      <c r="H14" s="304"/>
      <c r="I14" s="304"/>
      <c r="J14" s="304"/>
      <c r="K14" s="304"/>
      <c r="L14" s="304"/>
      <c r="M14" s="304"/>
      <c r="N14" s="304"/>
      <c r="O14" s="304"/>
      <c r="P14" s="304"/>
      <c r="Q14" s="304"/>
      <c r="R14" s="304"/>
      <c r="S14" s="304"/>
      <c r="T14" s="304"/>
      <c r="U14" s="304"/>
      <c r="V14" s="304"/>
      <c r="W14" s="304"/>
    </row>
    <row r="15" spans="1:29" ht="31.2" customHeight="1" x14ac:dyDescent="0.3">
      <c r="A15" s="50">
        <v>14</v>
      </c>
      <c r="B15" s="265" t="s">
        <v>442</v>
      </c>
      <c r="C15" s="266" t="s">
        <v>5</v>
      </c>
      <c r="D15" s="253"/>
      <c r="E15" s="274"/>
      <c r="F15" s="274"/>
    </row>
    <row r="16" spans="1:29" ht="31.2" customHeight="1" x14ac:dyDescent="0.3">
      <c r="A16" s="50">
        <v>15</v>
      </c>
      <c r="B16" s="265" t="s">
        <v>443</v>
      </c>
      <c r="C16" s="266" t="s">
        <v>6</v>
      </c>
      <c r="D16" s="253"/>
      <c r="E16" s="274"/>
      <c r="F16" s="274"/>
    </row>
    <row r="17" spans="1:6" ht="31.2" customHeight="1" x14ac:dyDescent="0.3">
      <c r="A17" s="50">
        <v>16</v>
      </c>
      <c r="B17" s="265" t="s">
        <v>444</v>
      </c>
      <c r="C17" s="265" t="s">
        <v>6</v>
      </c>
      <c r="E17" s="274"/>
      <c r="F17" s="274"/>
    </row>
    <row r="18" spans="1:6" s="50" customFormat="1" ht="31.2" customHeight="1" x14ac:dyDescent="0.3">
      <c r="A18" s="50">
        <v>17</v>
      </c>
      <c r="B18" s="265" t="s">
        <v>445</v>
      </c>
      <c r="C18" s="265" t="s">
        <v>6</v>
      </c>
      <c r="D18" s="250"/>
      <c r="E18" s="274"/>
      <c r="F18" s="274"/>
    </row>
    <row r="19" spans="1:6" s="50" customFormat="1" ht="31.2" customHeight="1" x14ac:dyDescent="0.3">
      <c r="A19" s="50">
        <v>18</v>
      </c>
      <c r="B19" s="265" t="s">
        <v>446</v>
      </c>
      <c r="C19" s="266" t="s">
        <v>5</v>
      </c>
      <c r="D19" s="253"/>
      <c r="E19" s="274"/>
      <c r="F19" s="274"/>
    </row>
    <row r="20" spans="1:6" s="50" customFormat="1" ht="31.2" customHeight="1" x14ac:dyDescent="0.3">
      <c r="A20" s="50">
        <v>19</v>
      </c>
      <c r="B20" s="265" t="s">
        <v>447</v>
      </c>
      <c r="C20" s="266" t="s">
        <v>6</v>
      </c>
      <c r="D20" s="253"/>
      <c r="E20" s="274"/>
      <c r="F20" s="274"/>
    </row>
    <row r="21" spans="1:6" s="50" customFormat="1" ht="31.2" customHeight="1" x14ac:dyDescent="0.3">
      <c r="A21" s="50">
        <v>20</v>
      </c>
      <c r="B21" s="265" t="s">
        <v>448</v>
      </c>
      <c r="C21" s="265" t="s">
        <v>5</v>
      </c>
      <c r="D21" s="250"/>
      <c r="E21" s="274"/>
      <c r="F21" s="274"/>
    </row>
    <row r="22" spans="1:6" ht="31.2" customHeight="1" x14ac:dyDescent="0.3">
      <c r="A22" s="50">
        <v>21</v>
      </c>
      <c r="B22" s="265" t="s">
        <v>449</v>
      </c>
      <c r="C22" s="266" t="s">
        <v>6</v>
      </c>
      <c r="D22" s="253"/>
      <c r="E22" s="274"/>
      <c r="F22" s="274"/>
    </row>
    <row r="23" spans="1:6" ht="31.2" customHeight="1" x14ac:dyDescent="0.3">
      <c r="A23" s="50">
        <v>22</v>
      </c>
      <c r="B23" s="265" t="s">
        <v>450</v>
      </c>
      <c r="C23" s="265" t="s">
        <v>5</v>
      </c>
      <c r="E23" s="274"/>
      <c r="F23" s="274"/>
    </row>
    <row r="24" spans="1:6" ht="31.2" customHeight="1" x14ac:dyDescent="0.3">
      <c r="A24" s="50">
        <v>23</v>
      </c>
      <c r="B24" s="265" t="s">
        <v>451</v>
      </c>
      <c r="C24" s="266" t="s">
        <v>6</v>
      </c>
      <c r="D24" s="253"/>
      <c r="E24" s="274"/>
      <c r="F24" s="274"/>
    </row>
    <row r="25" spans="1:6" ht="31.2" customHeight="1" x14ac:dyDescent="0.3">
      <c r="A25" s="50">
        <v>24</v>
      </c>
      <c r="B25" s="265" t="s">
        <v>452</v>
      </c>
      <c r="C25" s="267" t="s">
        <v>5</v>
      </c>
      <c r="D25" s="255"/>
      <c r="E25" s="274"/>
      <c r="F25" s="274"/>
    </row>
    <row r="26" spans="1:6" ht="31.2" customHeight="1" x14ac:dyDescent="0.3">
      <c r="A26" s="50">
        <v>25</v>
      </c>
      <c r="B26" s="265" t="s">
        <v>453</v>
      </c>
      <c r="C26" s="266" t="s">
        <v>5</v>
      </c>
      <c r="D26" s="253"/>
      <c r="E26" s="274"/>
      <c r="F26" s="274"/>
    </row>
    <row r="27" spans="1:6" ht="31.2" customHeight="1" thickBot="1" x14ac:dyDescent="0.35">
      <c r="A27" s="50">
        <v>26</v>
      </c>
      <c r="B27" s="265" t="s">
        <v>454</v>
      </c>
      <c r="C27" s="266" t="s">
        <v>5</v>
      </c>
      <c r="D27" s="253"/>
      <c r="E27" s="275"/>
      <c r="F27" s="275"/>
    </row>
    <row r="28" spans="1:6" ht="31.2" customHeight="1" x14ac:dyDescent="0.3">
      <c r="A28" s="50">
        <v>27</v>
      </c>
      <c r="B28" s="265" t="s">
        <v>455</v>
      </c>
      <c r="C28" s="266" t="s">
        <v>6</v>
      </c>
      <c r="D28" s="253"/>
    </row>
    <row r="29" spans="1:6" ht="31.2" customHeight="1" x14ac:dyDescent="0.3">
      <c r="A29" s="50">
        <v>28</v>
      </c>
      <c r="B29" s="265" t="s">
        <v>456</v>
      </c>
      <c r="C29" s="265" t="s">
        <v>5</v>
      </c>
    </row>
    <row r="30" spans="1:6" ht="31.2" customHeight="1" x14ac:dyDescent="0.3">
      <c r="A30" s="50">
        <v>29</v>
      </c>
      <c r="B30" s="265" t="s">
        <v>457</v>
      </c>
      <c r="C30" s="265" t="s">
        <v>5</v>
      </c>
    </row>
    <row r="31" spans="1:6" ht="31.2" customHeight="1" x14ac:dyDescent="0.3">
      <c r="A31" s="50">
        <v>30</v>
      </c>
      <c r="B31" s="265" t="s">
        <v>458</v>
      </c>
      <c r="C31" s="266" t="s">
        <v>5</v>
      </c>
      <c r="D31" s="253"/>
    </row>
    <row r="32" spans="1:6" ht="31.2" customHeight="1" x14ac:dyDescent="0.3">
      <c r="A32" s="50">
        <v>31</v>
      </c>
      <c r="B32" s="265" t="s">
        <v>459</v>
      </c>
      <c r="C32" s="265" t="s">
        <v>6</v>
      </c>
    </row>
    <row r="33" spans="1:4" ht="31.2" customHeight="1" x14ac:dyDescent="0.3">
      <c r="A33" s="50">
        <v>32</v>
      </c>
      <c r="B33" s="268"/>
      <c r="C33" s="265"/>
    </row>
    <row r="34" spans="1:4" ht="31.2" customHeight="1" x14ac:dyDescent="0.3">
      <c r="A34" s="50">
        <v>33</v>
      </c>
      <c r="B34" s="268"/>
      <c r="C34" s="265"/>
    </row>
    <row r="35" spans="1:4" ht="31.2" customHeight="1" x14ac:dyDescent="0.3">
      <c r="A35" s="50">
        <v>34</v>
      </c>
      <c r="B35" s="268"/>
      <c r="C35" s="266"/>
      <c r="D35" s="253"/>
    </row>
    <row r="36" spans="1:4" ht="31.2" customHeight="1" x14ac:dyDescent="0.3">
      <c r="A36" s="50">
        <v>35</v>
      </c>
      <c r="B36" s="269"/>
      <c r="C36" s="265"/>
    </row>
    <row r="37" spans="1:4" ht="31.2" customHeight="1" x14ac:dyDescent="0.3">
      <c r="A37" s="50">
        <v>36</v>
      </c>
      <c r="B37" s="269"/>
      <c r="C37" s="265"/>
    </row>
    <row r="38" spans="1:4" ht="31.2" customHeight="1" x14ac:dyDescent="0.3">
      <c r="A38" s="50">
        <v>37</v>
      </c>
      <c r="B38" s="269"/>
      <c r="C38" s="265"/>
    </row>
  </sheetData>
  <mergeCells count="6">
    <mergeCell ref="H12:W14"/>
    <mergeCell ref="H1:W1"/>
    <mergeCell ref="I3:J3"/>
    <mergeCell ref="N3:O3"/>
    <mergeCell ref="R3:S3"/>
    <mergeCell ref="V3:W3"/>
  </mergeCells>
  <phoneticPr fontId="21" type="noConversion"/>
  <conditionalFormatting sqref="H12">
    <cfRule type="expression" dxfId="183" priority="1">
      <formula>IF($H$12&lt;&gt;"",TRUE)</formula>
    </cfRule>
  </conditionalFormatting>
  <dataValidations count="2">
    <dataValidation type="list" allowBlank="1" showInputMessage="1" showErrorMessage="1" sqref="G1" xr:uid="{00000000-0002-0000-0000-000000000000}">
      <formula1>"$A$1,$A$15,$A$29"</formula1>
    </dataValidation>
    <dataValidation type="list" allowBlank="1" showInputMessage="1" showErrorMessage="1" sqref="I3:J3 N3:O3 R3:S3 V3:W3" xr:uid="{92A21D63-EE78-4B08-A555-8B5159ACD094}">
      <formula1>"-,X,x"</formula1>
    </dataValidation>
  </dataValidations>
  <pageMargins left="0.11811023622047245" right="0.11811023622047245" top="0.15748031496062992" bottom="0.15748031496062992" header="0.31496062992125984" footer="0.31496062992125984"/>
  <pageSetup paperSize="9" scale="87" orientation="portrait" r:id="rId1"/>
  <drawing r:id="rId2"/>
  <tableParts count="1">
    <tablePart r:id="rId3"/>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Feuil12"/>
  <dimension ref="A1:AE39"/>
  <sheetViews>
    <sheetView zoomScale="115" zoomScaleNormal="115" workbookViewId="0">
      <selection sqref="A1:E1048576"/>
    </sheetView>
  </sheetViews>
  <sheetFormatPr baseColWidth="10" defaultColWidth="11.44140625" defaultRowHeight="14.4" x14ac:dyDescent="0.3"/>
  <cols>
    <col min="1" max="1" width="11.44140625" style="50" customWidth="1"/>
    <col min="2" max="2" width="31.88671875" style="50" customWidth="1"/>
    <col min="3" max="3" width="30.44140625" style="50" customWidth="1"/>
    <col min="4" max="4" width="20.6640625" style="50" customWidth="1"/>
    <col min="5" max="5" width="10.88671875" style="50" customWidth="1"/>
    <col min="6" max="7" width="7.88671875" style="50" customWidth="1"/>
    <col min="8" max="8" width="20.5546875" style="50" customWidth="1"/>
    <col min="9" max="9" width="16.33203125" style="50" customWidth="1"/>
    <col min="10" max="10" width="19.88671875" style="50" customWidth="1"/>
    <col min="11" max="11" width="18" style="50" customWidth="1"/>
    <col min="12" max="12" width="3.88671875" style="50" customWidth="1"/>
    <col min="13" max="13" width="19" style="50" customWidth="1"/>
    <col min="14" max="14" width="16" style="50" customWidth="1"/>
    <col min="15" max="15" width="18.5546875" style="50" customWidth="1"/>
    <col min="16" max="16" width="2" style="50" customWidth="1"/>
    <col min="17" max="17" width="16.33203125" style="78" customWidth="1"/>
    <col min="18" max="18" width="3" style="78" customWidth="1"/>
    <col min="19" max="19" width="13.6640625" style="78" customWidth="1"/>
    <col min="20" max="20" width="7.44140625" style="78" customWidth="1"/>
    <col min="21" max="21" width="9" style="78" customWidth="1"/>
    <col min="22" max="22" width="15.88671875" style="78" customWidth="1"/>
    <col min="23" max="23" width="7.44140625" style="78" customWidth="1"/>
    <col min="24" max="24" width="5.6640625" style="78" customWidth="1"/>
    <col min="25" max="25" width="14.5546875" style="78" customWidth="1"/>
    <col min="26" max="26" width="14.109375" style="78" customWidth="1"/>
    <col min="27" max="27" width="8.33203125" style="78" customWidth="1"/>
    <col min="28" max="28" width="9.6640625" style="78" customWidth="1"/>
    <col min="29" max="29" width="10.6640625" style="78" customWidth="1"/>
    <col min="30" max="30" width="12.88671875" style="50" customWidth="1"/>
    <col min="31" max="31" width="6.5546875" style="50" customWidth="1"/>
    <col min="32" max="32" width="6.6640625" style="50" customWidth="1"/>
    <col min="33" max="16384" width="11.44140625" style="50"/>
  </cols>
  <sheetData>
    <row r="1" spans="1:31" ht="20.399999999999999" thickBot="1" x14ac:dyDescent="0.35">
      <c r="F1" s="77"/>
      <c r="G1" s="379" t="s">
        <v>115</v>
      </c>
      <c r="H1" s="380"/>
      <c r="I1" s="380"/>
      <c r="J1" s="380"/>
      <c r="K1" s="381"/>
      <c r="M1" s="373" t="s">
        <v>116</v>
      </c>
      <c r="N1" s="374"/>
      <c r="O1" s="375"/>
      <c r="S1" s="350" t="s">
        <v>120</v>
      </c>
      <c r="T1" s="351"/>
      <c r="U1" s="351"/>
      <c r="V1" s="351"/>
      <c r="W1" s="351"/>
      <c r="X1" s="351"/>
      <c r="Y1" s="351"/>
      <c r="Z1" s="351"/>
      <c r="AA1" s="352"/>
      <c r="AB1" s="110" t="s">
        <v>121</v>
      </c>
      <c r="AC1" s="355" t="s">
        <v>122</v>
      </c>
      <c r="AD1" s="356"/>
    </row>
    <row r="2" spans="1:31" ht="15.15" customHeight="1" thickBot="1" x14ac:dyDescent="0.35">
      <c r="A2" s="50" t="s">
        <v>76</v>
      </c>
      <c r="B2" s="50" t="s">
        <v>73</v>
      </c>
      <c r="C2" s="50" t="s">
        <v>74</v>
      </c>
      <c r="D2" s="50" t="s">
        <v>75</v>
      </c>
      <c r="F2" s="53" t="s">
        <v>76</v>
      </c>
      <c r="G2" s="74" t="s">
        <v>76</v>
      </c>
      <c r="H2" s="75" t="s">
        <v>73</v>
      </c>
      <c r="I2" s="75" t="s">
        <v>74</v>
      </c>
      <c r="J2" s="75" t="s">
        <v>75</v>
      </c>
      <c r="K2" s="76" t="s">
        <v>114</v>
      </c>
      <c r="L2" s="19"/>
      <c r="M2" s="376"/>
      <c r="N2" s="377"/>
      <c r="O2" s="378"/>
      <c r="Q2" s="357"/>
      <c r="R2" s="117"/>
      <c r="S2" s="365" t="s">
        <v>127</v>
      </c>
      <c r="T2" s="363" t="s">
        <v>128</v>
      </c>
      <c r="U2" s="363" t="s">
        <v>129</v>
      </c>
      <c r="V2" s="363" t="s">
        <v>1</v>
      </c>
      <c r="W2" s="363" t="s">
        <v>130</v>
      </c>
      <c r="X2" s="348" t="s">
        <v>43</v>
      </c>
      <c r="Y2" s="365" t="s">
        <v>117</v>
      </c>
      <c r="Z2" s="363" t="s">
        <v>118</v>
      </c>
      <c r="AA2" s="348" t="s">
        <v>125</v>
      </c>
      <c r="AB2" s="361" t="s">
        <v>119</v>
      </c>
      <c r="AC2" s="359" t="s">
        <v>123</v>
      </c>
      <c r="AD2" s="353" t="s">
        <v>126</v>
      </c>
      <c r="AE2" s="346" t="s">
        <v>124</v>
      </c>
    </row>
    <row r="3" spans="1:31" ht="15" customHeight="1" thickBot="1" x14ac:dyDescent="0.35">
      <c r="A3" s="51" t="s">
        <v>88</v>
      </c>
      <c r="B3" s="50" t="e">
        <f>IF(#REF!="","",#REF!)</f>
        <v>#REF!</v>
      </c>
      <c r="C3" s="50" t="e">
        <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f>
        <v>#REF!</v>
      </c>
      <c r="D3" s="50" t="s">
        <v>13</v>
      </c>
      <c r="F3" s="51" t="s">
        <v>77</v>
      </c>
      <c r="G3" s="369">
        <v>1</v>
      </c>
      <c r="H3" s="64" t="str">
        <f>IFERROR(VLOOKUP($F3,$A$3:$D$38,2,0),"")</f>
        <v/>
      </c>
      <c r="I3" s="64" t="str">
        <f>IFERROR(VLOOKUP($F3,$A$3:$D$38,3,0),"")</f>
        <v/>
      </c>
      <c r="J3" s="64" t="str">
        <f>IFERROR(VLOOKUP($F3,$A$3:$D$38,4,0),"")</f>
        <v>BAZANTAY Marion</v>
      </c>
      <c r="K3" s="65" t="s">
        <v>23</v>
      </c>
      <c r="L3" s="371">
        <v>1</v>
      </c>
      <c r="M3" s="66"/>
      <c r="N3" s="67"/>
      <c r="O3" s="68"/>
      <c r="Q3" s="358"/>
      <c r="R3" s="118"/>
      <c r="S3" s="366"/>
      <c r="T3" s="364"/>
      <c r="U3" s="364"/>
      <c r="V3" s="364"/>
      <c r="W3" s="364"/>
      <c r="X3" s="349"/>
      <c r="Y3" s="366"/>
      <c r="Z3" s="364"/>
      <c r="AA3" s="349"/>
      <c r="AB3" s="362"/>
      <c r="AC3" s="360"/>
      <c r="AD3" s="354"/>
      <c r="AE3" s="347"/>
    </row>
    <row r="4" spans="1:31" ht="15.15" customHeight="1" thickBot="1" x14ac:dyDescent="0.35">
      <c r="A4" s="51" t="s">
        <v>77</v>
      </c>
      <c r="B4" s="50" t="e">
        <f>IF(#REF!="","",#REF!)</f>
        <v>#REF!</v>
      </c>
      <c r="C4" s="50" t="e">
        <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f>
        <v>#REF!</v>
      </c>
      <c r="D4" s="50" t="s">
        <v>12</v>
      </c>
      <c r="F4" s="51" t="s">
        <v>78</v>
      </c>
      <c r="G4" s="370"/>
      <c r="H4" s="69" t="str">
        <f t="shared" ref="H4:H38" si="0">IFERROR(VLOOKUP($F4,$A$3:$D$38,2,0),"")</f>
        <v/>
      </c>
      <c r="I4" s="69" t="str">
        <f t="shared" ref="I4:I38" si="1">IFERROR(VLOOKUP($F4,$A$3:$D$38,3,0),"")</f>
        <v/>
      </c>
      <c r="J4" s="69" t="str">
        <f t="shared" ref="J4:J38" si="2">IFERROR(VLOOKUP($F4,$A$3:$D$38,4,0),"")</f>
        <v>BICHOT Mélissa</v>
      </c>
      <c r="K4" s="70" t="s">
        <v>27</v>
      </c>
      <c r="L4" s="371"/>
      <c r="M4" s="71"/>
      <c r="N4" s="72"/>
      <c r="O4" s="73"/>
      <c r="Q4" s="97" t="e">
        <f>IF(#REF!="","",#REF!)</f>
        <v>#REF!</v>
      </c>
      <c r="R4" s="124" t="e">
        <f>IF(#REF!="","",#REF!)</f>
        <v>#REF!</v>
      </c>
      <c r="S4" s="79" t="e">
        <f t="shared" ref="S4:S11" si="3">IF(Q4="","",INDEX($I$3:$I$38,MATCH(Q4,$H$3:$H$38,0)))</f>
        <v>#REF!</v>
      </c>
      <c r="T4" s="80" t="e">
        <f>IF(S4="","",IF(R4="G",
IF(MID(S4,7,1)="+",VLOOKUP(MID(S4,5,3),'Voies et blocs'!$A$3:$C$25,2,0),
IF(MID(S4,8,3)="2/3",VLOOKUP(MID(S4,5,6),'Voies et blocs'!$A$3:$C$25,2,0),
VLOOKUP(MID(S4,5,2),'Voies et blocs'!$A$3:$C$25,2,0))),
IF(MID(S4,7,1)="+",VLOOKUP(MID(S4,5,3),'Voies et blocs'!$A$3:$C$25,3,0),
IF(MID(S4,8,3)="2/3",VLOOKUP(MID(S4,5,6),'Voies et blocs'!$A$3:$C$25,3,0),
VLOOKUP(MID(S4,5,2),'Voies et blocs'!$A$3:$C$25,3,0)))))</f>
        <v>#REF!</v>
      </c>
      <c r="U4" s="114" t="s">
        <v>7</v>
      </c>
      <c r="V4" s="80" t="e">
        <f t="shared" ref="V4" si="4">IF(U4="","",IF(U4="sommet",T4,IF(U4="moitié",T4/2,T4/3)))</f>
        <v>#REF!</v>
      </c>
      <c r="W4" s="111"/>
      <c r="X4" s="92" t="e">
        <f>IF(V4="","",IF(W4&gt;V4,0,V4-W4))</f>
        <v>#REF!</v>
      </c>
      <c r="Y4" s="86" t="e">
        <f>IF(AND(ISNUMBER(SEARCH("_D",#REF!))=TRUE,#REF!&lt;&gt;""),#REF!,IF(AND(ISNUMBER(SEARCH("_D",#REF!))=TRUE,#REF!&lt;&gt;""),#REF!,IF(AND(ISNUMBER(SEARCH("_D",#REF!))=TRUE,#REF!&lt;&gt;""),#REF!,IF(AND(ISNUMBER(SEARCH("_D",#REF!))=TRUE,#REF!&lt;&gt;""),#REF!,IF(AND(ISNUMBER(SEARCH("_D",#REF!))=TRUE,#REF!&lt;&gt;""),#REF!,IF(AND(ISNUMBER(SEARCH("_D",#REF!))=TRUE,#REF!&lt;&gt;""),#REF!,IF(AND(ISNUMBER(SEARCH("_D",#REF!))=TRUE,#REF!&lt;&gt;""),#REF!,IF(AND(ISNUMBER(SEARCH("_D",#REF!))=TRUE,#REF!&lt;&gt;""),#REF!,IF(AND(ISNUMBER(SEARCH("_D",#REF!))=TRUE,#REF!&lt;&gt;""),#REF!,IF(AND(ISNUMBER(SEARCH("_D",#REF!))=TRUE,#REF!&lt;&gt;""),#REF!,IF(AND(ISNUMBER(SEARCH("_D",#REF!))=TRUE,#REF!&lt;&gt;""),#REF!,IF(AND(ISNUMBER(SEARCH("_D",#REF!))=TRUE,#REF!&lt;&gt;""),#REF!,IF(AND(ISNUMBER(SEARCH("_D",#REF!))=TRUE,#REF!&lt;&gt;""),#REF!,IF(AND(ISNUMBER(SEARCH("_D",#REF!))=TRUE,#REF!&lt;&gt;""),#REF!,IF(AND(ISNUMBER(SEARCH("_D",#REF!))=TRUE,#REF!&lt;&gt;""),#REF!,IF(AND(ISNUMBER(SEARCH("_D",#REF!))=TRUE,#REF!&lt;&gt;""),#REF!,IF(AND(ISNUMBER(SEARCH("_D",#REF!))=TRUE,#REF!&lt;&gt;""),#REF!,"")))))))))))))))))</f>
        <v>#REF!</v>
      </c>
      <c r="Z4" s="87" t="e">
        <f>IF(AND(ISNUMBER(SEARCH("_D",#REF!))=FALSE,#REF!&lt;&gt;""),#REF!,IF(AND(ISNUMBER(SEARCH("_D",#REF!))=FALSE,#REF!&lt;&gt;""),#REF!,IF(AND(ISNUMBER(SEARCH("_D",#REF!))=FALSE,#REF!&lt;&gt;""),#REF!,IF(AND(ISNUMBER(SEARCH("_D",#REF!))=FALSE,#REF!&lt;&gt;""),#REF!,IF(AND(ISNUMBER(SEARCH("_D",#REF!))=FALSE,#REF!&lt;&gt;""),#REF!,IF(AND(ISNUMBER(SEARCH("_D",#REF!))=FALSE,#REF!&lt;&gt;""),#REF!,IF(AND(ISNUMBER(SEARCH("_D",#REF!))=FALSE,#REF!&lt;&gt;""),#REF!,IF(AND(ISNUMBER(SEARCH("_D",#REF!))=FALSE,#REF!&lt;&gt;""),#REF!,IF(AND(ISNUMBER(SEARCH("_D",#REF!))=FALSE,#REF!&lt;&gt;""),#REF!,IF(AND(ISNUMBER(SEARCH("_D",#REF!))=FALSE,#REF!&lt;&gt;""),#REF!,IF(AND(ISNUMBER(SEARCH("_D",#REF!))=FALSE,#REF!&lt;&gt;""),#REF!,IF(AND(ISNUMBER(SEARCH("_D",#REF!))=FALSE,#REF!&lt;&gt;""),#REF!,IF(AND(ISNUMBER(SEARCH("_D",#REF!))=FALSE,#REF!&lt;&gt;""),#REF!,IF(AND(ISNUMBER(SEARCH("_D",#REF!))=FALSE,#REF!&lt;&gt;""),#REF!,IF(AND(ISNUMBER(SEARCH("_D",#REF!))=FALSE,#REF!&lt;&gt;""),#REF!,IF(AND(ISNUMBER(SEARCH("_D",#REF!))=FALSE,#REF!&lt;&gt;""),#REF!,IF(AND(ISNUMBER(SEARCH("_D",#REF!))=FALSE,#REF!&lt;&gt;""),#REF!,"")))))))))))))))))</f>
        <v>#REF!</v>
      </c>
      <c r="AA4" s="94" t="e">
        <f>IF(AND(Y4="",Z4=""),0,
IF(AND(Y4="",Z4&lt;&gt;""),INDEX('Voies et blocs'!$F$2:$F$20,MATCH('Passages évaluation'!Z4,liste_blocs,0))/2,
IF(AND(Z4="",Y4&lt;&gt;""),INDEX('Voies et blocs'!$F$2:$F$20,MATCH('Passages évaluation'!Y4,liste_blocs,0))/2,
(INDEX('Voies et blocs'!$F$2:$F$20,MATCH('Passages évaluation'!Y4,liste_blocs,0))+INDEX('Voies et blocs'!$F$2:$F$20,MATCH('Passages évaluation'!Z4,liste_blocs,0)))/2)))</f>
        <v>#REF!</v>
      </c>
      <c r="AB4" s="103" t="e">
        <f>IF(VLOOKUP(Q4,#REF!,28)&gt;=150,4,
IF(AND(VLOOKUP(Q4,#REF!,28)&lt;150,VLOOKUP(Q4,#REF!,28)&gt;=100),3,
IF(AND(VLOOKUP(Q4,#REF!,28)&lt;100,VLOOKUP(Q4,#REF!,28)&gt;=50),2,
IF(VLOOKUP(Q4,#REF!,28)&lt;50,1))))</f>
        <v>#REF!</v>
      </c>
      <c r="AC4" s="127">
        <v>3</v>
      </c>
      <c r="AD4" s="83" t="e">
        <f>-(12-INDEX(#REF!,MATCH('Passages évaluation'!Q4,#REF!,0)))/4</f>
        <v>#REF!</v>
      </c>
      <c r="AE4" s="106" t="e">
        <f>X4+AA4+AB4+AC4+AD4</f>
        <v>#REF!</v>
      </c>
    </row>
    <row r="5" spans="1:31" ht="15.15" customHeight="1" thickBot="1" x14ac:dyDescent="0.35">
      <c r="A5" s="51" t="s">
        <v>82</v>
      </c>
      <c r="B5" s="50" t="e">
        <f>IF(#REF!="","",#REF!)</f>
        <v>#REF!</v>
      </c>
      <c r="C5" s="50" t="e">
        <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f>
        <v>#REF!</v>
      </c>
      <c r="D5" s="50" t="s">
        <v>23</v>
      </c>
      <c r="F5" s="51" t="s">
        <v>79</v>
      </c>
      <c r="G5" s="367">
        <v>2</v>
      </c>
      <c r="H5" s="54" t="str">
        <f t="shared" si="0"/>
        <v/>
      </c>
      <c r="I5" s="54" t="str">
        <f t="shared" si="1"/>
        <v/>
      </c>
      <c r="J5" s="54" t="str">
        <f t="shared" si="2"/>
        <v>NIVET Emma</v>
      </c>
      <c r="K5" s="55" t="s">
        <v>35</v>
      </c>
      <c r="L5" s="372">
        <v>2</v>
      </c>
      <c r="M5" s="60"/>
      <c r="N5" s="58"/>
      <c r="O5" s="61"/>
      <c r="Q5" s="98" t="e">
        <f>IF(#REF!="","",#REF!)</f>
        <v>#REF!</v>
      </c>
      <c r="R5" s="125" t="e">
        <f>IF(#REF!="","",#REF!)</f>
        <v>#REF!</v>
      </c>
      <c r="S5" s="81" t="e">
        <f t="shared" si="3"/>
        <v>#REF!</v>
      </c>
      <c r="T5" s="82" t="e">
        <f>IF(S5="","",IF(R5="G",
IF(MID(S5,7,1)="+",VLOOKUP(MID(S5,5,3),'Voies et blocs'!$A$3:$C$25,2,0),
IF(MID(S5,8,3)="2/3",VLOOKUP(MID(S5,5,6),'Voies et blocs'!$A$3:$C$25,2,0),
VLOOKUP(MID(S5,5,2),'Voies et blocs'!$A$3:$C$25,2,0))),
IF(MID(S5,7,1)="+",VLOOKUP(MID(S5,5,3),'Voies et blocs'!$A$3:$C$25,3,0),
IF(MID(S5,8,3)="2/3",VLOOKUP(MID(S5,5,6),'Voies et blocs'!$A$3:$C$25,3,0),
VLOOKUP(MID(S5,5,2),'Voies et blocs'!$A$3:$C$25,3,0)))))</f>
        <v>#REF!</v>
      </c>
      <c r="U5" s="115" t="s">
        <v>7</v>
      </c>
      <c r="V5" s="82" t="e">
        <f t="shared" ref="V5:V36" si="5">IF(U5="","",IF(U5="sommet",T5,IF(U5="moitié",T5/2,T5/3)))</f>
        <v>#REF!</v>
      </c>
      <c r="W5" s="112"/>
      <c r="X5" s="93" t="e">
        <f t="shared" ref="X5:X36" si="6">IF(V5="","",IF(W5&gt;V5,0,V5-W5))</f>
        <v>#REF!</v>
      </c>
      <c r="Y5" s="88" t="e">
        <f>IF(AND(ISNUMBER(SEARCH("_D",#REF!))=TRUE,#REF!&lt;&gt;""),#REF!,IF(AND(ISNUMBER(SEARCH("_D",#REF!))=TRUE,#REF!&lt;&gt;""),#REF!,IF(AND(ISNUMBER(SEARCH("_D",#REF!))=TRUE,#REF!&lt;&gt;""),#REF!,IF(AND(ISNUMBER(SEARCH("_D",#REF!))=TRUE,#REF!&lt;&gt;""),#REF!,IF(AND(ISNUMBER(SEARCH("_D",#REF!))=TRUE,#REF!&lt;&gt;""),#REF!,IF(AND(ISNUMBER(SEARCH("_D",#REF!))=TRUE,#REF!&lt;&gt;""),#REF!,IF(AND(ISNUMBER(SEARCH("_D",#REF!))=TRUE,#REF!&lt;&gt;""),#REF!,IF(AND(ISNUMBER(SEARCH("_D",#REF!))=TRUE,#REF!&lt;&gt;""),#REF!,IF(AND(ISNUMBER(SEARCH("_D",#REF!))=TRUE,#REF!&lt;&gt;""),#REF!,IF(AND(ISNUMBER(SEARCH("_D",#REF!))=TRUE,#REF!&lt;&gt;""),#REF!,IF(AND(ISNUMBER(SEARCH("_D",#REF!))=TRUE,#REF!&lt;&gt;""),#REF!,IF(AND(ISNUMBER(SEARCH("_D",#REF!))=TRUE,#REF!&lt;&gt;""),#REF!,IF(AND(ISNUMBER(SEARCH("_D",#REF!))=TRUE,#REF!&lt;&gt;""),#REF!,IF(AND(ISNUMBER(SEARCH("_D",#REF!))=TRUE,#REF!&lt;&gt;""),#REF!,IF(AND(ISNUMBER(SEARCH("_D",#REF!))=TRUE,#REF!&lt;&gt;""),#REF!,IF(AND(ISNUMBER(SEARCH("_D",#REF!))=TRUE,#REF!&lt;&gt;""),#REF!,IF(AND(ISNUMBER(SEARCH("_D",#REF!))=TRUE,#REF!&lt;&gt;""),#REF!,"")))))))))))))))))</f>
        <v>#REF!</v>
      </c>
      <c r="Z5" s="89" t="e">
        <f>IF(AND(ISNUMBER(SEARCH("_D",#REF!))=FALSE,#REF!&lt;&gt;""),#REF!,IF(AND(ISNUMBER(SEARCH("_D",#REF!))=FALSE,#REF!&lt;&gt;""),#REF!,IF(AND(ISNUMBER(SEARCH("_D",#REF!))=FALSE,#REF!&lt;&gt;""),#REF!,IF(AND(ISNUMBER(SEARCH("_D",#REF!))=FALSE,#REF!&lt;&gt;""),#REF!,IF(AND(ISNUMBER(SEARCH("_D",#REF!))=FALSE,#REF!&lt;&gt;""),#REF!,IF(AND(ISNUMBER(SEARCH("_D",#REF!))=FALSE,#REF!&lt;&gt;""),#REF!,IF(AND(ISNUMBER(SEARCH("_D",#REF!))=FALSE,#REF!&lt;&gt;""),#REF!,IF(AND(ISNUMBER(SEARCH("_D",#REF!))=FALSE,#REF!&lt;&gt;""),#REF!,IF(AND(ISNUMBER(SEARCH("_D",#REF!))=FALSE,#REF!&lt;&gt;""),#REF!,IF(AND(ISNUMBER(SEARCH("_D",#REF!))=FALSE,#REF!&lt;&gt;""),#REF!,IF(AND(ISNUMBER(SEARCH("_D",#REF!))=FALSE,#REF!&lt;&gt;""),#REF!,IF(AND(ISNUMBER(SEARCH("_D",#REF!))=FALSE,#REF!&lt;&gt;""),#REF!,IF(AND(ISNUMBER(SEARCH("_D",#REF!))=FALSE,#REF!&lt;&gt;""),#REF!,IF(AND(ISNUMBER(SEARCH("_D",#REF!))=FALSE,#REF!&lt;&gt;""),#REF!,IF(AND(ISNUMBER(SEARCH("_D",#REF!))=FALSE,#REF!&lt;&gt;""),#REF!,IF(AND(ISNUMBER(SEARCH("_D",#REF!))=FALSE,#REF!&lt;&gt;""),#REF!,IF(AND(ISNUMBER(SEARCH("_D",#REF!))=FALSE,#REF!&lt;&gt;""),#REF!,"")))))))))))))))))</f>
        <v>#REF!</v>
      </c>
      <c r="AA5" s="95" t="e">
        <f>IF(AND(Y5="",Z5=""),0,
IF(AND(Y5="",Z5&lt;&gt;""),INDEX('Voies et blocs'!$F$2:$F$20,MATCH('Passages évaluation'!Z5,liste_blocs,0))/2,
IF(AND(Z5="",Y5&lt;&gt;""),INDEX('Voies et blocs'!$F$2:$F$20,MATCH('Passages évaluation'!Y5,liste_blocs,0))/2,
(INDEX('Voies et blocs'!$F$2:$F$20,MATCH('Passages évaluation'!Y5,liste_blocs,0))+INDEX('Voies et blocs'!$F$2:$F$20,MATCH('Passages évaluation'!Z5,liste_blocs,0)))/2)))</f>
        <v>#REF!</v>
      </c>
      <c r="AB5" s="104" t="e">
        <f>IF(VLOOKUP(Q5,#REF!,28)&gt;=150,4,
IF(AND(VLOOKUP(Q5,#REF!,28)&lt;150,VLOOKUP(Q5,#REF!,28)&gt;=100),3,
IF(AND(VLOOKUP(Q5,#REF!,28)&lt;100,VLOOKUP(Q5,#REF!,28)&gt;=50),2,
IF(VLOOKUP(Q5,#REF!,28)&lt;50,1))))</f>
        <v>#REF!</v>
      </c>
      <c r="AC5" s="128">
        <v>3</v>
      </c>
      <c r="AD5" s="84" t="e">
        <f>-(12-INDEX(#REF!,MATCH('Passages évaluation'!Q5,#REF!,0)))/4</f>
        <v>#REF!</v>
      </c>
      <c r="AE5" s="106" t="e">
        <f t="shared" ref="AE5:AE36" si="7">X5+AA5+AB5+AC5+AD5</f>
        <v>#REF!</v>
      </c>
    </row>
    <row r="6" spans="1:31" ht="15.15" customHeight="1" thickBot="1" x14ac:dyDescent="0.35">
      <c r="A6" s="51" t="s">
        <v>81</v>
      </c>
      <c r="B6" s="50" t="e">
        <f>IF(#REF!="","",#REF!)</f>
        <v>#REF!</v>
      </c>
      <c r="C6" s="50" t="e">
        <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f>
        <v>#REF!</v>
      </c>
      <c r="D6" s="50" t="s">
        <v>32</v>
      </c>
      <c r="F6" s="51" t="s">
        <v>80</v>
      </c>
      <c r="G6" s="368"/>
      <c r="H6" s="56" t="str">
        <f t="shared" si="0"/>
        <v/>
      </c>
      <c r="I6" s="56" t="str">
        <f t="shared" si="1"/>
        <v/>
      </c>
      <c r="J6" s="56" t="str">
        <f t="shared" si="2"/>
        <v>BERTHELOT Estéban</v>
      </c>
      <c r="K6" s="57" t="s">
        <v>30</v>
      </c>
      <c r="L6" s="372"/>
      <c r="M6" s="62"/>
      <c r="N6" s="59"/>
      <c r="O6" s="63"/>
      <c r="Q6" s="98" t="e">
        <f>IF(#REF!="","",#REF!)</f>
        <v>#REF!</v>
      </c>
      <c r="R6" s="125" t="e">
        <f>IF(#REF!="","",#REF!)</f>
        <v>#REF!</v>
      </c>
      <c r="S6" s="81" t="e">
        <f t="shared" si="3"/>
        <v>#REF!</v>
      </c>
      <c r="T6" s="82" t="e">
        <f>IF(S6="","",IF(R6="G",
IF(MID(S6,7,1)="+",VLOOKUP(MID(S6,5,3),'Voies et blocs'!$A$3:$C$25,2,0),
IF(MID(S6,8,3)="2/3",VLOOKUP(MID(S6,5,6),'Voies et blocs'!$A$3:$C$25,2,0),
VLOOKUP(MID(S6,5,2),'Voies et blocs'!$A$3:$C$25,2,0))),
IF(MID(S6,7,1)="+",VLOOKUP(MID(S6,5,3),'Voies et blocs'!$A$3:$C$25,3,0),
IF(MID(S6,8,3)="2/3",VLOOKUP(MID(S6,5,6),'Voies et blocs'!$A$3:$C$25,3,0),
VLOOKUP(MID(S6,5,2),'Voies et blocs'!$A$3:$C$25,3,0)))))</f>
        <v>#REF!</v>
      </c>
      <c r="U6" s="115" t="s">
        <v>7</v>
      </c>
      <c r="V6" s="82" t="e">
        <f t="shared" si="5"/>
        <v>#REF!</v>
      </c>
      <c r="W6" s="112"/>
      <c r="X6" s="93" t="e">
        <f t="shared" si="6"/>
        <v>#REF!</v>
      </c>
      <c r="Y6" s="88" t="e">
        <f>IF(AND(ISNUMBER(SEARCH("_D",#REF!))=TRUE,#REF!&lt;&gt;""),#REF!,IF(AND(ISNUMBER(SEARCH("_D",#REF!))=TRUE,#REF!&lt;&gt;""),#REF!,IF(AND(ISNUMBER(SEARCH("_D",#REF!))=TRUE,#REF!&lt;&gt;""),#REF!,IF(AND(ISNUMBER(SEARCH("_D",#REF!))=TRUE,#REF!&lt;&gt;""),#REF!,IF(AND(ISNUMBER(SEARCH("_D",#REF!))=TRUE,#REF!&lt;&gt;""),#REF!,IF(AND(ISNUMBER(SEARCH("_D",#REF!))=TRUE,#REF!&lt;&gt;""),#REF!,IF(AND(ISNUMBER(SEARCH("_D",#REF!))=TRUE,#REF!&lt;&gt;""),#REF!,IF(AND(ISNUMBER(SEARCH("_D",#REF!))=TRUE,#REF!&lt;&gt;""),#REF!,IF(AND(ISNUMBER(SEARCH("_D",#REF!))=TRUE,#REF!&lt;&gt;""),#REF!,IF(AND(ISNUMBER(SEARCH("_D",#REF!))=TRUE,#REF!&lt;&gt;""),#REF!,IF(AND(ISNUMBER(SEARCH("_D",#REF!))=TRUE,#REF!&lt;&gt;""),#REF!,IF(AND(ISNUMBER(SEARCH("_D",#REF!))=TRUE,#REF!&lt;&gt;""),#REF!,IF(AND(ISNUMBER(SEARCH("_D",#REF!))=TRUE,#REF!&lt;&gt;""),#REF!,IF(AND(ISNUMBER(SEARCH("_D",#REF!))=TRUE,#REF!&lt;&gt;""),#REF!,IF(AND(ISNUMBER(SEARCH("_D",#REF!))=TRUE,#REF!&lt;&gt;""),#REF!,IF(AND(ISNUMBER(SEARCH("_D",#REF!))=TRUE,#REF!&lt;&gt;""),#REF!,IF(AND(ISNUMBER(SEARCH("_D",#REF!))=TRUE,#REF!&lt;&gt;""),#REF!,"")))))))))))))))))</f>
        <v>#REF!</v>
      </c>
      <c r="Z6" s="89" t="e">
        <f>IF(AND(ISNUMBER(SEARCH("_D",#REF!))=FALSE,#REF!&lt;&gt;""),#REF!,IF(AND(ISNUMBER(SEARCH("_D",#REF!))=FALSE,#REF!&lt;&gt;""),#REF!,IF(AND(ISNUMBER(SEARCH("_D",#REF!))=FALSE,#REF!&lt;&gt;""),#REF!,IF(AND(ISNUMBER(SEARCH("_D",#REF!))=FALSE,#REF!&lt;&gt;""),#REF!,IF(AND(ISNUMBER(SEARCH("_D",#REF!))=FALSE,#REF!&lt;&gt;""),#REF!,IF(AND(ISNUMBER(SEARCH("_D",#REF!))=FALSE,#REF!&lt;&gt;""),#REF!,IF(AND(ISNUMBER(SEARCH("_D",#REF!))=FALSE,#REF!&lt;&gt;""),#REF!,IF(AND(ISNUMBER(SEARCH("_D",#REF!))=FALSE,#REF!&lt;&gt;""),#REF!,IF(AND(ISNUMBER(SEARCH("_D",#REF!))=FALSE,#REF!&lt;&gt;""),#REF!,IF(AND(ISNUMBER(SEARCH("_D",#REF!))=FALSE,#REF!&lt;&gt;""),#REF!,IF(AND(ISNUMBER(SEARCH("_D",#REF!))=FALSE,#REF!&lt;&gt;""),#REF!,IF(AND(ISNUMBER(SEARCH("_D",#REF!))=FALSE,#REF!&lt;&gt;""),#REF!,IF(AND(ISNUMBER(SEARCH("_D",#REF!))=FALSE,#REF!&lt;&gt;""),#REF!,IF(AND(ISNUMBER(SEARCH("_D",#REF!))=FALSE,#REF!&lt;&gt;""),#REF!,IF(AND(ISNUMBER(SEARCH("_D",#REF!))=FALSE,#REF!&lt;&gt;""),#REF!,IF(AND(ISNUMBER(SEARCH("_D",#REF!))=FALSE,#REF!&lt;&gt;""),#REF!,IF(AND(ISNUMBER(SEARCH("_D",#REF!))=FALSE,#REF!&lt;&gt;""),#REF!,"")))))))))))))))))</f>
        <v>#REF!</v>
      </c>
      <c r="AA6" s="95" t="e">
        <f>IF(AND(Y6="",Z6=""),0,
IF(AND(Y6="",Z6&lt;&gt;""),INDEX('Voies et blocs'!$F$2:$F$20,MATCH('Passages évaluation'!Z6,liste_blocs,0))/2,
IF(AND(Z6="",Y6&lt;&gt;""),INDEX('Voies et blocs'!$F$2:$F$20,MATCH('Passages évaluation'!Y6,liste_blocs,0))/2,
(INDEX('Voies et blocs'!$F$2:$F$20,MATCH('Passages évaluation'!Y6,liste_blocs,0))+INDEX('Voies et blocs'!$F$2:$F$20,MATCH('Passages évaluation'!Z6,liste_blocs,0)))/2)))</f>
        <v>#REF!</v>
      </c>
      <c r="AB6" s="104" t="e">
        <f>IF(VLOOKUP(Q6,#REF!,28)&gt;=150,4,
IF(AND(VLOOKUP(Q6,#REF!,28)&lt;150,VLOOKUP(Q6,#REF!,28)&gt;=100),3,
IF(AND(VLOOKUP(Q6,#REF!,28)&lt;100,VLOOKUP(Q6,#REF!,28)&gt;=50),2,
IF(VLOOKUP(Q6,#REF!,28)&lt;50,1))))</f>
        <v>#REF!</v>
      </c>
      <c r="AC6" s="128">
        <v>3</v>
      </c>
      <c r="AD6" s="84" t="e">
        <f>-(12-INDEX(#REF!,MATCH('Passages évaluation'!Q6,#REF!,0)))/4</f>
        <v>#REF!</v>
      </c>
      <c r="AE6" s="106" t="e">
        <f t="shared" si="7"/>
        <v>#REF!</v>
      </c>
    </row>
    <row r="7" spans="1:31" ht="15.15" customHeight="1" thickBot="1" x14ac:dyDescent="0.35">
      <c r="A7" s="51" t="s">
        <v>90</v>
      </c>
      <c r="B7" s="50" t="e">
        <f>IF(#REF!="","",#REF!)</f>
        <v>#REF!</v>
      </c>
      <c r="C7" s="50" t="e">
        <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f>
        <v>#REF!</v>
      </c>
      <c r="D7" s="50" t="s">
        <v>30</v>
      </c>
      <c r="F7" s="51" t="s">
        <v>81</v>
      </c>
      <c r="G7" s="369">
        <v>3</v>
      </c>
      <c r="H7" s="64" t="str">
        <f t="shared" si="0"/>
        <v/>
      </c>
      <c r="I7" s="64" t="str">
        <f t="shared" si="1"/>
        <v/>
      </c>
      <c r="J7" s="64" t="str">
        <f t="shared" si="2"/>
        <v>MADERN Fanny</v>
      </c>
      <c r="K7" s="65" t="s">
        <v>10</v>
      </c>
      <c r="L7" s="371">
        <v>3</v>
      </c>
      <c r="M7" s="66"/>
      <c r="N7" s="67"/>
      <c r="O7" s="68"/>
      <c r="Q7" s="98" t="e">
        <f>IF(#REF!="","",#REF!)</f>
        <v>#REF!</v>
      </c>
      <c r="R7" s="125" t="e">
        <f>IF(#REF!="","",#REF!)</f>
        <v>#REF!</v>
      </c>
      <c r="S7" s="81" t="e">
        <f t="shared" si="3"/>
        <v>#REF!</v>
      </c>
      <c r="T7" s="82" t="e">
        <f>IF(S7="","",IF(R7="G",
IF(MID(S7,7,1)="+",VLOOKUP(MID(S7,5,3),'Voies et blocs'!$A$3:$C$25,2,0),
IF(MID(S7,8,3)="2/3",VLOOKUP(MID(S7,5,6),'Voies et blocs'!$A$3:$C$25,2,0),
VLOOKUP(MID(S7,5,2),'Voies et blocs'!$A$3:$C$25,2,0))),
IF(MID(S7,7,1)="+",VLOOKUP(MID(S7,5,3),'Voies et blocs'!$A$3:$C$25,3,0),
IF(MID(S7,8,3)="2/3",VLOOKUP(MID(S7,5,6),'Voies et blocs'!$A$3:$C$25,3,0),
VLOOKUP(MID(S7,5,2),'Voies et blocs'!$A$3:$C$25,3,0)))))</f>
        <v>#REF!</v>
      </c>
      <c r="U7" s="115" t="s">
        <v>7</v>
      </c>
      <c r="V7" s="82" t="e">
        <f t="shared" si="5"/>
        <v>#REF!</v>
      </c>
      <c r="W7" s="112"/>
      <c r="X7" s="93" t="e">
        <f t="shared" si="6"/>
        <v>#REF!</v>
      </c>
      <c r="Y7" s="88" t="e">
        <f>IF(AND(ISNUMBER(SEARCH("_D",#REF!))=TRUE,#REF!&lt;&gt;""),#REF!,IF(AND(ISNUMBER(SEARCH("_D",#REF!))=TRUE,#REF!&lt;&gt;""),#REF!,IF(AND(ISNUMBER(SEARCH("_D",#REF!))=TRUE,#REF!&lt;&gt;""),#REF!,IF(AND(ISNUMBER(SEARCH("_D",#REF!))=TRUE,#REF!&lt;&gt;""),#REF!,IF(AND(ISNUMBER(SEARCH("_D",#REF!))=TRUE,#REF!&lt;&gt;""),#REF!,IF(AND(ISNUMBER(SEARCH("_D",#REF!))=TRUE,#REF!&lt;&gt;""),#REF!,IF(AND(ISNUMBER(SEARCH("_D",#REF!))=TRUE,#REF!&lt;&gt;""),#REF!,IF(AND(ISNUMBER(SEARCH("_D",#REF!))=TRUE,#REF!&lt;&gt;""),#REF!,IF(AND(ISNUMBER(SEARCH("_D",#REF!))=TRUE,#REF!&lt;&gt;""),#REF!,IF(AND(ISNUMBER(SEARCH("_D",#REF!))=TRUE,#REF!&lt;&gt;""),#REF!,IF(AND(ISNUMBER(SEARCH("_D",#REF!))=TRUE,#REF!&lt;&gt;""),#REF!,IF(AND(ISNUMBER(SEARCH("_D",#REF!))=TRUE,#REF!&lt;&gt;""),#REF!,IF(AND(ISNUMBER(SEARCH("_D",#REF!))=TRUE,#REF!&lt;&gt;""),#REF!,IF(AND(ISNUMBER(SEARCH("_D",#REF!))=TRUE,#REF!&lt;&gt;""),#REF!,IF(AND(ISNUMBER(SEARCH("_D",#REF!))=TRUE,#REF!&lt;&gt;""),#REF!,IF(AND(ISNUMBER(SEARCH("_D",#REF!))=TRUE,#REF!&lt;&gt;""),#REF!,IF(AND(ISNUMBER(SEARCH("_D",#REF!))=TRUE,#REF!&lt;&gt;""),#REF!,"")))))))))))))))))</f>
        <v>#REF!</v>
      </c>
      <c r="Z7" s="89" t="e">
        <f>IF(AND(ISNUMBER(SEARCH("_D",#REF!))=FALSE,#REF!&lt;&gt;""),#REF!,IF(AND(ISNUMBER(SEARCH("_D",#REF!))=FALSE,#REF!&lt;&gt;""),#REF!,IF(AND(ISNUMBER(SEARCH("_D",#REF!))=FALSE,#REF!&lt;&gt;""),#REF!,IF(AND(ISNUMBER(SEARCH("_D",#REF!))=FALSE,#REF!&lt;&gt;""),#REF!,IF(AND(ISNUMBER(SEARCH("_D",#REF!))=FALSE,#REF!&lt;&gt;""),#REF!,IF(AND(ISNUMBER(SEARCH("_D",#REF!))=FALSE,#REF!&lt;&gt;""),#REF!,IF(AND(ISNUMBER(SEARCH("_D",#REF!))=FALSE,#REF!&lt;&gt;""),#REF!,IF(AND(ISNUMBER(SEARCH("_D",#REF!))=FALSE,#REF!&lt;&gt;""),#REF!,IF(AND(ISNUMBER(SEARCH("_D",#REF!))=FALSE,#REF!&lt;&gt;""),#REF!,IF(AND(ISNUMBER(SEARCH("_D",#REF!))=FALSE,#REF!&lt;&gt;""),#REF!,IF(AND(ISNUMBER(SEARCH("_D",#REF!))=FALSE,#REF!&lt;&gt;""),#REF!,IF(AND(ISNUMBER(SEARCH("_D",#REF!))=FALSE,#REF!&lt;&gt;""),#REF!,IF(AND(ISNUMBER(SEARCH("_D",#REF!))=FALSE,#REF!&lt;&gt;""),#REF!,IF(AND(ISNUMBER(SEARCH("_D",#REF!))=FALSE,#REF!&lt;&gt;""),#REF!,IF(AND(ISNUMBER(SEARCH("_D",#REF!))=FALSE,#REF!&lt;&gt;""),#REF!,IF(AND(ISNUMBER(SEARCH("_D",#REF!))=FALSE,#REF!&lt;&gt;""),#REF!,IF(AND(ISNUMBER(SEARCH("_D",#REF!))=FALSE,#REF!&lt;&gt;""),#REF!,"")))))))))))))))))</f>
        <v>#REF!</v>
      </c>
      <c r="AA7" s="95" t="e">
        <f>IF(AND(Y7="",Z7=""),0,
IF(AND(Y7="",Z7&lt;&gt;""),INDEX('Voies et blocs'!$F$2:$F$20,MATCH('Passages évaluation'!Z7,liste_blocs,0))/2,
IF(AND(Z7="",Y7&lt;&gt;""),INDEX('Voies et blocs'!$F$2:$F$20,MATCH('Passages évaluation'!Y7,liste_blocs,0))/2,
(INDEX('Voies et blocs'!$F$2:$F$20,MATCH('Passages évaluation'!Y7,liste_blocs,0))+INDEX('Voies et blocs'!$F$2:$F$20,MATCH('Passages évaluation'!Z7,liste_blocs,0)))/2)))</f>
        <v>#REF!</v>
      </c>
      <c r="AB7" s="104" t="e">
        <f>IF(VLOOKUP(Q7,#REF!,28)&gt;=150,4,
IF(AND(VLOOKUP(Q7,#REF!,28)&lt;150,VLOOKUP(Q7,#REF!,28)&gt;=100),3,
IF(AND(VLOOKUP(Q7,#REF!,28)&lt;100,VLOOKUP(Q7,#REF!,28)&gt;=50),2,
IF(VLOOKUP(Q7,#REF!,28)&lt;50,1))))</f>
        <v>#REF!</v>
      </c>
      <c r="AC7" s="128">
        <v>4</v>
      </c>
      <c r="AD7" s="84" t="e">
        <f>-(12-INDEX(#REF!,MATCH('Passages évaluation'!Q7,#REF!,0)))/4</f>
        <v>#REF!</v>
      </c>
      <c r="AE7" s="106" t="e">
        <f t="shared" si="7"/>
        <v>#REF!</v>
      </c>
    </row>
    <row r="8" spans="1:31" ht="15.15" customHeight="1" thickBot="1" x14ac:dyDescent="0.35">
      <c r="A8" s="51" t="s">
        <v>85</v>
      </c>
      <c r="B8" s="50" t="e">
        <f>IF(#REF!="","",#REF!)</f>
        <v>#REF!</v>
      </c>
      <c r="C8" s="50" t="e">
        <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f>
        <v>#REF!</v>
      </c>
      <c r="D8" s="50" t="s">
        <v>27</v>
      </c>
      <c r="F8" s="51" t="s">
        <v>82</v>
      </c>
      <c r="G8" s="370"/>
      <c r="H8" s="69" t="str">
        <f t="shared" si="0"/>
        <v/>
      </c>
      <c r="I8" s="69" t="str">
        <f t="shared" si="1"/>
        <v/>
      </c>
      <c r="J8" s="69" t="str">
        <f t="shared" si="2"/>
        <v>FICHET Angeline</v>
      </c>
      <c r="K8" s="70" t="s">
        <v>11</v>
      </c>
      <c r="L8" s="371"/>
      <c r="M8" s="71"/>
      <c r="N8" s="72"/>
      <c r="O8" s="73"/>
      <c r="Q8" s="98" t="e">
        <f>IF(#REF!="","",#REF!)</f>
        <v>#REF!</v>
      </c>
      <c r="R8" s="125" t="e">
        <f>IF(#REF!="","",#REF!)</f>
        <v>#REF!</v>
      </c>
      <c r="S8" s="81" t="e">
        <f t="shared" si="3"/>
        <v>#REF!</v>
      </c>
      <c r="T8" s="82" t="e">
        <f>IF(S8="","",IF(R8="G",
IF(MID(S8,7,1)="+",VLOOKUP(MID(S8,5,3),'Voies et blocs'!$A$3:$C$25,2,0),
IF(MID(S8,8,3)="2/3",VLOOKUP(MID(S8,5,6),'Voies et blocs'!$A$3:$C$25,2,0),
VLOOKUP(MID(S8,5,2),'Voies et blocs'!$A$3:$C$25,2,0))),
IF(MID(S8,7,1)="+",VLOOKUP(MID(S8,5,3),'Voies et blocs'!$A$3:$C$25,3,0),
IF(MID(S8,8,3)="2/3",VLOOKUP(MID(S8,5,6),'Voies et blocs'!$A$3:$C$25,3,0),
VLOOKUP(MID(S8,5,2),'Voies et blocs'!$A$3:$C$25,3,0)))))</f>
        <v>#REF!</v>
      </c>
      <c r="U8" s="115" t="s">
        <v>7</v>
      </c>
      <c r="V8" s="82" t="e">
        <f t="shared" si="5"/>
        <v>#REF!</v>
      </c>
      <c r="W8" s="112"/>
      <c r="X8" s="93" t="e">
        <f t="shared" si="6"/>
        <v>#REF!</v>
      </c>
      <c r="Y8" s="88" t="e">
        <f>IF(AND(ISNUMBER(SEARCH("_D",#REF!))=TRUE,#REF!&lt;&gt;""),#REF!,IF(AND(ISNUMBER(SEARCH("_D",#REF!))=TRUE,#REF!&lt;&gt;""),#REF!,IF(AND(ISNUMBER(SEARCH("_D",#REF!))=TRUE,#REF!&lt;&gt;""),#REF!,IF(AND(ISNUMBER(SEARCH("_D",#REF!))=TRUE,#REF!&lt;&gt;""),#REF!,IF(AND(ISNUMBER(SEARCH("_D",#REF!))=TRUE,#REF!&lt;&gt;""),#REF!,IF(AND(ISNUMBER(SEARCH("_D",#REF!))=TRUE,#REF!&lt;&gt;""),#REF!,IF(AND(ISNUMBER(SEARCH("_D",#REF!))=TRUE,#REF!&lt;&gt;""),#REF!,IF(AND(ISNUMBER(SEARCH("_D",#REF!))=TRUE,#REF!&lt;&gt;""),#REF!,IF(AND(ISNUMBER(SEARCH("_D",#REF!))=TRUE,#REF!&lt;&gt;""),#REF!,IF(AND(ISNUMBER(SEARCH("_D",#REF!))=TRUE,#REF!&lt;&gt;""),#REF!,IF(AND(ISNUMBER(SEARCH("_D",#REF!))=TRUE,#REF!&lt;&gt;""),#REF!,IF(AND(ISNUMBER(SEARCH("_D",#REF!))=TRUE,#REF!&lt;&gt;""),#REF!,IF(AND(ISNUMBER(SEARCH("_D",#REF!))=TRUE,#REF!&lt;&gt;""),#REF!,IF(AND(ISNUMBER(SEARCH("_D",#REF!))=TRUE,#REF!&lt;&gt;""),#REF!,IF(AND(ISNUMBER(SEARCH("_D",#REF!))=TRUE,#REF!&lt;&gt;""),#REF!,IF(AND(ISNUMBER(SEARCH("_D",#REF!))=TRUE,#REF!&lt;&gt;""),#REF!,IF(AND(ISNUMBER(SEARCH("_D",#REF!))=TRUE,#REF!&lt;&gt;""),#REF!,"")))))))))))))))))</f>
        <v>#REF!</v>
      </c>
      <c r="Z8" s="89" t="e">
        <f>IF(AND(ISNUMBER(SEARCH("_D",#REF!))=FALSE,#REF!&lt;&gt;""),#REF!,IF(AND(ISNUMBER(SEARCH("_D",#REF!))=FALSE,#REF!&lt;&gt;""),#REF!,IF(AND(ISNUMBER(SEARCH("_D",#REF!))=FALSE,#REF!&lt;&gt;""),#REF!,IF(AND(ISNUMBER(SEARCH("_D",#REF!))=FALSE,#REF!&lt;&gt;""),#REF!,IF(AND(ISNUMBER(SEARCH("_D",#REF!))=FALSE,#REF!&lt;&gt;""),#REF!,IF(AND(ISNUMBER(SEARCH("_D",#REF!))=FALSE,#REF!&lt;&gt;""),#REF!,IF(AND(ISNUMBER(SEARCH("_D",#REF!))=FALSE,#REF!&lt;&gt;""),#REF!,IF(AND(ISNUMBER(SEARCH("_D",#REF!))=FALSE,#REF!&lt;&gt;""),#REF!,IF(AND(ISNUMBER(SEARCH("_D",#REF!))=FALSE,#REF!&lt;&gt;""),#REF!,IF(AND(ISNUMBER(SEARCH("_D",#REF!))=FALSE,#REF!&lt;&gt;""),#REF!,IF(AND(ISNUMBER(SEARCH("_D",#REF!))=FALSE,#REF!&lt;&gt;""),#REF!,IF(AND(ISNUMBER(SEARCH("_D",#REF!))=FALSE,#REF!&lt;&gt;""),#REF!,IF(AND(ISNUMBER(SEARCH("_D",#REF!))=FALSE,#REF!&lt;&gt;""),#REF!,IF(AND(ISNUMBER(SEARCH("_D",#REF!))=FALSE,#REF!&lt;&gt;""),#REF!,IF(AND(ISNUMBER(SEARCH("_D",#REF!))=FALSE,#REF!&lt;&gt;""),#REF!,IF(AND(ISNUMBER(SEARCH("_D",#REF!))=FALSE,#REF!&lt;&gt;""),#REF!,IF(AND(ISNUMBER(SEARCH("_D",#REF!))=FALSE,#REF!&lt;&gt;""),#REF!,"")))))))))))))))))</f>
        <v>#REF!</v>
      </c>
      <c r="AA8" s="95" t="e">
        <f>IF(AND(Y8="",Z8=""),0,
IF(AND(Y8="",Z8&lt;&gt;""),INDEX('Voies et blocs'!$F$2:$F$20,MATCH('Passages évaluation'!Z8,liste_blocs,0))/2,
IF(AND(Z8="",Y8&lt;&gt;""),INDEX('Voies et blocs'!$F$2:$F$20,MATCH('Passages évaluation'!Y8,liste_blocs,0))/2,
(INDEX('Voies et blocs'!$F$2:$F$20,MATCH('Passages évaluation'!Y8,liste_blocs,0))+INDEX('Voies et blocs'!$F$2:$F$20,MATCH('Passages évaluation'!Z8,liste_blocs,0)))/2)))</f>
        <v>#REF!</v>
      </c>
      <c r="AB8" s="104" t="e">
        <f>IF(VLOOKUP(Q8,#REF!,28)&gt;=150,4,
IF(AND(VLOOKUP(Q8,#REF!,28)&lt;150,VLOOKUP(Q8,#REF!,28)&gt;=100),3,
IF(AND(VLOOKUP(Q8,#REF!,28)&lt;100,VLOOKUP(Q8,#REF!,28)&gt;=50),2,
IF(VLOOKUP(Q8,#REF!,28)&lt;50,1))))</f>
        <v>#REF!</v>
      </c>
      <c r="AC8" s="128"/>
      <c r="AD8" s="84" t="e">
        <f>-(12-INDEX(#REF!,MATCH('Passages évaluation'!Q8,#REF!,0)))/4</f>
        <v>#REF!</v>
      </c>
      <c r="AE8" s="106">
        <v>15</v>
      </c>
    </row>
    <row r="9" spans="1:31" ht="15.15" customHeight="1" thickBot="1" x14ac:dyDescent="0.35">
      <c r="A9" s="51" t="s">
        <v>94</v>
      </c>
      <c r="B9" s="50" t="e">
        <f>IF(#REF!="","",#REF!)</f>
        <v>#REF!</v>
      </c>
      <c r="C9" s="50" t="e">
        <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f>
        <v>#REF!</v>
      </c>
      <c r="D9" s="50" t="s">
        <v>25</v>
      </c>
      <c r="F9" s="51" t="s">
        <v>83</v>
      </c>
      <c r="G9" s="367">
        <v>4</v>
      </c>
      <c r="H9" s="54" t="str">
        <f t="shared" si="0"/>
        <v/>
      </c>
      <c r="I9" s="54" t="str">
        <f t="shared" si="1"/>
        <v/>
      </c>
      <c r="J9" s="54" t="str">
        <f t="shared" si="2"/>
        <v>DE FREITAS Lindsay</v>
      </c>
      <c r="K9" s="55" t="s">
        <v>24</v>
      </c>
      <c r="L9" s="372">
        <v>4</v>
      </c>
      <c r="M9" s="60" t="s">
        <v>31</v>
      </c>
      <c r="N9" s="58" t="s">
        <v>36</v>
      </c>
      <c r="O9" s="61" t="s">
        <v>32</v>
      </c>
      <c r="Q9" s="98" t="e">
        <f>IF(#REF!="","",#REF!)</f>
        <v>#REF!</v>
      </c>
      <c r="R9" s="125" t="e">
        <f>IF(#REF!="","",#REF!)</f>
        <v>#REF!</v>
      </c>
      <c r="S9" s="81" t="e">
        <f t="shared" si="3"/>
        <v>#REF!</v>
      </c>
      <c r="T9" s="82" t="e">
        <f>IF(S9="","",IF(R9="G",
IF(MID(S9,7,1)="+",VLOOKUP(MID(S9,5,3),'Voies et blocs'!$A$3:$C$25,2,0),
IF(MID(S9,8,3)="2/3",VLOOKUP(MID(S9,5,6),'Voies et blocs'!$A$3:$C$25,2,0),
VLOOKUP(MID(S9,5,2),'Voies et blocs'!$A$3:$C$25,2,0))),
IF(MID(S9,7,1)="+",VLOOKUP(MID(S9,5,3),'Voies et blocs'!$A$3:$C$25,3,0),
IF(MID(S9,8,3)="2/3",VLOOKUP(MID(S9,5,6),'Voies et blocs'!$A$3:$C$25,3,0),
VLOOKUP(MID(S9,5,2),'Voies et blocs'!$A$3:$C$25,3,0)))))</f>
        <v>#REF!</v>
      </c>
      <c r="U9" s="115" t="s">
        <v>7</v>
      </c>
      <c r="V9" s="82" t="e">
        <f t="shared" si="5"/>
        <v>#REF!</v>
      </c>
      <c r="W9" s="112"/>
      <c r="X9" s="93" t="e">
        <f t="shared" si="6"/>
        <v>#REF!</v>
      </c>
      <c r="Y9" s="88" t="e">
        <f>IF(AND(ISNUMBER(SEARCH("_D",#REF!))=TRUE,#REF!&lt;&gt;""),#REF!,IF(AND(ISNUMBER(SEARCH("_D",#REF!))=TRUE,#REF!&lt;&gt;""),#REF!,IF(AND(ISNUMBER(SEARCH("_D",#REF!))=TRUE,#REF!&lt;&gt;""),#REF!,IF(AND(ISNUMBER(SEARCH("_D",#REF!))=TRUE,#REF!&lt;&gt;""),#REF!,IF(AND(ISNUMBER(SEARCH("_D",#REF!))=TRUE,#REF!&lt;&gt;""),#REF!,IF(AND(ISNUMBER(SEARCH("_D",#REF!))=TRUE,#REF!&lt;&gt;""),#REF!,IF(AND(ISNUMBER(SEARCH("_D",#REF!))=TRUE,#REF!&lt;&gt;""),#REF!,IF(AND(ISNUMBER(SEARCH("_D",#REF!))=TRUE,#REF!&lt;&gt;""),#REF!,IF(AND(ISNUMBER(SEARCH("_D",#REF!))=TRUE,#REF!&lt;&gt;""),#REF!,IF(AND(ISNUMBER(SEARCH("_D",#REF!))=TRUE,#REF!&lt;&gt;""),#REF!,IF(AND(ISNUMBER(SEARCH("_D",#REF!))=TRUE,#REF!&lt;&gt;""),#REF!,IF(AND(ISNUMBER(SEARCH("_D",#REF!))=TRUE,#REF!&lt;&gt;""),#REF!,IF(AND(ISNUMBER(SEARCH("_D",#REF!))=TRUE,#REF!&lt;&gt;""),#REF!,IF(AND(ISNUMBER(SEARCH("_D",#REF!))=TRUE,#REF!&lt;&gt;""),#REF!,IF(AND(ISNUMBER(SEARCH("_D",#REF!))=TRUE,#REF!&lt;&gt;""),#REF!,IF(AND(ISNUMBER(SEARCH("_D",#REF!))=TRUE,#REF!&lt;&gt;""),#REF!,IF(AND(ISNUMBER(SEARCH("_D",#REF!))=TRUE,#REF!&lt;&gt;""),#REF!,"")))))))))))))))))</f>
        <v>#REF!</v>
      </c>
      <c r="Z9" s="89" t="e">
        <f>IF(AND(ISNUMBER(SEARCH("_D",#REF!))=FALSE,#REF!&lt;&gt;""),#REF!,IF(AND(ISNUMBER(SEARCH("_D",#REF!))=FALSE,#REF!&lt;&gt;""),#REF!,IF(AND(ISNUMBER(SEARCH("_D",#REF!))=FALSE,#REF!&lt;&gt;""),#REF!,IF(AND(ISNUMBER(SEARCH("_D",#REF!))=FALSE,#REF!&lt;&gt;""),#REF!,IF(AND(ISNUMBER(SEARCH("_D",#REF!))=FALSE,#REF!&lt;&gt;""),#REF!,IF(AND(ISNUMBER(SEARCH("_D",#REF!))=FALSE,#REF!&lt;&gt;""),#REF!,IF(AND(ISNUMBER(SEARCH("_D",#REF!))=FALSE,#REF!&lt;&gt;""),#REF!,IF(AND(ISNUMBER(SEARCH("_D",#REF!))=FALSE,#REF!&lt;&gt;""),#REF!,IF(AND(ISNUMBER(SEARCH("_D",#REF!))=FALSE,#REF!&lt;&gt;""),#REF!,IF(AND(ISNUMBER(SEARCH("_D",#REF!))=FALSE,#REF!&lt;&gt;""),#REF!,IF(AND(ISNUMBER(SEARCH("_D",#REF!))=FALSE,#REF!&lt;&gt;""),#REF!,IF(AND(ISNUMBER(SEARCH("_D",#REF!))=FALSE,#REF!&lt;&gt;""),#REF!,IF(AND(ISNUMBER(SEARCH("_D",#REF!))=FALSE,#REF!&lt;&gt;""),#REF!,IF(AND(ISNUMBER(SEARCH("_D",#REF!))=FALSE,#REF!&lt;&gt;""),#REF!,IF(AND(ISNUMBER(SEARCH("_D",#REF!))=FALSE,#REF!&lt;&gt;""),#REF!,IF(AND(ISNUMBER(SEARCH("_D",#REF!))=FALSE,#REF!&lt;&gt;""),#REF!,IF(AND(ISNUMBER(SEARCH("_D",#REF!))=FALSE,#REF!&lt;&gt;""),#REF!,"")))))))))))))))))</f>
        <v>#REF!</v>
      </c>
      <c r="AA9" s="95" t="e">
        <f>IF(AND(Y9="",Z9=""),0,
IF(AND(Y9="",Z9&lt;&gt;""),INDEX('Voies et blocs'!$F$2:$F$20,MATCH('Passages évaluation'!Z9,liste_blocs,0))/2,
IF(AND(Z9="",Y9&lt;&gt;""),INDEX('Voies et blocs'!$F$2:$F$20,MATCH('Passages évaluation'!Y9,liste_blocs,0))/2,
(INDEX('Voies et blocs'!$F$2:$F$20,MATCH('Passages évaluation'!Y9,liste_blocs,0))+INDEX('Voies et blocs'!$F$2:$F$20,MATCH('Passages évaluation'!Z9,liste_blocs,0)))/2)))</f>
        <v>#REF!</v>
      </c>
      <c r="AB9" s="104" t="e">
        <f>IF(VLOOKUP(Q9,#REF!,28)&gt;=150,4,
IF(AND(VLOOKUP(Q9,#REF!,28)&lt;150,VLOOKUP(Q9,#REF!,28)&gt;=100),3,
IF(AND(VLOOKUP(Q9,#REF!,28)&lt;100,VLOOKUP(Q9,#REF!,28)&gt;=50),2,
IF(VLOOKUP(Q9,#REF!,28)&lt;50,1))))</f>
        <v>#REF!</v>
      </c>
      <c r="AC9" s="128"/>
      <c r="AD9" s="84" t="e">
        <f>-(12-INDEX(#REF!,MATCH('Passages évaluation'!Q9,#REF!,0)))/4</f>
        <v>#REF!</v>
      </c>
      <c r="AE9" s="106">
        <v>11.88</v>
      </c>
    </row>
    <row r="10" spans="1:31" ht="15.15" customHeight="1" thickBot="1" x14ac:dyDescent="0.35">
      <c r="A10" s="51" t="s">
        <v>78</v>
      </c>
      <c r="B10" s="50" t="e">
        <f>IF(#REF!="","",#REF!)</f>
        <v>#REF!</v>
      </c>
      <c r="C10" s="50" t="e">
        <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f>
        <v>#REF!</v>
      </c>
      <c r="D10" s="50" t="s">
        <v>15</v>
      </c>
      <c r="F10" s="51" t="s">
        <v>84</v>
      </c>
      <c r="G10" s="368"/>
      <c r="H10" s="56" t="str">
        <f t="shared" si="0"/>
        <v/>
      </c>
      <c r="I10" s="56" t="str">
        <f t="shared" si="1"/>
        <v/>
      </c>
      <c r="J10" s="56" t="str">
        <f t="shared" si="2"/>
        <v>CHARRIER Thiven</v>
      </c>
      <c r="K10" s="57" t="s">
        <v>38</v>
      </c>
      <c r="L10" s="372"/>
      <c r="M10" s="62"/>
      <c r="N10" s="59"/>
      <c r="O10" s="63"/>
      <c r="Q10" s="98" t="e">
        <f>IF(#REF!="","",#REF!)</f>
        <v>#REF!</v>
      </c>
      <c r="R10" s="125" t="e">
        <f>IF(#REF!="","",#REF!)</f>
        <v>#REF!</v>
      </c>
      <c r="S10" s="81" t="e">
        <f t="shared" si="3"/>
        <v>#REF!</v>
      </c>
      <c r="T10" s="82" t="e">
        <f>IF(S10="","",IF(R10="G",
IF(MID(S10,7,1)="+",VLOOKUP(MID(S10,5,3),'Voies et blocs'!$A$3:$C$25,2,0),
IF(MID(S10,8,3)="2/3",VLOOKUP(MID(S10,5,6),'Voies et blocs'!$A$3:$C$25,2,0),
VLOOKUP(MID(S10,5,2),'Voies et blocs'!$A$3:$C$25,2,0))),
IF(MID(S10,7,1)="+",VLOOKUP(MID(S10,5,3),'Voies et blocs'!$A$3:$C$25,3,0),
IF(MID(S10,8,3)="2/3",VLOOKUP(MID(S10,5,6),'Voies et blocs'!$A$3:$C$25,3,0),
VLOOKUP(MID(S10,5,2),'Voies et blocs'!$A$3:$C$25,3,0)))))</f>
        <v>#REF!</v>
      </c>
      <c r="U10" s="115" t="s">
        <v>7</v>
      </c>
      <c r="V10" s="82" t="e">
        <f t="shared" si="5"/>
        <v>#REF!</v>
      </c>
      <c r="W10" s="112"/>
      <c r="X10" s="93" t="e">
        <f t="shared" si="6"/>
        <v>#REF!</v>
      </c>
      <c r="Y10" s="88" t="e">
        <f>IF(AND(ISNUMBER(SEARCH("_D",#REF!))=TRUE,#REF!&lt;&gt;""),#REF!,IF(AND(ISNUMBER(SEARCH("_D",#REF!))=TRUE,#REF!&lt;&gt;""),#REF!,IF(AND(ISNUMBER(SEARCH("_D",#REF!))=TRUE,#REF!&lt;&gt;""),#REF!,IF(AND(ISNUMBER(SEARCH("_D",#REF!))=TRUE,#REF!&lt;&gt;""),#REF!,IF(AND(ISNUMBER(SEARCH("_D",#REF!))=TRUE,#REF!&lt;&gt;""),#REF!,IF(AND(ISNUMBER(SEARCH("_D",#REF!))=TRUE,#REF!&lt;&gt;""),#REF!,IF(AND(ISNUMBER(SEARCH("_D",#REF!))=TRUE,#REF!&lt;&gt;""),#REF!,IF(AND(ISNUMBER(SEARCH("_D",#REF!))=TRUE,#REF!&lt;&gt;""),#REF!,IF(AND(ISNUMBER(SEARCH("_D",#REF!))=TRUE,#REF!&lt;&gt;""),#REF!,IF(AND(ISNUMBER(SEARCH("_D",#REF!))=TRUE,#REF!&lt;&gt;""),#REF!,IF(AND(ISNUMBER(SEARCH("_D",#REF!))=TRUE,#REF!&lt;&gt;""),#REF!,IF(AND(ISNUMBER(SEARCH("_D",#REF!))=TRUE,#REF!&lt;&gt;""),#REF!,IF(AND(ISNUMBER(SEARCH("_D",#REF!))=TRUE,#REF!&lt;&gt;""),#REF!,IF(AND(ISNUMBER(SEARCH("_D",#REF!))=TRUE,#REF!&lt;&gt;""),#REF!,IF(AND(ISNUMBER(SEARCH("_D",#REF!))=TRUE,#REF!&lt;&gt;""),#REF!,IF(AND(ISNUMBER(SEARCH("_D",#REF!))=TRUE,#REF!&lt;&gt;""),#REF!,IF(AND(ISNUMBER(SEARCH("_D",#REF!))=TRUE,#REF!&lt;&gt;""),#REF!,"")))))))))))))))))</f>
        <v>#REF!</v>
      </c>
      <c r="Z10" s="89" t="e">
        <f>IF(AND(ISNUMBER(SEARCH("_D",#REF!))=FALSE,#REF!&lt;&gt;""),#REF!,IF(AND(ISNUMBER(SEARCH("_D",#REF!))=FALSE,#REF!&lt;&gt;""),#REF!,IF(AND(ISNUMBER(SEARCH("_D",#REF!))=FALSE,#REF!&lt;&gt;""),#REF!,IF(AND(ISNUMBER(SEARCH("_D",#REF!))=FALSE,#REF!&lt;&gt;""),#REF!,IF(AND(ISNUMBER(SEARCH("_D",#REF!))=FALSE,#REF!&lt;&gt;""),#REF!,IF(AND(ISNUMBER(SEARCH("_D",#REF!))=FALSE,#REF!&lt;&gt;""),#REF!,IF(AND(ISNUMBER(SEARCH("_D",#REF!))=FALSE,#REF!&lt;&gt;""),#REF!,IF(AND(ISNUMBER(SEARCH("_D",#REF!))=FALSE,#REF!&lt;&gt;""),#REF!,IF(AND(ISNUMBER(SEARCH("_D",#REF!))=FALSE,#REF!&lt;&gt;""),#REF!,IF(AND(ISNUMBER(SEARCH("_D",#REF!))=FALSE,#REF!&lt;&gt;""),#REF!,IF(AND(ISNUMBER(SEARCH("_D",#REF!))=FALSE,#REF!&lt;&gt;""),#REF!,IF(AND(ISNUMBER(SEARCH("_D",#REF!))=FALSE,#REF!&lt;&gt;""),#REF!,IF(AND(ISNUMBER(SEARCH("_D",#REF!))=FALSE,#REF!&lt;&gt;""),#REF!,IF(AND(ISNUMBER(SEARCH("_D",#REF!))=FALSE,#REF!&lt;&gt;""),#REF!,IF(AND(ISNUMBER(SEARCH("_D",#REF!))=FALSE,#REF!&lt;&gt;""),#REF!,IF(AND(ISNUMBER(SEARCH("_D",#REF!))=FALSE,#REF!&lt;&gt;""),#REF!,IF(AND(ISNUMBER(SEARCH("_D",#REF!))=FALSE,#REF!&lt;&gt;""),#REF!,"")))))))))))))))))</f>
        <v>#REF!</v>
      </c>
      <c r="AA10" s="95" t="e">
        <f>IF(AND(Y10="",Z10=""),0,
IF(AND(Y10="",Z10&lt;&gt;""),INDEX('Voies et blocs'!$F$2:$F$20,MATCH('Passages évaluation'!Z10,liste_blocs,0))/2,
IF(AND(Z10="",Y10&lt;&gt;""),INDEX('Voies et blocs'!$F$2:$F$20,MATCH('Passages évaluation'!Y10,liste_blocs,0))/2,
(INDEX('Voies et blocs'!$F$2:$F$20,MATCH('Passages évaluation'!Y10,liste_blocs,0))+INDEX('Voies et blocs'!$F$2:$F$20,MATCH('Passages évaluation'!Z10,liste_blocs,0)))/2)))</f>
        <v>#REF!</v>
      </c>
      <c r="AB10" s="104" t="e">
        <f>IF(VLOOKUP(Q10,#REF!,28)&gt;=150,4,
IF(AND(VLOOKUP(Q10,#REF!,28)&lt;150,VLOOKUP(Q10,#REF!,28)&gt;=100),3,
IF(AND(VLOOKUP(Q10,#REF!,28)&lt;100,VLOOKUP(Q10,#REF!,28)&gt;=50),2,
IF(VLOOKUP(Q10,#REF!,28)&lt;50,1))))</f>
        <v>#REF!</v>
      </c>
      <c r="AC10" s="128">
        <v>3</v>
      </c>
      <c r="AD10" s="84" t="e">
        <f>-(12-INDEX(#REF!,MATCH('Passages évaluation'!Q10,#REF!,0)))/4</f>
        <v>#REF!</v>
      </c>
      <c r="AE10" s="106" t="e">
        <f t="shared" si="7"/>
        <v>#REF!</v>
      </c>
    </row>
    <row r="11" spans="1:31" ht="15.15" customHeight="1" thickBot="1" x14ac:dyDescent="0.35">
      <c r="A11" s="51" t="s">
        <v>100</v>
      </c>
      <c r="B11" s="50" t="e">
        <f>IF(#REF!="","",#REF!)</f>
        <v>#REF!</v>
      </c>
      <c r="C11" s="50" t="e">
        <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f>
        <v>#REF!</v>
      </c>
      <c r="D11" s="50" t="s">
        <v>26</v>
      </c>
      <c r="F11" s="51" t="s">
        <v>85</v>
      </c>
      <c r="G11" s="369">
        <v>5</v>
      </c>
      <c r="H11" s="64" t="str">
        <f t="shared" si="0"/>
        <v/>
      </c>
      <c r="I11" s="64" t="str">
        <f t="shared" si="1"/>
        <v/>
      </c>
      <c r="J11" s="64" t="str">
        <f t="shared" si="2"/>
        <v>HAY Manon</v>
      </c>
      <c r="K11" s="65" t="s">
        <v>17</v>
      </c>
      <c r="L11" s="371">
        <v>5</v>
      </c>
      <c r="M11" s="66"/>
      <c r="N11" s="67"/>
      <c r="O11" s="68"/>
      <c r="Q11" s="98" t="e">
        <f>IF(#REF!="","",#REF!)</f>
        <v>#REF!</v>
      </c>
      <c r="R11" s="125" t="e">
        <f>IF(#REF!="","",#REF!)</f>
        <v>#REF!</v>
      </c>
      <c r="S11" s="81" t="e">
        <f t="shared" si="3"/>
        <v>#REF!</v>
      </c>
      <c r="T11" s="82" t="e">
        <f>IF(S11="","",IF(R11="G",
IF(MID(S11,7,1)="+",VLOOKUP(MID(S11,5,3),'Voies et blocs'!$A$3:$C$25,2,0),
IF(MID(S11,8,3)="2/3",VLOOKUP(MID(S11,5,6),'Voies et blocs'!$A$3:$C$25,2,0),
VLOOKUP(MID(S11,5,2),'Voies et blocs'!$A$3:$C$25,2,0))),
IF(MID(S11,7,1)="+",VLOOKUP(MID(S11,5,3),'Voies et blocs'!$A$3:$C$25,3,0),
IF(MID(S11,8,3)="2/3",VLOOKUP(MID(S11,5,6),'Voies et blocs'!$A$3:$C$25,3,0),
VLOOKUP(MID(S11,5,2),'Voies et blocs'!$A$3:$C$25,3,0)))))</f>
        <v>#REF!</v>
      </c>
      <c r="U11" s="115" t="s">
        <v>7</v>
      </c>
      <c r="V11" s="82" t="e">
        <f t="shared" si="5"/>
        <v>#REF!</v>
      </c>
      <c r="W11" s="112"/>
      <c r="X11" s="93" t="e">
        <f t="shared" si="6"/>
        <v>#REF!</v>
      </c>
      <c r="Y11" s="88" t="e">
        <f>IF(AND(ISNUMBER(SEARCH("_D",#REF!))=TRUE,#REF!&lt;&gt;""),#REF!,IF(AND(ISNUMBER(SEARCH("_D",#REF!))=TRUE,#REF!&lt;&gt;""),#REF!,IF(AND(ISNUMBER(SEARCH("_D",#REF!))=TRUE,#REF!&lt;&gt;""),#REF!,IF(AND(ISNUMBER(SEARCH("_D",#REF!))=TRUE,#REF!&lt;&gt;""),#REF!,IF(AND(ISNUMBER(SEARCH("_D",#REF!))=TRUE,#REF!&lt;&gt;""),#REF!,IF(AND(ISNUMBER(SEARCH("_D",#REF!))=TRUE,#REF!&lt;&gt;""),#REF!,IF(AND(ISNUMBER(SEARCH("_D",#REF!))=TRUE,#REF!&lt;&gt;""),#REF!,IF(AND(ISNUMBER(SEARCH("_D",#REF!))=TRUE,#REF!&lt;&gt;""),#REF!,IF(AND(ISNUMBER(SEARCH("_D",#REF!))=TRUE,#REF!&lt;&gt;""),#REF!,IF(AND(ISNUMBER(SEARCH("_D",#REF!))=TRUE,#REF!&lt;&gt;""),#REF!,IF(AND(ISNUMBER(SEARCH("_D",#REF!))=TRUE,#REF!&lt;&gt;""),#REF!,IF(AND(ISNUMBER(SEARCH("_D",#REF!))=TRUE,#REF!&lt;&gt;""),#REF!,IF(AND(ISNUMBER(SEARCH("_D",#REF!))=TRUE,#REF!&lt;&gt;""),#REF!,IF(AND(ISNUMBER(SEARCH("_D",#REF!))=TRUE,#REF!&lt;&gt;""),#REF!,IF(AND(ISNUMBER(SEARCH("_D",#REF!))=TRUE,#REF!&lt;&gt;""),#REF!,IF(AND(ISNUMBER(SEARCH("_D",#REF!))=TRUE,#REF!&lt;&gt;""),#REF!,IF(AND(ISNUMBER(SEARCH("_D",#REF!))=TRUE,#REF!&lt;&gt;""),#REF!,"")))))))))))))))))</f>
        <v>#REF!</v>
      </c>
      <c r="Z11" s="89" t="e">
        <f>IF(AND(ISNUMBER(SEARCH("_D",#REF!))=FALSE,#REF!&lt;&gt;""),#REF!,IF(AND(ISNUMBER(SEARCH("_D",#REF!))=FALSE,#REF!&lt;&gt;""),#REF!,IF(AND(ISNUMBER(SEARCH("_D",#REF!))=FALSE,#REF!&lt;&gt;""),#REF!,IF(AND(ISNUMBER(SEARCH("_D",#REF!))=FALSE,#REF!&lt;&gt;""),#REF!,IF(AND(ISNUMBER(SEARCH("_D",#REF!))=FALSE,#REF!&lt;&gt;""),#REF!,IF(AND(ISNUMBER(SEARCH("_D",#REF!))=FALSE,#REF!&lt;&gt;""),#REF!,IF(AND(ISNUMBER(SEARCH("_D",#REF!))=FALSE,#REF!&lt;&gt;""),#REF!,IF(AND(ISNUMBER(SEARCH("_D",#REF!))=FALSE,#REF!&lt;&gt;""),#REF!,IF(AND(ISNUMBER(SEARCH("_D",#REF!))=FALSE,#REF!&lt;&gt;""),#REF!,IF(AND(ISNUMBER(SEARCH("_D",#REF!))=FALSE,#REF!&lt;&gt;""),#REF!,IF(AND(ISNUMBER(SEARCH("_D",#REF!))=FALSE,#REF!&lt;&gt;""),#REF!,IF(AND(ISNUMBER(SEARCH("_D",#REF!))=FALSE,#REF!&lt;&gt;""),#REF!,IF(AND(ISNUMBER(SEARCH("_D",#REF!))=FALSE,#REF!&lt;&gt;""),#REF!,IF(AND(ISNUMBER(SEARCH("_D",#REF!))=FALSE,#REF!&lt;&gt;""),#REF!,IF(AND(ISNUMBER(SEARCH("_D",#REF!))=FALSE,#REF!&lt;&gt;""),#REF!,IF(AND(ISNUMBER(SEARCH("_D",#REF!))=FALSE,#REF!&lt;&gt;""),#REF!,IF(AND(ISNUMBER(SEARCH("_D",#REF!))=FALSE,#REF!&lt;&gt;""),#REF!,"")))))))))))))))))</f>
        <v>#REF!</v>
      </c>
      <c r="AA11" s="95" t="e">
        <f>IF(AND(Y11="",Z11=""),0,
IF(AND(Y11="",Z11&lt;&gt;""),INDEX('Voies et blocs'!$F$2:$F$20,MATCH('Passages évaluation'!Z11,liste_blocs,0))/2,
IF(AND(Z11="",Y11&lt;&gt;""),INDEX('Voies et blocs'!$F$2:$F$20,MATCH('Passages évaluation'!Y11,liste_blocs,0))/2,
(INDEX('Voies et blocs'!$F$2:$F$20,MATCH('Passages évaluation'!Y11,liste_blocs,0))+INDEX('Voies et blocs'!$F$2:$F$20,MATCH('Passages évaluation'!Z11,liste_blocs,0)))/2)))</f>
        <v>#REF!</v>
      </c>
      <c r="AB11" s="104" t="e">
        <f>IF(VLOOKUP(Q11,#REF!,28)&gt;=150,4,
IF(AND(VLOOKUP(Q11,#REF!,28)&lt;150,VLOOKUP(Q11,#REF!,28)&gt;=100),3,
IF(AND(VLOOKUP(Q11,#REF!,28)&lt;100,VLOOKUP(Q11,#REF!,28)&gt;=50),2,
IF(VLOOKUP(Q11,#REF!,28)&lt;50,1))))</f>
        <v>#REF!</v>
      </c>
      <c r="AC11" s="128">
        <v>3</v>
      </c>
      <c r="AD11" s="84" t="e">
        <f>-(12-INDEX(#REF!,MATCH('Passages évaluation'!Q11,#REF!,0)))/4</f>
        <v>#REF!</v>
      </c>
      <c r="AE11" s="106" t="e">
        <f t="shared" si="7"/>
        <v>#REF!</v>
      </c>
    </row>
    <row r="12" spans="1:31" ht="15.15" customHeight="1" thickBot="1" x14ac:dyDescent="0.35">
      <c r="A12" s="51" t="s">
        <v>79</v>
      </c>
      <c r="B12" s="50" t="e">
        <f>IF(#REF!="","",#REF!)</f>
        <v>#REF!</v>
      </c>
      <c r="C12" s="50" t="e">
        <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f>
        <v>#REF!</v>
      </c>
      <c r="D12" s="50" t="s">
        <v>38</v>
      </c>
      <c r="F12" s="51" t="s">
        <v>86</v>
      </c>
      <c r="G12" s="370"/>
      <c r="H12" s="69" t="str">
        <f t="shared" si="0"/>
        <v/>
      </c>
      <c r="I12" s="69" t="str">
        <f t="shared" si="1"/>
        <v/>
      </c>
      <c r="J12" s="69" t="str">
        <f t="shared" si="2"/>
        <v>JOURDAIN Alban</v>
      </c>
      <c r="K12" s="70" t="s">
        <v>14</v>
      </c>
      <c r="L12" s="371"/>
      <c r="M12" s="71"/>
      <c r="N12" s="72"/>
      <c r="O12" s="73"/>
      <c r="Q12" s="98" t="e">
        <f>IF(#REF!="","",#REF!)</f>
        <v>#REF!</v>
      </c>
      <c r="R12" s="125" t="e">
        <f>IF(#REF!="","",#REF!)</f>
        <v>#REF!</v>
      </c>
      <c r="S12" s="81" t="s">
        <v>66</v>
      </c>
      <c r="T12" s="82" t="e">
        <f>IF(S12="","",IF(R12="G",
IF(MID(S12,7,1)="+",VLOOKUP(MID(S12,5,3),'Voies et blocs'!$A$3:$C$25,2,0),
IF(MID(S12,8,3)="2/3",VLOOKUP(MID(S12,5,6),'Voies et blocs'!$A$3:$C$25,2,0),
VLOOKUP(MID(S12,5,2),'Voies et blocs'!$A$3:$C$25,2,0))),
IF(MID(S12,7,1)="+",VLOOKUP(MID(S12,5,3),'Voies et blocs'!$A$3:$C$25,3,0),
IF(MID(S12,8,3)="2/3",VLOOKUP(MID(S12,5,6),'Voies et blocs'!$A$3:$C$25,3,0),
VLOOKUP(MID(S12,5,2),'Voies et blocs'!$A$3:$C$25,3,0)))))</f>
        <v>#REF!</v>
      </c>
      <c r="U12" s="115" t="s">
        <v>7</v>
      </c>
      <c r="V12" s="82" t="e">
        <f t="shared" si="5"/>
        <v>#REF!</v>
      </c>
      <c r="W12" s="112"/>
      <c r="X12" s="93" t="e">
        <f t="shared" si="6"/>
        <v>#REF!</v>
      </c>
      <c r="Y12" s="88" t="e">
        <f>IF(AND(ISNUMBER(SEARCH("_D",#REF!))=TRUE,#REF!&lt;&gt;""),#REF!,IF(AND(ISNUMBER(SEARCH("_D",#REF!))=TRUE,#REF!&lt;&gt;""),#REF!,IF(AND(ISNUMBER(SEARCH("_D",#REF!))=TRUE,#REF!&lt;&gt;""),#REF!,IF(AND(ISNUMBER(SEARCH("_D",#REF!))=TRUE,#REF!&lt;&gt;""),#REF!,IF(AND(ISNUMBER(SEARCH("_D",#REF!))=TRUE,#REF!&lt;&gt;""),#REF!,IF(AND(ISNUMBER(SEARCH("_D",#REF!))=TRUE,#REF!&lt;&gt;""),#REF!,IF(AND(ISNUMBER(SEARCH("_D",#REF!))=TRUE,#REF!&lt;&gt;""),#REF!,IF(AND(ISNUMBER(SEARCH("_D",#REF!))=TRUE,#REF!&lt;&gt;""),#REF!,IF(AND(ISNUMBER(SEARCH("_D",#REF!))=TRUE,#REF!&lt;&gt;""),#REF!,IF(AND(ISNUMBER(SEARCH("_D",#REF!))=TRUE,#REF!&lt;&gt;""),#REF!,IF(AND(ISNUMBER(SEARCH("_D",#REF!))=TRUE,#REF!&lt;&gt;""),#REF!,IF(AND(ISNUMBER(SEARCH("_D",#REF!))=TRUE,#REF!&lt;&gt;""),#REF!,IF(AND(ISNUMBER(SEARCH("_D",#REF!))=TRUE,#REF!&lt;&gt;""),#REF!,IF(AND(ISNUMBER(SEARCH("_D",#REF!))=TRUE,#REF!&lt;&gt;""),#REF!,IF(AND(ISNUMBER(SEARCH("_D",#REF!))=TRUE,#REF!&lt;&gt;""),#REF!,IF(AND(ISNUMBER(SEARCH("_D",#REF!))=TRUE,#REF!&lt;&gt;""),#REF!,IF(AND(ISNUMBER(SEARCH("_D",#REF!))=TRUE,#REF!&lt;&gt;""),#REF!,"")))))))))))))))))</f>
        <v>#REF!</v>
      </c>
      <c r="Z12" s="89" t="e">
        <f>IF(AND(ISNUMBER(SEARCH("_D",#REF!))=FALSE,#REF!&lt;&gt;""),#REF!,IF(AND(ISNUMBER(SEARCH("_D",#REF!))=FALSE,#REF!&lt;&gt;""),#REF!,IF(AND(ISNUMBER(SEARCH("_D",#REF!))=FALSE,#REF!&lt;&gt;""),#REF!,IF(AND(ISNUMBER(SEARCH("_D",#REF!))=FALSE,#REF!&lt;&gt;""),#REF!,IF(AND(ISNUMBER(SEARCH("_D",#REF!))=FALSE,#REF!&lt;&gt;""),#REF!,IF(AND(ISNUMBER(SEARCH("_D",#REF!))=FALSE,#REF!&lt;&gt;""),#REF!,IF(AND(ISNUMBER(SEARCH("_D",#REF!))=FALSE,#REF!&lt;&gt;""),#REF!,IF(AND(ISNUMBER(SEARCH("_D",#REF!))=FALSE,#REF!&lt;&gt;""),#REF!,IF(AND(ISNUMBER(SEARCH("_D",#REF!))=FALSE,#REF!&lt;&gt;""),#REF!,IF(AND(ISNUMBER(SEARCH("_D",#REF!))=FALSE,#REF!&lt;&gt;""),#REF!,IF(AND(ISNUMBER(SEARCH("_D",#REF!))=FALSE,#REF!&lt;&gt;""),#REF!,IF(AND(ISNUMBER(SEARCH("_D",#REF!))=FALSE,#REF!&lt;&gt;""),#REF!,IF(AND(ISNUMBER(SEARCH("_D",#REF!))=FALSE,#REF!&lt;&gt;""),#REF!,IF(AND(ISNUMBER(SEARCH("_D",#REF!))=FALSE,#REF!&lt;&gt;""),#REF!,IF(AND(ISNUMBER(SEARCH("_D",#REF!))=FALSE,#REF!&lt;&gt;""),#REF!,IF(AND(ISNUMBER(SEARCH("_D",#REF!))=FALSE,#REF!&lt;&gt;""),#REF!,IF(AND(ISNUMBER(SEARCH("_D",#REF!))=FALSE,#REF!&lt;&gt;""),#REF!,"")))))))))))))))))</f>
        <v>#REF!</v>
      </c>
      <c r="AA12" s="95" t="e">
        <f>IF(AND(Y12="",Z12=""),0,
IF(AND(Y12="",Z12&lt;&gt;""),INDEX('Voies et blocs'!$F$2:$F$20,MATCH('Passages évaluation'!Z12,liste_blocs,0))/2,
IF(AND(Z12="",Y12&lt;&gt;""),INDEX('Voies et blocs'!$F$2:$F$20,MATCH('Passages évaluation'!Y12,liste_blocs,0))/2,
(INDEX('Voies et blocs'!$F$2:$F$20,MATCH('Passages évaluation'!Y12,liste_blocs,0))+INDEX('Voies et blocs'!$F$2:$F$20,MATCH('Passages évaluation'!Z12,liste_blocs,0)))/2)))</f>
        <v>#REF!</v>
      </c>
      <c r="AB12" s="104" t="e">
        <f>IF(VLOOKUP(Q12,#REF!,28)&gt;=150,4,
IF(AND(VLOOKUP(Q12,#REF!,28)&lt;150,VLOOKUP(Q12,#REF!,28)&gt;=100),3,
IF(AND(VLOOKUP(Q12,#REF!,28)&lt;100,VLOOKUP(Q12,#REF!,28)&gt;=50),2,
IF(VLOOKUP(Q12,#REF!,28)&lt;50,1))))</f>
        <v>#REF!</v>
      </c>
      <c r="AC12" s="128">
        <v>3</v>
      </c>
      <c r="AD12" s="84" t="e">
        <f>-(12-INDEX(#REF!,MATCH('Passages évaluation'!Q12,#REF!,0)))/4</f>
        <v>#REF!</v>
      </c>
      <c r="AE12" s="106" t="e">
        <f t="shared" si="7"/>
        <v>#REF!</v>
      </c>
    </row>
    <row r="13" spans="1:31" ht="15.15" customHeight="1" thickBot="1" x14ac:dyDescent="0.35">
      <c r="A13" s="51" t="s">
        <v>96</v>
      </c>
      <c r="B13" s="50" t="e">
        <f>IF(#REF!="","",#REF!)</f>
        <v>#REF!</v>
      </c>
      <c r="C13" s="52" t="s">
        <v>66</v>
      </c>
      <c r="D13" s="50" t="s">
        <v>33</v>
      </c>
      <c r="F13" s="51" t="s">
        <v>87</v>
      </c>
      <c r="G13" s="367">
        <v>6</v>
      </c>
      <c r="H13" s="54" t="str">
        <f t="shared" si="0"/>
        <v/>
      </c>
      <c r="I13" s="54" t="str">
        <f t="shared" si="1"/>
        <v/>
      </c>
      <c r="J13" s="54" t="str">
        <f t="shared" si="2"/>
        <v>MIGUEL Marie</v>
      </c>
      <c r="K13" s="55" t="s">
        <v>19</v>
      </c>
      <c r="L13" s="372">
        <v>6</v>
      </c>
      <c r="M13" s="60" t="s">
        <v>25</v>
      </c>
      <c r="N13" s="58" t="s">
        <v>17</v>
      </c>
      <c r="O13" s="61" t="s">
        <v>34</v>
      </c>
      <c r="Q13" s="98" t="e">
        <f>IF(#REF!="","",#REF!)</f>
        <v>#REF!</v>
      </c>
      <c r="R13" s="125" t="e">
        <f>IF(#REF!="","",#REF!)</f>
        <v>#REF!</v>
      </c>
      <c r="S13" s="81" t="e">
        <f t="shared" ref="S13:S27" si="8">IF(Q13="","",INDEX($I$3:$I$38,MATCH(Q13,$H$3:$H$38,0)))</f>
        <v>#REF!</v>
      </c>
      <c r="T13" s="82" t="e">
        <f>IF(S13="","",IF(R13="G",
IF(MID(S13,7,1)="+",VLOOKUP(MID(S13,5,3),'Voies et blocs'!$A$3:$C$25,2,0),
IF(MID(S13,8,3)="2/3",VLOOKUP(MID(S13,5,6),'Voies et blocs'!$A$3:$C$25,2,0),
VLOOKUP(MID(S13,5,2),'Voies et blocs'!$A$3:$C$25,2,0))),
IF(MID(S13,7,1)="+",VLOOKUP(MID(S13,5,3),'Voies et blocs'!$A$3:$C$25,3,0),
IF(MID(S13,8,3)="2/3",VLOOKUP(MID(S13,5,6),'Voies et blocs'!$A$3:$C$25,3,0),
VLOOKUP(MID(S13,5,2),'Voies et blocs'!$A$3:$C$25,3,0)))))</f>
        <v>#REF!</v>
      </c>
      <c r="U13" s="115" t="s">
        <v>7</v>
      </c>
      <c r="V13" s="82" t="e">
        <f t="shared" si="5"/>
        <v>#REF!</v>
      </c>
      <c r="W13" s="112"/>
      <c r="X13" s="93" t="e">
        <f t="shared" si="6"/>
        <v>#REF!</v>
      </c>
      <c r="Y13" s="88" t="e">
        <f>IF(AND(ISNUMBER(SEARCH("_D",#REF!))=TRUE,#REF!&lt;&gt;""),#REF!,IF(AND(ISNUMBER(SEARCH("_D",#REF!))=TRUE,#REF!&lt;&gt;""),#REF!,IF(AND(ISNUMBER(SEARCH("_D",#REF!))=TRUE,#REF!&lt;&gt;""),#REF!,IF(AND(ISNUMBER(SEARCH("_D",#REF!))=TRUE,#REF!&lt;&gt;""),#REF!,IF(AND(ISNUMBER(SEARCH("_D",#REF!))=TRUE,#REF!&lt;&gt;""),#REF!,IF(AND(ISNUMBER(SEARCH("_D",#REF!))=TRUE,#REF!&lt;&gt;""),#REF!,IF(AND(ISNUMBER(SEARCH("_D",#REF!))=TRUE,#REF!&lt;&gt;""),#REF!,IF(AND(ISNUMBER(SEARCH("_D",#REF!))=TRUE,#REF!&lt;&gt;""),#REF!,IF(AND(ISNUMBER(SEARCH("_D",#REF!))=TRUE,#REF!&lt;&gt;""),#REF!,IF(AND(ISNUMBER(SEARCH("_D",#REF!))=TRUE,#REF!&lt;&gt;""),#REF!,IF(AND(ISNUMBER(SEARCH("_D",#REF!))=TRUE,#REF!&lt;&gt;""),#REF!,IF(AND(ISNUMBER(SEARCH("_D",#REF!))=TRUE,#REF!&lt;&gt;""),#REF!,IF(AND(ISNUMBER(SEARCH("_D",#REF!))=TRUE,#REF!&lt;&gt;""),#REF!,IF(AND(ISNUMBER(SEARCH("_D",#REF!))=TRUE,#REF!&lt;&gt;""),#REF!,IF(AND(ISNUMBER(SEARCH("_D",#REF!))=TRUE,#REF!&lt;&gt;""),#REF!,IF(AND(ISNUMBER(SEARCH("_D",#REF!))=TRUE,#REF!&lt;&gt;""),#REF!,IF(AND(ISNUMBER(SEARCH("_D",#REF!))=TRUE,#REF!&lt;&gt;""),#REF!,"")))))))))))))))))</f>
        <v>#REF!</v>
      </c>
      <c r="Z13" s="89" t="e">
        <f>IF(AND(ISNUMBER(SEARCH("_D",#REF!))=FALSE,#REF!&lt;&gt;""),#REF!,IF(AND(ISNUMBER(SEARCH("_D",#REF!))=FALSE,#REF!&lt;&gt;""),#REF!,IF(AND(ISNUMBER(SEARCH("_D",#REF!))=FALSE,#REF!&lt;&gt;""),#REF!,IF(AND(ISNUMBER(SEARCH("_D",#REF!))=FALSE,#REF!&lt;&gt;""),#REF!,IF(AND(ISNUMBER(SEARCH("_D",#REF!))=FALSE,#REF!&lt;&gt;""),#REF!,IF(AND(ISNUMBER(SEARCH("_D",#REF!))=FALSE,#REF!&lt;&gt;""),#REF!,IF(AND(ISNUMBER(SEARCH("_D",#REF!))=FALSE,#REF!&lt;&gt;""),#REF!,IF(AND(ISNUMBER(SEARCH("_D",#REF!))=FALSE,#REF!&lt;&gt;""),#REF!,IF(AND(ISNUMBER(SEARCH("_D",#REF!))=FALSE,#REF!&lt;&gt;""),#REF!,IF(AND(ISNUMBER(SEARCH("_D",#REF!))=FALSE,#REF!&lt;&gt;""),#REF!,IF(AND(ISNUMBER(SEARCH("_D",#REF!))=FALSE,#REF!&lt;&gt;""),#REF!,IF(AND(ISNUMBER(SEARCH("_D",#REF!))=FALSE,#REF!&lt;&gt;""),#REF!,IF(AND(ISNUMBER(SEARCH("_D",#REF!))=FALSE,#REF!&lt;&gt;""),#REF!,IF(AND(ISNUMBER(SEARCH("_D",#REF!))=FALSE,#REF!&lt;&gt;""),#REF!,IF(AND(ISNUMBER(SEARCH("_D",#REF!))=FALSE,#REF!&lt;&gt;""),#REF!,IF(AND(ISNUMBER(SEARCH("_D",#REF!))=FALSE,#REF!&lt;&gt;""),#REF!,IF(AND(ISNUMBER(SEARCH("_D",#REF!))=FALSE,#REF!&lt;&gt;""),#REF!,"")))))))))))))))))</f>
        <v>#REF!</v>
      </c>
      <c r="AA13" s="95" t="e">
        <f>IF(AND(Y13="",Z13=""),0,
IF(AND(Y13="",Z13&lt;&gt;""),INDEX('Voies et blocs'!$F$2:$F$20,MATCH('Passages évaluation'!Z13,liste_blocs,0))/2,
IF(AND(Z13="",Y13&lt;&gt;""),INDEX('Voies et blocs'!$F$2:$F$20,MATCH('Passages évaluation'!Y13,liste_blocs,0))/2,
(INDEX('Voies et blocs'!$F$2:$F$20,MATCH('Passages évaluation'!Y13,liste_blocs,0))+INDEX('Voies et blocs'!$F$2:$F$20,MATCH('Passages évaluation'!Z13,liste_blocs,0)))/2)))</f>
        <v>#REF!</v>
      </c>
      <c r="AB13" s="104" t="e">
        <f>IF(VLOOKUP(Q13,#REF!,28)&gt;=150,4,
IF(AND(VLOOKUP(Q13,#REF!,28)&lt;150,VLOOKUP(Q13,#REF!,28)&gt;=100),3,
IF(AND(VLOOKUP(Q13,#REF!,28)&lt;100,VLOOKUP(Q13,#REF!,28)&gt;=50),2,
IF(VLOOKUP(Q13,#REF!,28)&lt;50,1))))</f>
        <v>#REF!</v>
      </c>
      <c r="AC13" s="128">
        <v>3</v>
      </c>
      <c r="AD13" s="84" t="e">
        <f>-(12-INDEX(#REF!,MATCH('Passages évaluation'!Q13,#REF!,0)))/4</f>
        <v>#REF!</v>
      </c>
      <c r="AE13" s="106" t="e">
        <f t="shared" si="7"/>
        <v>#REF!</v>
      </c>
    </row>
    <row r="14" spans="1:31" ht="15.15" customHeight="1" thickBot="1" x14ac:dyDescent="0.35">
      <c r="A14" s="51" t="s">
        <v>110</v>
      </c>
      <c r="B14" s="50" t="e">
        <f>IF(#REF!="","",#REF!)</f>
        <v>#REF!</v>
      </c>
      <c r="C14" s="50" t="e">
        <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f>
        <v>#REF!</v>
      </c>
      <c r="D14" s="50" t="s">
        <v>24</v>
      </c>
      <c r="F14" s="51" t="s">
        <v>88</v>
      </c>
      <c r="G14" s="368"/>
      <c r="H14" s="56" t="str">
        <f t="shared" si="0"/>
        <v/>
      </c>
      <c r="I14" s="56" t="str">
        <f t="shared" si="1"/>
        <v/>
      </c>
      <c r="J14" s="56" t="str">
        <f t="shared" si="2"/>
        <v>BEAUCHAMP Fanny</v>
      </c>
      <c r="K14" s="57" t="s">
        <v>32</v>
      </c>
      <c r="L14" s="372"/>
      <c r="M14" s="62"/>
      <c r="N14" s="59"/>
      <c r="O14" s="63"/>
      <c r="Q14" s="98" t="e">
        <f>IF(#REF!="","",#REF!)</f>
        <v>#REF!</v>
      </c>
      <c r="R14" s="125" t="e">
        <f>IF(#REF!="","",#REF!)</f>
        <v>#REF!</v>
      </c>
      <c r="S14" s="81" t="e">
        <f t="shared" si="8"/>
        <v>#REF!</v>
      </c>
      <c r="T14" s="82" t="e">
        <f>IF(S14="","",IF(R14="G",
IF(MID(S14,7,1)="+",VLOOKUP(MID(S14,5,3),'Voies et blocs'!$A$3:$C$25,2,0),
IF(MID(S14,8,3)="2/3",VLOOKUP(MID(S14,5,6),'Voies et blocs'!$A$3:$C$25,2,0),
VLOOKUP(MID(S14,5,2),'Voies et blocs'!$A$3:$C$25,2,0))),
IF(MID(S14,7,1)="+",VLOOKUP(MID(S14,5,3),'Voies et blocs'!$A$3:$C$25,3,0),
IF(MID(S14,8,3)="2/3",VLOOKUP(MID(S14,5,6),'Voies et blocs'!$A$3:$C$25,3,0),
VLOOKUP(MID(S14,5,2),'Voies et blocs'!$A$3:$C$25,3,0)))))</f>
        <v>#REF!</v>
      </c>
      <c r="U14" s="115" t="s">
        <v>7</v>
      </c>
      <c r="V14" s="82" t="e">
        <f t="shared" si="5"/>
        <v>#REF!</v>
      </c>
      <c r="W14" s="112"/>
      <c r="X14" s="93" t="e">
        <f t="shared" si="6"/>
        <v>#REF!</v>
      </c>
      <c r="Y14" s="88" t="e">
        <f>IF(AND(ISNUMBER(SEARCH("_D",#REF!))=TRUE,#REF!&lt;&gt;""),#REF!,IF(AND(ISNUMBER(SEARCH("_D",#REF!))=TRUE,#REF!&lt;&gt;""),#REF!,IF(AND(ISNUMBER(SEARCH("_D",#REF!))=TRUE,#REF!&lt;&gt;""),#REF!,IF(AND(ISNUMBER(SEARCH("_D",#REF!))=TRUE,#REF!&lt;&gt;""),#REF!,IF(AND(ISNUMBER(SEARCH("_D",#REF!))=TRUE,#REF!&lt;&gt;""),#REF!,IF(AND(ISNUMBER(SEARCH("_D",#REF!))=TRUE,#REF!&lt;&gt;""),#REF!,IF(AND(ISNUMBER(SEARCH("_D",#REF!))=TRUE,#REF!&lt;&gt;""),#REF!,IF(AND(ISNUMBER(SEARCH("_D",#REF!))=TRUE,#REF!&lt;&gt;""),#REF!,IF(AND(ISNUMBER(SEARCH("_D",#REF!))=TRUE,#REF!&lt;&gt;""),#REF!,IF(AND(ISNUMBER(SEARCH("_D",#REF!))=TRUE,#REF!&lt;&gt;""),#REF!,IF(AND(ISNUMBER(SEARCH("_D",#REF!))=TRUE,#REF!&lt;&gt;""),#REF!,IF(AND(ISNUMBER(SEARCH("_D",#REF!))=TRUE,#REF!&lt;&gt;""),#REF!,IF(AND(ISNUMBER(SEARCH("_D",#REF!))=TRUE,#REF!&lt;&gt;""),#REF!,IF(AND(ISNUMBER(SEARCH("_D",#REF!))=TRUE,#REF!&lt;&gt;""),#REF!,IF(AND(ISNUMBER(SEARCH("_D",#REF!))=TRUE,#REF!&lt;&gt;""),#REF!,IF(AND(ISNUMBER(SEARCH("_D",#REF!))=TRUE,#REF!&lt;&gt;""),#REF!,IF(AND(ISNUMBER(SEARCH("_D",#REF!))=TRUE,#REF!&lt;&gt;""),#REF!,"")))))))))))))))))</f>
        <v>#REF!</v>
      </c>
      <c r="Z14" s="89" t="e">
        <f>IF(AND(ISNUMBER(SEARCH("_D",#REF!))=FALSE,#REF!&lt;&gt;""),#REF!,IF(AND(ISNUMBER(SEARCH("_D",#REF!))=FALSE,#REF!&lt;&gt;""),#REF!,IF(AND(ISNUMBER(SEARCH("_D",#REF!))=FALSE,#REF!&lt;&gt;""),#REF!,IF(AND(ISNUMBER(SEARCH("_D",#REF!))=FALSE,#REF!&lt;&gt;""),#REF!,IF(AND(ISNUMBER(SEARCH("_D",#REF!))=FALSE,#REF!&lt;&gt;""),#REF!,IF(AND(ISNUMBER(SEARCH("_D",#REF!))=FALSE,#REF!&lt;&gt;""),#REF!,IF(AND(ISNUMBER(SEARCH("_D",#REF!))=FALSE,#REF!&lt;&gt;""),#REF!,IF(AND(ISNUMBER(SEARCH("_D",#REF!))=FALSE,#REF!&lt;&gt;""),#REF!,IF(AND(ISNUMBER(SEARCH("_D",#REF!))=FALSE,#REF!&lt;&gt;""),#REF!,IF(AND(ISNUMBER(SEARCH("_D",#REF!))=FALSE,#REF!&lt;&gt;""),#REF!,IF(AND(ISNUMBER(SEARCH("_D",#REF!))=FALSE,#REF!&lt;&gt;""),#REF!,IF(AND(ISNUMBER(SEARCH("_D",#REF!))=FALSE,#REF!&lt;&gt;""),#REF!,IF(AND(ISNUMBER(SEARCH("_D",#REF!))=FALSE,#REF!&lt;&gt;""),#REF!,IF(AND(ISNUMBER(SEARCH("_D",#REF!))=FALSE,#REF!&lt;&gt;""),#REF!,IF(AND(ISNUMBER(SEARCH("_D",#REF!))=FALSE,#REF!&lt;&gt;""),#REF!,IF(AND(ISNUMBER(SEARCH("_D",#REF!))=FALSE,#REF!&lt;&gt;""),#REF!,IF(AND(ISNUMBER(SEARCH("_D",#REF!))=FALSE,#REF!&lt;&gt;""),#REF!,"")))))))))))))))))</f>
        <v>#REF!</v>
      </c>
      <c r="AA14" s="95" t="e">
        <f>IF(AND(Y14="",Z14=""),0,
IF(AND(Y14="",Z14&lt;&gt;""),INDEX('Voies et blocs'!$F$2:$F$20,MATCH('Passages évaluation'!Z14,liste_blocs,0))/2,
IF(AND(Z14="",Y14&lt;&gt;""),INDEX('Voies et blocs'!$F$2:$F$20,MATCH('Passages évaluation'!Y14,liste_blocs,0))/2,
(INDEX('Voies et blocs'!$F$2:$F$20,MATCH('Passages évaluation'!Y14,liste_blocs,0))+INDEX('Voies et blocs'!$F$2:$F$20,MATCH('Passages évaluation'!Z14,liste_blocs,0)))/2)))</f>
        <v>#REF!</v>
      </c>
      <c r="AB14" s="104" t="e">
        <f>IF(VLOOKUP(Q14,#REF!,28)&gt;=150,4,
IF(AND(VLOOKUP(Q14,#REF!,28)&lt;150,VLOOKUP(Q14,#REF!,28)&gt;=100),3,
IF(AND(VLOOKUP(Q14,#REF!,28)&lt;100,VLOOKUP(Q14,#REF!,28)&gt;=50),2,
IF(VLOOKUP(Q14,#REF!,28)&lt;50,1))))</f>
        <v>#REF!</v>
      </c>
      <c r="AC14" s="128">
        <v>3.5</v>
      </c>
      <c r="AD14" s="84" t="e">
        <f>-(12-INDEX(#REF!,MATCH('Passages évaluation'!Q14,#REF!,0)))/4</f>
        <v>#REF!</v>
      </c>
      <c r="AE14" s="106" t="e">
        <f t="shared" si="7"/>
        <v>#REF!</v>
      </c>
    </row>
    <row r="15" spans="1:31" ht="15.15" customHeight="1" thickBot="1" x14ac:dyDescent="0.35">
      <c r="A15" s="51" t="s">
        <v>89</v>
      </c>
      <c r="B15" s="50" t="e">
        <f>IF(#REF!="","",#REF!)</f>
        <v>#REF!</v>
      </c>
      <c r="C15" s="50" t="e">
        <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f>
        <v>#REF!</v>
      </c>
      <c r="D15" s="50" t="s">
        <v>36</v>
      </c>
      <c r="F15" s="51" t="s">
        <v>89</v>
      </c>
      <c r="G15" s="369">
        <v>7</v>
      </c>
      <c r="H15" s="64" t="str">
        <f t="shared" si="0"/>
        <v/>
      </c>
      <c r="I15" s="64" t="str">
        <f t="shared" si="1"/>
        <v/>
      </c>
      <c r="J15" s="64" t="str">
        <f t="shared" si="2"/>
        <v>MORINIERE Léna</v>
      </c>
      <c r="K15" s="65" t="s">
        <v>34</v>
      </c>
      <c r="L15" s="371">
        <v>7</v>
      </c>
      <c r="M15" s="66" t="s">
        <v>18</v>
      </c>
      <c r="N15" s="67" t="s">
        <v>11</v>
      </c>
      <c r="O15" s="68" t="s">
        <v>35</v>
      </c>
      <c r="Q15" s="98" t="e">
        <f>IF(#REF!="","",#REF!)</f>
        <v>#REF!</v>
      </c>
      <c r="R15" s="125" t="e">
        <f>IF(#REF!="","",#REF!)</f>
        <v>#REF!</v>
      </c>
      <c r="S15" s="81" t="e">
        <f t="shared" si="8"/>
        <v>#REF!</v>
      </c>
      <c r="T15" s="82" t="e">
        <f>IF(S15="","",IF(R15="G",
IF(MID(S15,7,1)="+",VLOOKUP(MID(S15,5,3),'Voies et blocs'!$A$3:$C$25,2,0),
IF(MID(S15,8,3)="2/3",VLOOKUP(MID(S15,5,6),'Voies et blocs'!$A$3:$C$25,2,0),
VLOOKUP(MID(S15,5,2),'Voies et blocs'!$A$3:$C$25,2,0))),
IF(MID(S15,7,1)="+",VLOOKUP(MID(S15,5,3),'Voies et blocs'!$A$3:$C$25,3,0),
IF(MID(S15,8,3)="2/3",VLOOKUP(MID(S15,5,6),'Voies et blocs'!$A$3:$C$25,3,0),
VLOOKUP(MID(S15,5,2),'Voies et blocs'!$A$3:$C$25,3,0)))))</f>
        <v>#REF!</v>
      </c>
      <c r="U15" s="115" t="s">
        <v>7</v>
      </c>
      <c r="V15" s="82" t="e">
        <f t="shared" si="5"/>
        <v>#REF!</v>
      </c>
      <c r="W15" s="112"/>
      <c r="X15" s="93" t="e">
        <f t="shared" si="6"/>
        <v>#REF!</v>
      </c>
      <c r="Y15" s="88" t="e">
        <f>IF(AND(ISNUMBER(SEARCH("_D",#REF!))=TRUE,#REF!&lt;&gt;""),#REF!,IF(AND(ISNUMBER(SEARCH("_D",#REF!))=TRUE,#REF!&lt;&gt;""),#REF!,IF(AND(ISNUMBER(SEARCH("_D",#REF!))=TRUE,#REF!&lt;&gt;""),#REF!,IF(AND(ISNUMBER(SEARCH("_D",#REF!))=TRUE,#REF!&lt;&gt;""),#REF!,IF(AND(ISNUMBER(SEARCH("_D",#REF!))=TRUE,#REF!&lt;&gt;""),#REF!,IF(AND(ISNUMBER(SEARCH("_D",#REF!))=TRUE,#REF!&lt;&gt;""),#REF!,IF(AND(ISNUMBER(SEARCH("_D",#REF!))=TRUE,#REF!&lt;&gt;""),#REF!,IF(AND(ISNUMBER(SEARCH("_D",#REF!))=TRUE,#REF!&lt;&gt;""),#REF!,IF(AND(ISNUMBER(SEARCH("_D",#REF!))=TRUE,#REF!&lt;&gt;""),#REF!,IF(AND(ISNUMBER(SEARCH("_D",#REF!))=TRUE,#REF!&lt;&gt;""),#REF!,IF(AND(ISNUMBER(SEARCH("_D",#REF!))=TRUE,#REF!&lt;&gt;""),#REF!,IF(AND(ISNUMBER(SEARCH("_D",#REF!))=TRUE,#REF!&lt;&gt;""),#REF!,IF(AND(ISNUMBER(SEARCH("_D",#REF!))=TRUE,#REF!&lt;&gt;""),#REF!,IF(AND(ISNUMBER(SEARCH("_D",#REF!))=TRUE,#REF!&lt;&gt;""),#REF!,IF(AND(ISNUMBER(SEARCH("_D",#REF!))=TRUE,#REF!&lt;&gt;""),#REF!,IF(AND(ISNUMBER(SEARCH("_D",#REF!))=TRUE,#REF!&lt;&gt;""),#REF!,IF(AND(ISNUMBER(SEARCH("_D",#REF!))=TRUE,#REF!&lt;&gt;""),#REF!,"")))))))))))))))))</f>
        <v>#REF!</v>
      </c>
      <c r="Z15" s="89" t="e">
        <f>IF(AND(ISNUMBER(SEARCH("_D",#REF!))=FALSE,#REF!&lt;&gt;""),#REF!,IF(AND(ISNUMBER(SEARCH("_D",#REF!))=FALSE,#REF!&lt;&gt;""),#REF!,IF(AND(ISNUMBER(SEARCH("_D",#REF!))=FALSE,#REF!&lt;&gt;""),#REF!,IF(AND(ISNUMBER(SEARCH("_D",#REF!))=FALSE,#REF!&lt;&gt;""),#REF!,IF(AND(ISNUMBER(SEARCH("_D",#REF!))=FALSE,#REF!&lt;&gt;""),#REF!,IF(AND(ISNUMBER(SEARCH("_D",#REF!))=FALSE,#REF!&lt;&gt;""),#REF!,IF(AND(ISNUMBER(SEARCH("_D",#REF!))=FALSE,#REF!&lt;&gt;""),#REF!,IF(AND(ISNUMBER(SEARCH("_D",#REF!))=FALSE,#REF!&lt;&gt;""),#REF!,IF(AND(ISNUMBER(SEARCH("_D",#REF!))=FALSE,#REF!&lt;&gt;""),#REF!,IF(AND(ISNUMBER(SEARCH("_D",#REF!))=FALSE,#REF!&lt;&gt;""),#REF!,IF(AND(ISNUMBER(SEARCH("_D",#REF!))=FALSE,#REF!&lt;&gt;""),#REF!,IF(AND(ISNUMBER(SEARCH("_D",#REF!))=FALSE,#REF!&lt;&gt;""),#REF!,IF(AND(ISNUMBER(SEARCH("_D",#REF!))=FALSE,#REF!&lt;&gt;""),#REF!,IF(AND(ISNUMBER(SEARCH("_D",#REF!))=FALSE,#REF!&lt;&gt;""),#REF!,IF(AND(ISNUMBER(SEARCH("_D",#REF!))=FALSE,#REF!&lt;&gt;""),#REF!,IF(AND(ISNUMBER(SEARCH("_D",#REF!))=FALSE,#REF!&lt;&gt;""),#REF!,IF(AND(ISNUMBER(SEARCH("_D",#REF!))=FALSE,#REF!&lt;&gt;""),#REF!,"")))))))))))))))))</f>
        <v>#REF!</v>
      </c>
      <c r="AA15" s="95" t="e">
        <f>IF(AND(Y15="",Z15=""),0,
IF(AND(Y15="",Z15&lt;&gt;""),INDEX('Voies et blocs'!$F$2:$F$20,MATCH('Passages évaluation'!Z15,liste_blocs,0))/2,
IF(AND(Z15="",Y15&lt;&gt;""),INDEX('Voies et blocs'!$F$2:$F$20,MATCH('Passages évaluation'!Y15,liste_blocs,0))/2,
(INDEX('Voies et blocs'!$F$2:$F$20,MATCH('Passages évaluation'!Y15,liste_blocs,0))+INDEX('Voies et blocs'!$F$2:$F$20,MATCH('Passages évaluation'!Z15,liste_blocs,0)))/2)))</f>
        <v>#REF!</v>
      </c>
      <c r="AB15" s="104" t="e">
        <f>IF(VLOOKUP(Q15,#REF!,28)&gt;=150,4,
IF(AND(VLOOKUP(Q15,#REF!,28)&lt;150,VLOOKUP(Q15,#REF!,28)&gt;=100),3,
IF(AND(VLOOKUP(Q15,#REF!,28)&lt;100,VLOOKUP(Q15,#REF!,28)&gt;=50),2,
IF(VLOOKUP(Q15,#REF!,28)&lt;50,1))))</f>
        <v>#REF!</v>
      </c>
      <c r="AC15" s="128">
        <v>3.5</v>
      </c>
      <c r="AD15" s="84" t="e">
        <f>-(12-INDEX(#REF!,MATCH('Passages évaluation'!Q15,#REF!,0)))/4</f>
        <v>#REF!</v>
      </c>
      <c r="AE15" s="106" t="e">
        <f t="shared" si="7"/>
        <v>#REF!</v>
      </c>
    </row>
    <row r="16" spans="1:31" ht="15.15" customHeight="1" thickBot="1" x14ac:dyDescent="0.35">
      <c r="A16" s="51" t="s">
        <v>111</v>
      </c>
      <c r="B16" s="50" t="e">
        <f>IF(#REF!="","",#REF!)</f>
        <v>#REF!</v>
      </c>
      <c r="C16" s="52" t="s">
        <v>66</v>
      </c>
      <c r="D16" s="50" t="s">
        <v>11</v>
      </c>
      <c r="F16" s="51" t="s">
        <v>109</v>
      </c>
      <c r="G16" s="370"/>
      <c r="H16" s="69" t="str">
        <f t="shared" si="0"/>
        <v/>
      </c>
      <c r="I16" s="69" t="str">
        <f t="shared" si="1"/>
        <v/>
      </c>
      <c r="J16" s="69" t="str">
        <f t="shared" si="2"/>
        <v>NORMAND Quentin</v>
      </c>
      <c r="K16" s="70" t="s">
        <v>37</v>
      </c>
      <c r="L16" s="371"/>
      <c r="M16" s="71"/>
      <c r="N16" s="72"/>
      <c r="O16" s="73"/>
      <c r="Q16" s="98" t="e">
        <f>IF(#REF!="","",#REF!)</f>
        <v>#REF!</v>
      </c>
      <c r="R16" s="125" t="e">
        <f>IF(#REF!="","",#REF!)</f>
        <v>#REF!</v>
      </c>
      <c r="S16" s="81" t="e">
        <f t="shared" si="8"/>
        <v>#REF!</v>
      </c>
      <c r="T16" s="82" t="e">
        <f>IF(S16="","",IF(R16="G",
IF(MID(S16,7,1)="+",VLOOKUP(MID(S16,5,3),'Voies et blocs'!$A$3:$C$25,2,0),
IF(MID(S16,8,3)="2/3",VLOOKUP(MID(S16,5,6),'Voies et blocs'!$A$3:$C$25,2,0),
VLOOKUP(MID(S16,5,2),'Voies et blocs'!$A$3:$C$25,2,0))),
IF(MID(S16,7,1)="+",VLOOKUP(MID(S16,5,3),'Voies et blocs'!$A$3:$C$25,3,0),
IF(MID(S16,8,3)="2/3",VLOOKUP(MID(S16,5,6),'Voies et blocs'!$A$3:$C$25,3,0),
VLOOKUP(MID(S16,5,2),'Voies et blocs'!$A$3:$C$25,3,0)))))</f>
        <v>#REF!</v>
      </c>
      <c r="U16" s="115" t="s">
        <v>7</v>
      </c>
      <c r="V16" s="82" t="e">
        <f t="shared" si="5"/>
        <v>#REF!</v>
      </c>
      <c r="W16" s="112"/>
      <c r="X16" s="93" t="e">
        <f t="shared" si="6"/>
        <v>#REF!</v>
      </c>
      <c r="Y16" s="88" t="e">
        <f>IF(AND(ISNUMBER(SEARCH("_D",#REF!))=TRUE,#REF!&lt;&gt;""),#REF!,IF(AND(ISNUMBER(SEARCH("_D",#REF!))=TRUE,#REF!&lt;&gt;""),#REF!,IF(AND(ISNUMBER(SEARCH("_D",#REF!))=TRUE,#REF!&lt;&gt;""),#REF!,IF(AND(ISNUMBER(SEARCH("_D",#REF!))=TRUE,#REF!&lt;&gt;""),#REF!,IF(AND(ISNUMBER(SEARCH("_D",#REF!))=TRUE,#REF!&lt;&gt;""),#REF!,IF(AND(ISNUMBER(SEARCH("_D",#REF!))=TRUE,#REF!&lt;&gt;""),#REF!,IF(AND(ISNUMBER(SEARCH("_D",#REF!))=TRUE,#REF!&lt;&gt;""),#REF!,IF(AND(ISNUMBER(SEARCH("_D",#REF!))=TRUE,#REF!&lt;&gt;""),#REF!,IF(AND(ISNUMBER(SEARCH("_D",#REF!))=TRUE,#REF!&lt;&gt;""),#REF!,IF(AND(ISNUMBER(SEARCH("_D",#REF!))=TRUE,#REF!&lt;&gt;""),#REF!,IF(AND(ISNUMBER(SEARCH("_D",#REF!))=TRUE,#REF!&lt;&gt;""),#REF!,IF(AND(ISNUMBER(SEARCH("_D",#REF!))=TRUE,#REF!&lt;&gt;""),#REF!,IF(AND(ISNUMBER(SEARCH("_D",#REF!))=TRUE,#REF!&lt;&gt;""),#REF!,IF(AND(ISNUMBER(SEARCH("_D",#REF!))=TRUE,#REF!&lt;&gt;""),#REF!,IF(AND(ISNUMBER(SEARCH("_D",#REF!))=TRUE,#REF!&lt;&gt;""),#REF!,IF(AND(ISNUMBER(SEARCH("_D",#REF!))=TRUE,#REF!&lt;&gt;""),#REF!,IF(AND(ISNUMBER(SEARCH("_D",#REF!))=TRUE,#REF!&lt;&gt;""),#REF!,"")))))))))))))))))</f>
        <v>#REF!</v>
      </c>
      <c r="Z16" s="89" t="e">
        <f>IF(AND(ISNUMBER(SEARCH("_D",#REF!))=FALSE,#REF!&lt;&gt;""),#REF!,IF(AND(ISNUMBER(SEARCH("_D",#REF!))=FALSE,#REF!&lt;&gt;""),#REF!,IF(AND(ISNUMBER(SEARCH("_D",#REF!))=FALSE,#REF!&lt;&gt;""),#REF!,IF(AND(ISNUMBER(SEARCH("_D",#REF!))=FALSE,#REF!&lt;&gt;""),#REF!,IF(AND(ISNUMBER(SEARCH("_D",#REF!))=FALSE,#REF!&lt;&gt;""),#REF!,IF(AND(ISNUMBER(SEARCH("_D",#REF!))=FALSE,#REF!&lt;&gt;""),#REF!,IF(AND(ISNUMBER(SEARCH("_D",#REF!))=FALSE,#REF!&lt;&gt;""),#REF!,IF(AND(ISNUMBER(SEARCH("_D",#REF!))=FALSE,#REF!&lt;&gt;""),#REF!,IF(AND(ISNUMBER(SEARCH("_D",#REF!))=FALSE,#REF!&lt;&gt;""),#REF!,IF(AND(ISNUMBER(SEARCH("_D",#REF!))=FALSE,#REF!&lt;&gt;""),#REF!,IF(AND(ISNUMBER(SEARCH("_D",#REF!))=FALSE,#REF!&lt;&gt;""),#REF!,IF(AND(ISNUMBER(SEARCH("_D",#REF!))=FALSE,#REF!&lt;&gt;""),#REF!,IF(AND(ISNUMBER(SEARCH("_D",#REF!))=FALSE,#REF!&lt;&gt;""),#REF!,IF(AND(ISNUMBER(SEARCH("_D",#REF!))=FALSE,#REF!&lt;&gt;""),#REF!,IF(AND(ISNUMBER(SEARCH("_D",#REF!))=FALSE,#REF!&lt;&gt;""),#REF!,IF(AND(ISNUMBER(SEARCH("_D",#REF!))=FALSE,#REF!&lt;&gt;""),#REF!,IF(AND(ISNUMBER(SEARCH("_D",#REF!))=FALSE,#REF!&lt;&gt;""),#REF!,"")))))))))))))))))</f>
        <v>#REF!</v>
      </c>
      <c r="AA16" s="95" t="e">
        <f>IF(AND(Y16="",Z16=""),0,
IF(AND(Y16="",Z16&lt;&gt;""),INDEX('Voies et blocs'!$F$2:$F$20,MATCH('Passages évaluation'!Z16,liste_blocs,0))/2,
IF(AND(Z16="",Y16&lt;&gt;""),INDEX('Voies et blocs'!$F$2:$F$20,MATCH('Passages évaluation'!Y16,liste_blocs,0))/2,
(INDEX('Voies et blocs'!$F$2:$F$20,MATCH('Passages évaluation'!Y16,liste_blocs,0))+INDEX('Voies et blocs'!$F$2:$F$20,MATCH('Passages évaluation'!Z16,liste_blocs,0)))/2)))</f>
        <v>#REF!</v>
      </c>
      <c r="AB16" s="104" t="e">
        <f>IF(VLOOKUP(Q16,#REF!,28)&gt;=150,4,
IF(AND(VLOOKUP(Q16,#REF!,28)&lt;150,VLOOKUP(Q16,#REF!,28)&gt;=100),3,
IF(AND(VLOOKUP(Q16,#REF!,28)&lt;100,VLOOKUP(Q16,#REF!,28)&gt;=50),2,
IF(VLOOKUP(Q16,#REF!,28)&lt;50,1))))</f>
        <v>#REF!</v>
      </c>
      <c r="AC16" s="128">
        <v>3.5</v>
      </c>
      <c r="AD16" s="84">
        <v>-0.5</v>
      </c>
      <c r="AE16" s="106" t="e">
        <f t="shared" si="7"/>
        <v>#REF!</v>
      </c>
    </row>
    <row r="17" spans="1:31" ht="15.15" customHeight="1" thickBot="1" x14ac:dyDescent="0.35">
      <c r="A17" s="51" t="s">
        <v>95</v>
      </c>
      <c r="B17" s="50" t="e">
        <f>IF(#REF!="","",#REF!)</f>
        <v>#REF!</v>
      </c>
      <c r="C17" s="50" t="e">
        <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f>
        <v>#REF!</v>
      </c>
      <c r="D17" s="50" t="s">
        <v>28</v>
      </c>
      <c r="F17" s="51" t="s">
        <v>110</v>
      </c>
      <c r="G17" s="367">
        <v>8</v>
      </c>
      <c r="H17" s="54" t="str">
        <f t="shared" si="0"/>
        <v/>
      </c>
      <c r="I17" s="54" t="str">
        <f t="shared" si="1"/>
        <v/>
      </c>
      <c r="J17" s="54" t="str">
        <f t="shared" si="2"/>
        <v>FURTADO Ilaïs</v>
      </c>
      <c r="K17" s="55" t="s">
        <v>28</v>
      </c>
      <c r="L17" s="372">
        <v>8</v>
      </c>
      <c r="M17" s="60" t="s">
        <v>42</v>
      </c>
      <c r="N17" s="58" t="s">
        <v>27</v>
      </c>
      <c r="O17" s="61" t="s">
        <v>13</v>
      </c>
      <c r="Q17" s="98" t="e">
        <f>IF(#REF!="","",#REF!)</f>
        <v>#REF!</v>
      </c>
      <c r="R17" s="125" t="e">
        <f>IF(#REF!="","",#REF!)</f>
        <v>#REF!</v>
      </c>
      <c r="S17" s="81" t="e">
        <f t="shared" si="8"/>
        <v>#REF!</v>
      </c>
      <c r="T17" s="82" t="e">
        <f>IF(S17="","",IF(R17="G",
IF(MID(S17,7,1)="+",VLOOKUP(MID(S17,5,3),'Voies et blocs'!$A$3:$C$25,2,0),
IF(MID(S17,8,3)="2/3",VLOOKUP(MID(S17,5,6),'Voies et blocs'!$A$3:$C$25,2,0),
VLOOKUP(MID(S17,5,2),'Voies et blocs'!$A$3:$C$25,2,0))),
IF(MID(S17,7,1)="+",VLOOKUP(MID(S17,5,3),'Voies et blocs'!$A$3:$C$25,3,0),
IF(MID(S17,8,3)="2/3",VLOOKUP(MID(S17,5,6),'Voies et blocs'!$A$3:$C$25,3,0),
VLOOKUP(MID(S17,5,2),'Voies et blocs'!$A$3:$C$25,3,0)))))</f>
        <v>#REF!</v>
      </c>
      <c r="U17" s="115" t="s">
        <v>7</v>
      </c>
      <c r="V17" s="82" t="e">
        <f t="shared" si="5"/>
        <v>#REF!</v>
      </c>
      <c r="W17" s="112"/>
      <c r="X17" s="93" t="e">
        <f t="shared" si="6"/>
        <v>#REF!</v>
      </c>
      <c r="Y17" s="88" t="e">
        <f>IF(AND(ISNUMBER(SEARCH("_D",#REF!))=TRUE,#REF!&lt;&gt;""),#REF!,IF(AND(ISNUMBER(SEARCH("_D",#REF!))=TRUE,#REF!&lt;&gt;""),#REF!,IF(AND(ISNUMBER(SEARCH("_D",#REF!))=TRUE,#REF!&lt;&gt;""),#REF!,IF(AND(ISNUMBER(SEARCH("_D",#REF!))=TRUE,#REF!&lt;&gt;""),#REF!,IF(AND(ISNUMBER(SEARCH("_D",#REF!))=TRUE,#REF!&lt;&gt;""),#REF!,IF(AND(ISNUMBER(SEARCH("_D",#REF!))=TRUE,#REF!&lt;&gt;""),#REF!,IF(AND(ISNUMBER(SEARCH("_D",#REF!))=TRUE,#REF!&lt;&gt;""),#REF!,IF(AND(ISNUMBER(SEARCH("_D",#REF!))=TRUE,#REF!&lt;&gt;""),#REF!,IF(AND(ISNUMBER(SEARCH("_D",#REF!))=TRUE,#REF!&lt;&gt;""),#REF!,IF(AND(ISNUMBER(SEARCH("_D",#REF!))=TRUE,#REF!&lt;&gt;""),#REF!,IF(AND(ISNUMBER(SEARCH("_D",#REF!))=TRUE,#REF!&lt;&gt;""),#REF!,IF(AND(ISNUMBER(SEARCH("_D",#REF!))=TRUE,#REF!&lt;&gt;""),#REF!,IF(AND(ISNUMBER(SEARCH("_D",#REF!))=TRUE,#REF!&lt;&gt;""),#REF!,IF(AND(ISNUMBER(SEARCH("_D",#REF!))=TRUE,#REF!&lt;&gt;""),#REF!,IF(AND(ISNUMBER(SEARCH("_D",#REF!))=TRUE,#REF!&lt;&gt;""),#REF!,IF(AND(ISNUMBER(SEARCH("_D",#REF!))=TRUE,#REF!&lt;&gt;""),#REF!,IF(AND(ISNUMBER(SEARCH("_D",#REF!))=TRUE,#REF!&lt;&gt;""),#REF!,"")))))))))))))))))</f>
        <v>#REF!</v>
      </c>
      <c r="Z17" s="89" t="e">
        <f>IF(AND(ISNUMBER(SEARCH("_D",#REF!))=FALSE,#REF!&lt;&gt;""),#REF!,IF(AND(ISNUMBER(SEARCH("_D",#REF!))=FALSE,#REF!&lt;&gt;""),#REF!,IF(AND(ISNUMBER(SEARCH("_D",#REF!))=FALSE,#REF!&lt;&gt;""),#REF!,IF(AND(ISNUMBER(SEARCH("_D",#REF!))=FALSE,#REF!&lt;&gt;""),#REF!,IF(AND(ISNUMBER(SEARCH("_D",#REF!))=FALSE,#REF!&lt;&gt;""),#REF!,IF(AND(ISNUMBER(SEARCH("_D",#REF!))=FALSE,#REF!&lt;&gt;""),#REF!,IF(AND(ISNUMBER(SEARCH("_D",#REF!))=FALSE,#REF!&lt;&gt;""),#REF!,IF(AND(ISNUMBER(SEARCH("_D",#REF!))=FALSE,#REF!&lt;&gt;""),#REF!,IF(AND(ISNUMBER(SEARCH("_D",#REF!))=FALSE,#REF!&lt;&gt;""),#REF!,IF(AND(ISNUMBER(SEARCH("_D",#REF!))=FALSE,#REF!&lt;&gt;""),#REF!,IF(AND(ISNUMBER(SEARCH("_D",#REF!))=FALSE,#REF!&lt;&gt;""),#REF!,IF(AND(ISNUMBER(SEARCH("_D",#REF!))=FALSE,#REF!&lt;&gt;""),#REF!,IF(AND(ISNUMBER(SEARCH("_D",#REF!))=FALSE,#REF!&lt;&gt;""),#REF!,IF(AND(ISNUMBER(SEARCH("_D",#REF!))=FALSE,#REF!&lt;&gt;""),#REF!,IF(AND(ISNUMBER(SEARCH("_D",#REF!))=FALSE,#REF!&lt;&gt;""),#REF!,IF(AND(ISNUMBER(SEARCH("_D",#REF!))=FALSE,#REF!&lt;&gt;""),#REF!,IF(AND(ISNUMBER(SEARCH("_D",#REF!))=FALSE,#REF!&lt;&gt;""),#REF!,"")))))))))))))))))</f>
        <v>#REF!</v>
      </c>
      <c r="AA17" s="95" t="e">
        <f>IF(AND(Y17="",Z17=""),0,
IF(AND(Y17="",Z17&lt;&gt;""),INDEX('Voies et blocs'!$F$2:$F$20,MATCH('Passages évaluation'!Z17,liste_blocs,0))/2,
IF(AND(Z17="",Y17&lt;&gt;""),INDEX('Voies et blocs'!$F$2:$F$20,MATCH('Passages évaluation'!Y17,liste_blocs,0))/2,
(INDEX('Voies et blocs'!$F$2:$F$20,MATCH('Passages évaluation'!Y17,liste_blocs,0))+INDEX('Voies et blocs'!$F$2:$F$20,MATCH('Passages évaluation'!Z17,liste_blocs,0)))/2)))</f>
        <v>#REF!</v>
      </c>
      <c r="AB17" s="104" t="e">
        <f>IF(VLOOKUP(Q17,#REF!,28)&gt;=150,4,
IF(AND(VLOOKUP(Q17,#REF!,28)&lt;150,VLOOKUP(Q17,#REF!,28)&gt;=100),3,
IF(AND(VLOOKUP(Q17,#REF!,28)&lt;100,VLOOKUP(Q17,#REF!,28)&gt;=50),2,
IF(VLOOKUP(Q17,#REF!,28)&lt;50,1))))</f>
        <v>#REF!</v>
      </c>
      <c r="AC17" s="128">
        <v>4</v>
      </c>
      <c r="AD17" s="84" t="e">
        <f>-(12-INDEX(#REF!,MATCH('Passages évaluation'!Q17,#REF!,0)))/4</f>
        <v>#REF!</v>
      </c>
      <c r="AE17" s="106" t="e">
        <f t="shared" si="7"/>
        <v>#REF!</v>
      </c>
    </row>
    <row r="18" spans="1:31" ht="15.15" customHeight="1" thickBot="1" x14ac:dyDescent="0.35">
      <c r="A18" s="51" t="s">
        <v>98</v>
      </c>
      <c r="B18" s="50" t="e">
        <f>IF(#REF!="","",#REF!)</f>
        <v>#REF!</v>
      </c>
      <c r="C18" s="50" t="e">
        <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f>
        <v>#REF!</v>
      </c>
      <c r="D18" s="50" t="s">
        <v>42</v>
      </c>
      <c r="F18" s="51" t="s">
        <v>90</v>
      </c>
      <c r="G18" s="368"/>
      <c r="H18" s="56" t="str">
        <f t="shared" si="0"/>
        <v/>
      </c>
      <c r="I18" s="56" t="str">
        <f t="shared" si="1"/>
        <v/>
      </c>
      <c r="J18" s="56" t="str">
        <f t="shared" si="2"/>
        <v>JOURDAIN Lucas</v>
      </c>
      <c r="K18" s="57" t="s">
        <v>29</v>
      </c>
      <c r="L18" s="372"/>
      <c r="M18" s="62"/>
      <c r="N18" s="59"/>
      <c r="O18" s="63"/>
      <c r="Q18" s="98" t="e">
        <f>IF(#REF!="","",#REF!)</f>
        <v>#REF!</v>
      </c>
      <c r="R18" s="125" t="e">
        <f>IF(#REF!="","",#REF!)</f>
        <v>#REF!</v>
      </c>
      <c r="S18" s="81" t="e">
        <f t="shared" si="8"/>
        <v>#REF!</v>
      </c>
      <c r="T18" s="82" t="e">
        <f>IF(S18="","",IF(R18="G",
IF(MID(S18,7,1)="+",VLOOKUP(MID(S18,5,3),'Voies et blocs'!$A$3:$C$25,2,0),
IF(MID(S18,8,3)="2/3",VLOOKUP(MID(S18,5,6),'Voies et blocs'!$A$3:$C$25,2,0),
VLOOKUP(MID(S18,5,2),'Voies et blocs'!$A$3:$C$25,2,0))),
IF(MID(S18,7,1)="+",VLOOKUP(MID(S18,5,3),'Voies et blocs'!$A$3:$C$25,3,0),
IF(MID(S18,8,3)="2/3",VLOOKUP(MID(S18,5,6),'Voies et blocs'!$A$3:$C$25,3,0),
VLOOKUP(MID(S18,5,2),'Voies et blocs'!$A$3:$C$25,3,0)))))</f>
        <v>#REF!</v>
      </c>
      <c r="U18" s="115" t="s">
        <v>7</v>
      </c>
      <c r="V18" s="82" t="e">
        <f t="shared" si="5"/>
        <v>#REF!</v>
      </c>
      <c r="W18" s="112"/>
      <c r="X18" s="93" t="e">
        <f t="shared" si="6"/>
        <v>#REF!</v>
      </c>
      <c r="Y18" s="88" t="e">
        <f>IF(AND(ISNUMBER(SEARCH("_D",#REF!))=TRUE,#REF!&lt;&gt;""),#REF!,IF(AND(ISNUMBER(SEARCH("_D",#REF!))=TRUE,#REF!&lt;&gt;""),#REF!,IF(AND(ISNUMBER(SEARCH("_D",#REF!))=TRUE,#REF!&lt;&gt;""),#REF!,IF(AND(ISNUMBER(SEARCH("_D",#REF!))=TRUE,#REF!&lt;&gt;""),#REF!,IF(AND(ISNUMBER(SEARCH("_D",#REF!))=TRUE,#REF!&lt;&gt;""),#REF!,IF(AND(ISNUMBER(SEARCH("_D",#REF!))=TRUE,#REF!&lt;&gt;""),#REF!,IF(AND(ISNUMBER(SEARCH("_D",#REF!))=TRUE,#REF!&lt;&gt;""),#REF!,IF(AND(ISNUMBER(SEARCH("_D",#REF!))=TRUE,#REF!&lt;&gt;""),#REF!,IF(AND(ISNUMBER(SEARCH("_D",#REF!))=TRUE,#REF!&lt;&gt;""),#REF!,IF(AND(ISNUMBER(SEARCH("_D",#REF!))=TRUE,#REF!&lt;&gt;""),#REF!,IF(AND(ISNUMBER(SEARCH("_D",#REF!))=TRUE,#REF!&lt;&gt;""),#REF!,IF(AND(ISNUMBER(SEARCH("_D",#REF!))=TRUE,#REF!&lt;&gt;""),#REF!,IF(AND(ISNUMBER(SEARCH("_D",#REF!))=TRUE,#REF!&lt;&gt;""),#REF!,IF(AND(ISNUMBER(SEARCH("_D",#REF!))=TRUE,#REF!&lt;&gt;""),#REF!,IF(AND(ISNUMBER(SEARCH("_D",#REF!))=TRUE,#REF!&lt;&gt;""),#REF!,IF(AND(ISNUMBER(SEARCH("_D",#REF!))=TRUE,#REF!&lt;&gt;""),#REF!,IF(AND(ISNUMBER(SEARCH("_D",#REF!))=TRUE,#REF!&lt;&gt;""),#REF!,"")))))))))))))))))</f>
        <v>#REF!</v>
      </c>
      <c r="Z18" s="89" t="e">
        <f>IF(AND(ISNUMBER(SEARCH("_D",#REF!))=FALSE,#REF!&lt;&gt;""),#REF!,IF(AND(ISNUMBER(SEARCH("_D",#REF!))=FALSE,#REF!&lt;&gt;""),#REF!,IF(AND(ISNUMBER(SEARCH("_D",#REF!))=FALSE,#REF!&lt;&gt;""),#REF!,IF(AND(ISNUMBER(SEARCH("_D",#REF!))=FALSE,#REF!&lt;&gt;""),#REF!,IF(AND(ISNUMBER(SEARCH("_D",#REF!))=FALSE,#REF!&lt;&gt;""),#REF!,IF(AND(ISNUMBER(SEARCH("_D",#REF!))=FALSE,#REF!&lt;&gt;""),#REF!,IF(AND(ISNUMBER(SEARCH("_D",#REF!))=FALSE,#REF!&lt;&gt;""),#REF!,IF(AND(ISNUMBER(SEARCH("_D",#REF!))=FALSE,#REF!&lt;&gt;""),#REF!,IF(AND(ISNUMBER(SEARCH("_D",#REF!))=FALSE,#REF!&lt;&gt;""),#REF!,IF(AND(ISNUMBER(SEARCH("_D",#REF!))=FALSE,#REF!&lt;&gt;""),#REF!,IF(AND(ISNUMBER(SEARCH("_D",#REF!))=FALSE,#REF!&lt;&gt;""),#REF!,IF(AND(ISNUMBER(SEARCH("_D",#REF!))=FALSE,#REF!&lt;&gt;""),#REF!,IF(AND(ISNUMBER(SEARCH("_D",#REF!))=FALSE,#REF!&lt;&gt;""),#REF!,IF(AND(ISNUMBER(SEARCH("_D",#REF!))=FALSE,#REF!&lt;&gt;""),#REF!,IF(AND(ISNUMBER(SEARCH("_D",#REF!))=FALSE,#REF!&lt;&gt;""),#REF!,IF(AND(ISNUMBER(SEARCH("_D",#REF!))=FALSE,#REF!&lt;&gt;""),#REF!,IF(AND(ISNUMBER(SEARCH("_D",#REF!))=FALSE,#REF!&lt;&gt;""),#REF!,"")))))))))))))))))</f>
        <v>#REF!</v>
      </c>
      <c r="AA18" s="95" t="e">
        <f>IF(AND(Y18="",Z18=""),0,
IF(AND(Y18="",Z18&lt;&gt;""),INDEX('Voies et blocs'!$F$2:$F$20,MATCH('Passages évaluation'!Z18,liste_blocs,0))/2,
IF(AND(Z18="",Y18&lt;&gt;""),INDEX('Voies et blocs'!$F$2:$F$20,MATCH('Passages évaluation'!Y18,liste_blocs,0))/2,
(INDEX('Voies et blocs'!$F$2:$F$20,MATCH('Passages évaluation'!Y18,liste_blocs,0))+INDEX('Voies et blocs'!$F$2:$F$20,MATCH('Passages évaluation'!Z18,liste_blocs,0)))/2)))</f>
        <v>#REF!</v>
      </c>
      <c r="AB18" s="104" t="e">
        <f>IF(VLOOKUP(Q18,#REF!,28)&gt;=150,4,
IF(AND(VLOOKUP(Q18,#REF!,28)&lt;150,VLOOKUP(Q18,#REF!,28)&gt;=100),3,
IF(AND(VLOOKUP(Q18,#REF!,28)&lt;100,VLOOKUP(Q18,#REF!,28)&gt;=50),2,
IF(VLOOKUP(Q18,#REF!,28)&lt;50,1))))</f>
        <v>#REF!</v>
      </c>
      <c r="AC18" s="128">
        <v>3.5</v>
      </c>
      <c r="AD18" s="84">
        <v>-1</v>
      </c>
      <c r="AE18" s="106" t="e">
        <f t="shared" si="7"/>
        <v>#REF!</v>
      </c>
    </row>
    <row r="19" spans="1:31" ht="15.15" customHeight="1" thickBot="1" x14ac:dyDescent="0.35">
      <c r="A19" s="51" t="s">
        <v>91</v>
      </c>
      <c r="B19" s="50" t="e">
        <f>IF(#REF!="","",#REF!)</f>
        <v>#REF!</v>
      </c>
      <c r="C19" s="50" t="e">
        <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f>
        <v>#REF!</v>
      </c>
      <c r="D19" s="50" t="s">
        <v>41</v>
      </c>
      <c r="F19" s="51" t="s">
        <v>91</v>
      </c>
      <c r="G19" s="369">
        <v>9</v>
      </c>
      <c r="H19" s="64" t="str">
        <f t="shared" si="0"/>
        <v/>
      </c>
      <c r="I19" s="64" t="str">
        <f t="shared" si="1"/>
        <v/>
      </c>
      <c r="J19" s="64" t="str">
        <f t="shared" si="2"/>
        <v>PIRES SA Noah-Mathéo</v>
      </c>
      <c r="K19" s="65" t="s">
        <v>18</v>
      </c>
      <c r="L19" s="371">
        <v>9</v>
      </c>
      <c r="M19" s="66" t="s">
        <v>33</v>
      </c>
      <c r="N19" s="67" t="s">
        <v>23</v>
      </c>
      <c r="O19" s="68" t="s">
        <v>28</v>
      </c>
      <c r="Q19" s="98" t="e">
        <f>IF(#REF!="","",#REF!)</f>
        <v>#REF!</v>
      </c>
      <c r="R19" s="125" t="e">
        <f>IF(#REF!="","",#REF!)</f>
        <v>#REF!</v>
      </c>
      <c r="S19" s="81" t="e">
        <f t="shared" si="8"/>
        <v>#REF!</v>
      </c>
      <c r="T19" s="82" t="e">
        <f>IF(S19="","",IF(R19="G",
IF(MID(S19,7,1)="+",VLOOKUP(MID(S19,5,3),'Voies et blocs'!$A$3:$C$25,2,0),
IF(MID(S19,8,3)="2/3",VLOOKUP(MID(S19,5,6),'Voies et blocs'!$A$3:$C$25,2,0),
VLOOKUP(MID(S19,5,2),'Voies et blocs'!$A$3:$C$25,2,0))),
IF(MID(S19,7,1)="+",VLOOKUP(MID(S19,5,3),'Voies et blocs'!$A$3:$C$25,3,0),
IF(MID(S19,8,3)="2/3",VLOOKUP(MID(S19,5,6),'Voies et blocs'!$A$3:$C$25,3,0),
VLOOKUP(MID(S19,5,2),'Voies et blocs'!$A$3:$C$25,3,0)))))</f>
        <v>#REF!</v>
      </c>
      <c r="U19" s="115" t="s">
        <v>7</v>
      </c>
      <c r="V19" s="82" t="e">
        <f t="shared" si="5"/>
        <v>#REF!</v>
      </c>
      <c r="W19" s="112"/>
      <c r="X19" s="93" t="e">
        <f t="shared" si="6"/>
        <v>#REF!</v>
      </c>
      <c r="Y19" s="88" t="e">
        <f>IF(AND(ISNUMBER(SEARCH("_D",#REF!))=TRUE,#REF!&lt;&gt;""),#REF!,IF(AND(ISNUMBER(SEARCH("_D",#REF!))=TRUE,#REF!&lt;&gt;""),#REF!,IF(AND(ISNUMBER(SEARCH("_D",#REF!))=TRUE,#REF!&lt;&gt;""),#REF!,IF(AND(ISNUMBER(SEARCH("_D",#REF!))=TRUE,#REF!&lt;&gt;""),#REF!,IF(AND(ISNUMBER(SEARCH("_D",#REF!))=TRUE,#REF!&lt;&gt;""),#REF!,IF(AND(ISNUMBER(SEARCH("_D",#REF!))=TRUE,#REF!&lt;&gt;""),#REF!,IF(AND(ISNUMBER(SEARCH("_D",#REF!))=TRUE,#REF!&lt;&gt;""),#REF!,IF(AND(ISNUMBER(SEARCH("_D",#REF!))=TRUE,#REF!&lt;&gt;""),#REF!,IF(AND(ISNUMBER(SEARCH("_D",#REF!))=TRUE,#REF!&lt;&gt;""),#REF!,IF(AND(ISNUMBER(SEARCH("_D",#REF!))=TRUE,#REF!&lt;&gt;""),#REF!,IF(AND(ISNUMBER(SEARCH("_D",#REF!))=TRUE,#REF!&lt;&gt;""),#REF!,IF(AND(ISNUMBER(SEARCH("_D",#REF!))=TRUE,#REF!&lt;&gt;""),#REF!,IF(AND(ISNUMBER(SEARCH("_D",#REF!))=TRUE,#REF!&lt;&gt;""),#REF!,IF(AND(ISNUMBER(SEARCH("_D",#REF!))=TRUE,#REF!&lt;&gt;""),#REF!,IF(AND(ISNUMBER(SEARCH("_D",#REF!))=TRUE,#REF!&lt;&gt;""),#REF!,IF(AND(ISNUMBER(SEARCH("_D",#REF!))=TRUE,#REF!&lt;&gt;""),#REF!,IF(AND(ISNUMBER(SEARCH("_D",#REF!))=TRUE,#REF!&lt;&gt;""),#REF!,"")))))))))))))))))</f>
        <v>#REF!</v>
      </c>
      <c r="Z19" s="89" t="e">
        <f>IF(AND(ISNUMBER(SEARCH("_D",#REF!))=FALSE,#REF!&lt;&gt;""),#REF!,IF(AND(ISNUMBER(SEARCH("_D",#REF!))=FALSE,#REF!&lt;&gt;""),#REF!,IF(AND(ISNUMBER(SEARCH("_D",#REF!))=FALSE,#REF!&lt;&gt;""),#REF!,IF(AND(ISNUMBER(SEARCH("_D",#REF!))=FALSE,#REF!&lt;&gt;""),#REF!,IF(AND(ISNUMBER(SEARCH("_D",#REF!))=FALSE,#REF!&lt;&gt;""),#REF!,IF(AND(ISNUMBER(SEARCH("_D",#REF!))=FALSE,#REF!&lt;&gt;""),#REF!,IF(AND(ISNUMBER(SEARCH("_D",#REF!))=FALSE,#REF!&lt;&gt;""),#REF!,IF(AND(ISNUMBER(SEARCH("_D",#REF!))=FALSE,#REF!&lt;&gt;""),#REF!,IF(AND(ISNUMBER(SEARCH("_D",#REF!))=FALSE,#REF!&lt;&gt;""),#REF!,IF(AND(ISNUMBER(SEARCH("_D",#REF!))=FALSE,#REF!&lt;&gt;""),#REF!,IF(AND(ISNUMBER(SEARCH("_D",#REF!))=FALSE,#REF!&lt;&gt;""),#REF!,IF(AND(ISNUMBER(SEARCH("_D",#REF!))=FALSE,#REF!&lt;&gt;""),#REF!,IF(AND(ISNUMBER(SEARCH("_D",#REF!))=FALSE,#REF!&lt;&gt;""),#REF!,IF(AND(ISNUMBER(SEARCH("_D",#REF!))=FALSE,#REF!&lt;&gt;""),#REF!,IF(AND(ISNUMBER(SEARCH("_D",#REF!))=FALSE,#REF!&lt;&gt;""),#REF!,IF(AND(ISNUMBER(SEARCH("_D",#REF!))=FALSE,#REF!&lt;&gt;""),#REF!,IF(AND(ISNUMBER(SEARCH("_D",#REF!))=FALSE,#REF!&lt;&gt;""),#REF!,"")))))))))))))))))</f>
        <v>#REF!</v>
      </c>
      <c r="AA19" s="95" t="e">
        <f>IF(AND(Y19="",Z19=""),0,
IF(AND(Y19="",Z19&lt;&gt;""),INDEX('Voies et blocs'!$F$2:$F$20,MATCH('Passages évaluation'!Z19,liste_blocs,0))/2,
IF(AND(Z19="",Y19&lt;&gt;""),INDEX('Voies et blocs'!$F$2:$F$20,MATCH('Passages évaluation'!Y19,liste_blocs,0))/2,
(INDEX('Voies et blocs'!$F$2:$F$20,MATCH('Passages évaluation'!Y19,liste_blocs,0))+INDEX('Voies et blocs'!$F$2:$F$20,MATCH('Passages évaluation'!Z19,liste_blocs,0)))/2)))</f>
        <v>#REF!</v>
      </c>
      <c r="AB19" s="104" t="e">
        <f>IF(VLOOKUP(Q19,#REF!,28)&gt;=150,4,
IF(AND(VLOOKUP(Q19,#REF!,28)&lt;150,VLOOKUP(Q19,#REF!,28)&gt;=100),3,
IF(AND(VLOOKUP(Q19,#REF!,28)&lt;100,VLOOKUP(Q19,#REF!,28)&gt;=50),2,
IF(VLOOKUP(Q19,#REF!,28)&lt;50,1))))</f>
        <v>#REF!</v>
      </c>
      <c r="AC19" s="128">
        <v>3</v>
      </c>
      <c r="AD19" s="84">
        <v>-1</v>
      </c>
      <c r="AE19" s="106" t="e">
        <f t="shared" si="7"/>
        <v>#REF!</v>
      </c>
    </row>
    <row r="20" spans="1:31" ht="15.15" customHeight="1" thickBot="1" x14ac:dyDescent="0.35">
      <c r="A20" s="51" t="s">
        <v>99</v>
      </c>
      <c r="B20" s="50" t="e">
        <f>IF(#REF!="","",#REF!)</f>
        <v>#REF!</v>
      </c>
      <c r="C20" s="50" t="e">
        <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f>
        <v>#REF!</v>
      </c>
      <c r="D20" s="50" t="s">
        <v>17</v>
      </c>
      <c r="F20" s="51" t="s">
        <v>92</v>
      </c>
      <c r="G20" s="370"/>
      <c r="H20" s="69" t="str">
        <f t="shared" si="0"/>
        <v/>
      </c>
      <c r="I20" s="69" t="str">
        <f t="shared" si="1"/>
        <v/>
      </c>
      <c r="J20" s="69" t="str">
        <f t="shared" si="2"/>
        <v>NIORT Baptiste</v>
      </c>
      <c r="K20" s="70" t="s">
        <v>31</v>
      </c>
      <c r="L20" s="371"/>
      <c r="M20" s="71"/>
      <c r="N20" s="72"/>
      <c r="O20" s="73"/>
      <c r="Q20" s="98" t="e">
        <f>IF(#REF!="","",#REF!)</f>
        <v>#REF!</v>
      </c>
      <c r="R20" s="125" t="e">
        <f>IF(#REF!="","",#REF!)</f>
        <v>#REF!</v>
      </c>
      <c r="S20" s="81" t="e">
        <f t="shared" si="8"/>
        <v>#REF!</v>
      </c>
      <c r="T20" s="82" t="e">
        <f>IF(S20="","",IF(R20="G",
IF(MID(S20,7,1)="+",VLOOKUP(MID(S20,5,3),'Voies et blocs'!$A$3:$C$25,2,0),
IF(MID(S20,8,3)="2/3",VLOOKUP(MID(S20,5,6),'Voies et blocs'!$A$3:$C$25,2,0),
VLOOKUP(MID(S20,5,2),'Voies et blocs'!$A$3:$C$25,2,0))),
IF(MID(S20,7,1)="+",VLOOKUP(MID(S20,5,3),'Voies et blocs'!$A$3:$C$25,3,0),
IF(MID(S20,8,3)="2/3",VLOOKUP(MID(S20,5,6),'Voies et blocs'!$A$3:$C$25,3,0),
VLOOKUP(MID(S20,5,2),'Voies et blocs'!$A$3:$C$25,3,0)))))</f>
        <v>#REF!</v>
      </c>
      <c r="U20" s="115" t="s">
        <v>7</v>
      </c>
      <c r="V20" s="82" t="e">
        <f t="shared" si="5"/>
        <v>#REF!</v>
      </c>
      <c r="W20" s="112"/>
      <c r="X20" s="93" t="e">
        <f t="shared" si="6"/>
        <v>#REF!</v>
      </c>
      <c r="Y20" s="88" t="e">
        <f>IF(AND(ISNUMBER(SEARCH("_D",#REF!))=TRUE,#REF!&lt;&gt;""),#REF!,IF(AND(ISNUMBER(SEARCH("_D",#REF!))=TRUE,#REF!&lt;&gt;""),#REF!,IF(AND(ISNUMBER(SEARCH("_D",#REF!))=TRUE,#REF!&lt;&gt;""),#REF!,IF(AND(ISNUMBER(SEARCH("_D",#REF!))=TRUE,#REF!&lt;&gt;""),#REF!,IF(AND(ISNUMBER(SEARCH("_D",#REF!))=TRUE,#REF!&lt;&gt;""),#REF!,IF(AND(ISNUMBER(SEARCH("_D",#REF!))=TRUE,#REF!&lt;&gt;""),#REF!,IF(AND(ISNUMBER(SEARCH("_D",#REF!))=TRUE,#REF!&lt;&gt;""),#REF!,IF(AND(ISNUMBER(SEARCH("_D",#REF!))=TRUE,#REF!&lt;&gt;""),#REF!,IF(AND(ISNUMBER(SEARCH("_D",#REF!))=TRUE,#REF!&lt;&gt;""),#REF!,IF(AND(ISNUMBER(SEARCH("_D",#REF!))=TRUE,#REF!&lt;&gt;""),#REF!,IF(AND(ISNUMBER(SEARCH("_D",#REF!))=TRUE,#REF!&lt;&gt;""),#REF!,IF(AND(ISNUMBER(SEARCH("_D",#REF!))=TRUE,#REF!&lt;&gt;""),#REF!,IF(AND(ISNUMBER(SEARCH("_D",#REF!))=TRUE,#REF!&lt;&gt;""),#REF!,IF(AND(ISNUMBER(SEARCH("_D",#REF!))=TRUE,#REF!&lt;&gt;""),#REF!,IF(AND(ISNUMBER(SEARCH("_D",#REF!))=TRUE,#REF!&lt;&gt;""),#REF!,IF(AND(ISNUMBER(SEARCH("_D",#REF!))=TRUE,#REF!&lt;&gt;""),#REF!,IF(AND(ISNUMBER(SEARCH("_D",#REF!))=TRUE,#REF!&lt;&gt;""),#REF!,"")))))))))))))))))</f>
        <v>#REF!</v>
      </c>
      <c r="Z20" s="89" t="e">
        <f>IF(AND(ISNUMBER(SEARCH("_D",#REF!))=FALSE,#REF!&lt;&gt;""),#REF!,IF(AND(ISNUMBER(SEARCH("_D",#REF!))=FALSE,#REF!&lt;&gt;""),#REF!,IF(AND(ISNUMBER(SEARCH("_D",#REF!))=FALSE,#REF!&lt;&gt;""),#REF!,IF(AND(ISNUMBER(SEARCH("_D",#REF!))=FALSE,#REF!&lt;&gt;""),#REF!,IF(AND(ISNUMBER(SEARCH("_D",#REF!))=FALSE,#REF!&lt;&gt;""),#REF!,IF(AND(ISNUMBER(SEARCH("_D",#REF!))=FALSE,#REF!&lt;&gt;""),#REF!,IF(AND(ISNUMBER(SEARCH("_D",#REF!))=FALSE,#REF!&lt;&gt;""),#REF!,IF(AND(ISNUMBER(SEARCH("_D",#REF!))=FALSE,#REF!&lt;&gt;""),#REF!,IF(AND(ISNUMBER(SEARCH("_D",#REF!))=FALSE,#REF!&lt;&gt;""),#REF!,IF(AND(ISNUMBER(SEARCH("_D",#REF!))=FALSE,#REF!&lt;&gt;""),#REF!,IF(AND(ISNUMBER(SEARCH("_D",#REF!))=FALSE,#REF!&lt;&gt;""),#REF!,IF(AND(ISNUMBER(SEARCH("_D",#REF!))=FALSE,#REF!&lt;&gt;""),#REF!,IF(AND(ISNUMBER(SEARCH("_D",#REF!))=FALSE,#REF!&lt;&gt;""),#REF!,IF(AND(ISNUMBER(SEARCH("_D",#REF!))=FALSE,#REF!&lt;&gt;""),#REF!,IF(AND(ISNUMBER(SEARCH("_D",#REF!))=FALSE,#REF!&lt;&gt;""),#REF!,IF(AND(ISNUMBER(SEARCH("_D",#REF!))=FALSE,#REF!&lt;&gt;""),#REF!,IF(AND(ISNUMBER(SEARCH("_D",#REF!))=FALSE,#REF!&lt;&gt;""),#REF!,"")))))))))))))))))</f>
        <v>#REF!</v>
      </c>
      <c r="AA20" s="95" t="e">
        <f>IF(AND(Y20="",Z20=""),0,
IF(AND(Y20="",Z20&lt;&gt;""),INDEX('Voies et blocs'!$F$2:$F$20,MATCH('Passages évaluation'!Z20,liste_blocs,0))/2,
IF(AND(Z20="",Y20&lt;&gt;""),INDEX('Voies et blocs'!$F$2:$F$20,MATCH('Passages évaluation'!Y20,liste_blocs,0))/2,
(INDEX('Voies et blocs'!$F$2:$F$20,MATCH('Passages évaluation'!Y20,liste_blocs,0))+INDEX('Voies et blocs'!$F$2:$F$20,MATCH('Passages évaluation'!Z20,liste_blocs,0)))/2)))</f>
        <v>#REF!</v>
      </c>
      <c r="AB20" s="104" t="e">
        <f>IF(VLOOKUP(Q20,#REF!,28)&gt;=150,4,
IF(AND(VLOOKUP(Q20,#REF!,28)&lt;150,VLOOKUP(Q20,#REF!,28)&gt;=100),3,
IF(AND(VLOOKUP(Q20,#REF!,28)&lt;100,VLOOKUP(Q20,#REF!,28)&gt;=50),2,
IF(VLOOKUP(Q20,#REF!,28)&lt;50,1))))</f>
        <v>#REF!</v>
      </c>
      <c r="AC20" s="128">
        <v>3</v>
      </c>
      <c r="AD20" s="84" t="e">
        <f>-(12-INDEX(#REF!,MATCH('Passages évaluation'!Q20,#REF!,0)))/4</f>
        <v>#REF!</v>
      </c>
      <c r="AE20" s="106" t="e">
        <f t="shared" si="7"/>
        <v>#REF!</v>
      </c>
    </row>
    <row r="21" spans="1:31" ht="15.15" customHeight="1" thickBot="1" x14ac:dyDescent="0.35">
      <c r="A21" s="51" t="s">
        <v>83</v>
      </c>
      <c r="B21" s="50" t="e">
        <f>IF(#REF!="","",#REF!)</f>
        <v>#REF!</v>
      </c>
      <c r="C21" s="50" t="e">
        <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f>
        <v>#REF!</v>
      </c>
      <c r="D21" s="50" t="s">
        <v>21</v>
      </c>
      <c r="F21" s="51" t="s">
        <v>93</v>
      </c>
      <c r="G21" s="367">
        <v>10</v>
      </c>
      <c r="H21" s="54" t="str">
        <f t="shared" si="0"/>
        <v/>
      </c>
      <c r="I21" s="54" t="str">
        <f t="shared" si="1"/>
        <v/>
      </c>
      <c r="J21" s="54" t="str">
        <f t="shared" si="2"/>
        <v>DOUBLET Léna</v>
      </c>
      <c r="K21" s="55" t="s">
        <v>36</v>
      </c>
      <c r="L21" s="372">
        <v>10</v>
      </c>
      <c r="M21" s="60"/>
      <c r="N21" s="58"/>
      <c r="O21" s="61"/>
      <c r="Q21" s="98" t="e">
        <f>IF(#REF!="","",#REF!)</f>
        <v>#REF!</v>
      </c>
      <c r="R21" s="125" t="e">
        <f>IF(#REF!="","",#REF!)</f>
        <v>#REF!</v>
      </c>
      <c r="S21" s="81" t="e">
        <f t="shared" si="8"/>
        <v>#REF!</v>
      </c>
      <c r="T21" s="82" t="e">
        <f>IF(S21="","",IF(R21="G",
IF(MID(S21,7,1)="+",VLOOKUP(MID(S21,5,3),'Voies et blocs'!$A$3:$C$25,2,0),
IF(MID(S21,8,3)="2/3",VLOOKUP(MID(S21,5,6),'Voies et blocs'!$A$3:$C$25,2,0),
VLOOKUP(MID(S21,5,2),'Voies et blocs'!$A$3:$C$25,2,0))),
IF(MID(S21,7,1)="+",VLOOKUP(MID(S21,5,3),'Voies et blocs'!$A$3:$C$25,3,0),
IF(MID(S21,8,3)="2/3",VLOOKUP(MID(S21,5,6),'Voies et blocs'!$A$3:$C$25,3,0),
VLOOKUP(MID(S21,5,2),'Voies et blocs'!$A$3:$C$25,3,0)))))</f>
        <v>#REF!</v>
      </c>
      <c r="U21" s="115" t="s">
        <v>7</v>
      </c>
      <c r="V21" s="82" t="e">
        <f t="shared" si="5"/>
        <v>#REF!</v>
      </c>
      <c r="W21" s="112"/>
      <c r="X21" s="93" t="e">
        <f t="shared" si="6"/>
        <v>#REF!</v>
      </c>
      <c r="Y21" s="88" t="e">
        <f>IF(AND(ISNUMBER(SEARCH("_D",#REF!))=TRUE,#REF!&lt;&gt;""),#REF!,IF(AND(ISNUMBER(SEARCH("_D",#REF!))=TRUE,#REF!&lt;&gt;""),#REF!,IF(AND(ISNUMBER(SEARCH("_D",#REF!))=TRUE,#REF!&lt;&gt;""),#REF!,IF(AND(ISNUMBER(SEARCH("_D",#REF!))=TRUE,#REF!&lt;&gt;""),#REF!,IF(AND(ISNUMBER(SEARCH("_D",#REF!))=TRUE,#REF!&lt;&gt;""),#REF!,IF(AND(ISNUMBER(SEARCH("_D",#REF!))=TRUE,#REF!&lt;&gt;""),#REF!,IF(AND(ISNUMBER(SEARCH("_D",#REF!))=TRUE,#REF!&lt;&gt;""),#REF!,IF(AND(ISNUMBER(SEARCH("_D",#REF!))=TRUE,#REF!&lt;&gt;""),#REF!,IF(AND(ISNUMBER(SEARCH("_D",#REF!))=TRUE,#REF!&lt;&gt;""),#REF!,IF(AND(ISNUMBER(SEARCH("_D",#REF!))=TRUE,#REF!&lt;&gt;""),#REF!,IF(AND(ISNUMBER(SEARCH("_D",#REF!))=TRUE,#REF!&lt;&gt;""),#REF!,IF(AND(ISNUMBER(SEARCH("_D",#REF!))=TRUE,#REF!&lt;&gt;""),#REF!,IF(AND(ISNUMBER(SEARCH("_D",#REF!))=TRUE,#REF!&lt;&gt;""),#REF!,IF(AND(ISNUMBER(SEARCH("_D",#REF!))=TRUE,#REF!&lt;&gt;""),#REF!,IF(AND(ISNUMBER(SEARCH("_D",#REF!))=TRUE,#REF!&lt;&gt;""),#REF!,IF(AND(ISNUMBER(SEARCH("_D",#REF!))=TRUE,#REF!&lt;&gt;""),#REF!,IF(AND(ISNUMBER(SEARCH("_D",#REF!))=TRUE,#REF!&lt;&gt;""),#REF!,"")))))))))))))))))</f>
        <v>#REF!</v>
      </c>
      <c r="Z21" s="89" t="e">
        <f>IF(AND(ISNUMBER(SEARCH("_D",#REF!))=FALSE,#REF!&lt;&gt;""),#REF!,IF(AND(ISNUMBER(SEARCH("_D",#REF!))=FALSE,#REF!&lt;&gt;""),#REF!,IF(AND(ISNUMBER(SEARCH("_D",#REF!))=FALSE,#REF!&lt;&gt;""),#REF!,IF(AND(ISNUMBER(SEARCH("_D",#REF!))=FALSE,#REF!&lt;&gt;""),#REF!,IF(AND(ISNUMBER(SEARCH("_D",#REF!))=FALSE,#REF!&lt;&gt;""),#REF!,IF(AND(ISNUMBER(SEARCH("_D",#REF!))=FALSE,#REF!&lt;&gt;""),#REF!,IF(AND(ISNUMBER(SEARCH("_D",#REF!))=FALSE,#REF!&lt;&gt;""),#REF!,IF(AND(ISNUMBER(SEARCH("_D",#REF!))=FALSE,#REF!&lt;&gt;""),#REF!,IF(AND(ISNUMBER(SEARCH("_D",#REF!))=FALSE,#REF!&lt;&gt;""),#REF!,IF(AND(ISNUMBER(SEARCH("_D",#REF!))=FALSE,#REF!&lt;&gt;""),#REF!,IF(AND(ISNUMBER(SEARCH("_D",#REF!))=FALSE,#REF!&lt;&gt;""),#REF!,IF(AND(ISNUMBER(SEARCH("_D",#REF!))=FALSE,#REF!&lt;&gt;""),#REF!,IF(AND(ISNUMBER(SEARCH("_D",#REF!))=FALSE,#REF!&lt;&gt;""),#REF!,IF(AND(ISNUMBER(SEARCH("_D",#REF!))=FALSE,#REF!&lt;&gt;""),#REF!,IF(AND(ISNUMBER(SEARCH("_D",#REF!))=FALSE,#REF!&lt;&gt;""),#REF!,IF(AND(ISNUMBER(SEARCH("_D",#REF!))=FALSE,#REF!&lt;&gt;""),#REF!,IF(AND(ISNUMBER(SEARCH("_D",#REF!))=FALSE,#REF!&lt;&gt;""),#REF!,"")))))))))))))))))</f>
        <v>#REF!</v>
      </c>
      <c r="AA21" s="95" t="e">
        <f>IF(AND(Y21="",Z21=""),0,
IF(AND(Y21="",Z21&lt;&gt;""),INDEX('Voies et blocs'!$F$2:$F$20,MATCH('Passages évaluation'!Z21,liste_blocs,0))/2,
IF(AND(Z21="",Y21&lt;&gt;""),INDEX('Voies et blocs'!$F$2:$F$20,MATCH('Passages évaluation'!Y21,liste_blocs,0))/2,
(INDEX('Voies et blocs'!$F$2:$F$20,MATCH('Passages évaluation'!Y21,liste_blocs,0))+INDEX('Voies et blocs'!$F$2:$F$20,MATCH('Passages évaluation'!Z21,liste_blocs,0)))/2)))</f>
        <v>#REF!</v>
      </c>
      <c r="AB21" s="104" t="e">
        <f>IF(VLOOKUP(Q21,#REF!,28)&gt;=150,4,
IF(AND(VLOOKUP(Q21,#REF!,28)&lt;150,VLOOKUP(Q21,#REF!,28)&gt;=100),3,
IF(AND(VLOOKUP(Q21,#REF!,28)&lt;100,VLOOKUP(Q21,#REF!,28)&gt;=50),2,
IF(VLOOKUP(Q21,#REF!,28)&lt;50,1))))</f>
        <v>#REF!</v>
      </c>
      <c r="AC21" s="128">
        <v>4</v>
      </c>
      <c r="AD21" s="84">
        <v>-0.5</v>
      </c>
      <c r="AE21" s="106" t="e">
        <f t="shared" si="7"/>
        <v>#REF!</v>
      </c>
    </row>
    <row r="22" spans="1:31" ht="15.15" customHeight="1" thickBot="1" x14ac:dyDescent="0.35">
      <c r="A22" s="51" t="s">
        <v>80</v>
      </c>
      <c r="B22" s="50" t="e">
        <f>IF(#REF!="","",#REF!)</f>
        <v>#REF!</v>
      </c>
      <c r="C22" s="50" t="e">
        <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f>
        <v>#REF!</v>
      </c>
      <c r="D22" s="50" t="s">
        <v>14</v>
      </c>
      <c r="F22" s="51" t="s">
        <v>94</v>
      </c>
      <c r="G22" s="368"/>
      <c r="H22" s="56" t="str">
        <f t="shared" si="0"/>
        <v/>
      </c>
      <c r="I22" s="56" t="str">
        <f t="shared" si="1"/>
        <v/>
      </c>
      <c r="J22" s="56" t="str">
        <f t="shared" si="2"/>
        <v>GONORD Arthur</v>
      </c>
      <c r="K22" s="57" t="s">
        <v>42</v>
      </c>
      <c r="L22" s="372"/>
      <c r="M22" s="62"/>
      <c r="N22" s="59"/>
      <c r="O22" s="63"/>
      <c r="Q22" s="98" t="e">
        <f>IF(#REF!="","",#REF!)</f>
        <v>#REF!</v>
      </c>
      <c r="R22" s="125" t="e">
        <f>IF(#REF!="","",#REF!)</f>
        <v>#REF!</v>
      </c>
      <c r="S22" s="81" t="e">
        <f t="shared" si="8"/>
        <v>#REF!</v>
      </c>
      <c r="T22" s="82" t="e">
        <f>IF(S22="","",IF(R22="G",
IF(MID(S22,7,1)="+",VLOOKUP(MID(S22,5,3),'Voies et blocs'!$A$3:$C$25,2,0),
IF(MID(S22,8,3)="2/3",VLOOKUP(MID(S22,5,6),'Voies et blocs'!$A$3:$C$25,2,0),
VLOOKUP(MID(S22,5,2),'Voies et blocs'!$A$3:$C$25,2,0))),
IF(MID(S22,7,1)="+",VLOOKUP(MID(S22,5,3),'Voies et blocs'!$A$3:$C$25,3,0),
IF(MID(S22,8,3)="2/3",VLOOKUP(MID(S22,5,6),'Voies et blocs'!$A$3:$C$25,3,0),
VLOOKUP(MID(S22,5,2),'Voies et blocs'!$A$3:$C$25,3,0)))))</f>
        <v>#REF!</v>
      </c>
      <c r="U22" s="115" t="s">
        <v>7</v>
      </c>
      <c r="V22" s="82" t="e">
        <f t="shared" si="5"/>
        <v>#REF!</v>
      </c>
      <c r="W22" s="112"/>
      <c r="X22" s="93" t="e">
        <f t="shared" si="6"/>
        <v>#REF!</v>
      </c>
      <c r="Y22" s="88" t="e">
        <f>IF(AND(ISNUMBER(SEARCH("_D",#REF!))=TRUE,#REF!&lt;&gt;""),#REF!,IF(AND(ISNUMBER(SEARCH("_D",#REF!))=TRUE,#REF!&lt;&gt;""),#REF!,IF(AND(ISNUMBER(SEARCH("_D",#REF!))=TRUE,#REF!&lt;&gt;""),#REF!,IF(AND(ISNUMBER(SEARCH("_D",#REF!))=TRUE,#REF!&lt;&gt;""),#REF!,IF(AND(ISNUMBER(SEARCH("_D",#REF!))=TRUE,#REF!&lt;&gt;""),#REF!,IF(AND(ISNUMBER(SEARCH("_D",#REF!))=TRUE,#REF!&lt;&gt;""),#REF!,IF(AND(ISNUMBER(SEARCH("_D",#REF!))=TRUE,#REF!&lt;&gt;""),#REF!,IF(AND(ISNUMBER(SEARCH("_D",#REF!))=TRUE,#REF!&lt;&gt;""),#REF!,IF(AND(ISNUMBER(SEARCH("_D",#REF!))=TRUE,#REF!&lt;&gt;""),#REF!,IF(AND(ISNUMBER(SEARCH("_D",#REF!))=TRUE,#REF!&lt;&gt;""),#REF!,IF(AND(ISNUMBER(SEARCH("_D",#REF!))=TRUE,#REF!&lt;&gt;""),#REF!,IF(AND(ISNUMBER(SEARCH("_D",#REF!))=TRUE,#REF!&lt;&gt;""),#REF!,IF(AND(ISNUMBER(SEARCH("_D",#REF!))=TRUE,#REF!&lt;&gt;""),#REF!,IF(AND(ISNUMBER(SEARCH("_D",#REF!))=TRUE,#REF!&lt;&gt;""),#REF!,IF(AND(ISNUMBER(SEARCH("_D",#REF!))=TRUE,#REF!&lt;&gt;""),#REF!,IF(AND(ISNUMBER(SEARCH("_D",#REF!))=TRUE,#REF!&lt;&gt;""),#REF!,IF(AND(ISNUMBER(SEARCH("_D",#REF!))=TRUE,#REF!&lt;&gt;""),#REF!,"")))))))))))))))))</f>
        <v>#REF!</v>
      </c>
      <c r="Z22" s="89" t="e">
        <f>IF(AND(ISNUMBER(SEARCH("_D",#REF!))=FALSE,#REF!&lt;&gt;""),#REF!,IF(AND(ISNUMBER(SEARCH("_D",#REF!))=FALSE,#REF!&lt;&gt;""),#REF!,IF(AND(ISNUMBER(SEARCH("_D",#REF!))=FALSE,#REF!&lt;&gt;""),#REF!,IF(AND(ISNUMBER(SEARCH("_D",#REF!))=FALSE,#REF!&lt;&gt;""),#REF!,IF(AND(ISNUMBER(SEARCH("_D",#REF!))=FALSE,#REF!&lt;&gt;""),#REF!,IF(AND(ISNUMBER(SEARCH("_D",#REF!))=FALSE,#REF!&lt;&gt;""),#REF!,IF(AND(ISNUMBER(SEARCH("_D",#REF!))=FALSE,#REF!&lt;&gt;""),#REF!,IF(AND(ISNUMBER(SEARCH("_D",#REF!))=FALSE,#REF!&lt;&gt;""),#REF!,IF(AND(ISNUMBER(SEARCH("_D",#REF!))=FALSE,#REF!&lt;&gt;""),#REF!,IF(AND(ISNUMBER(SEARCH("_D",#REF!))=FALSE,#REF!&lt;&gt;""),#REF!,IF(AND(ISNUMBER(SEARCH("_D",#REF!))=FALSE,#REF!&lt;&gt;""),#REF!,IF(AND(ISNUMBER(SEARCH("_D",#REF!))=FALSE,#REF!&lt;&gt;""),#REF!,IF(AND(ISNUMBER(SEARCH("_D",#REF!))=FALSE,#REF!&lt;&gt;""),#REF!,IF(AND(ISNUMBER(SEARCH("_D",#REF!))=FALSE,#REF!&lt;&gt;""),#REF!,IF(AND(ISNUMBER(SEARCH("_D",#REF!))=FALSE,#REF!&lt;&gt;""),#REF!,IF(AND(ISNUMBER(SEARCH("_D",#REF!))=FALSE,#REF!&lt;&gt;""),#REF!,IF(AND(ISNUMBER(SEARCH("_D",#REF!))=FALSE,#REF!&lt;&gt;""),#REF!,"")))))))))))))))))</f>
        <v>#REF!</v>
      </c>
      <c r="AA22" s="95" t="e">
        <f>IF(AND(Y22="",Z22=""),0,
IF(AND(Y22="",Z22&lt;&gt;""),INDEX('Voies et blocs'!$F$2:$F$20,MATCH('Passages évaluation'!Z22,liste_blocs,0))/2,
IF(AND(Z22="",Y22&lt;&gt;""),INDEX('Voies et blocs'!$F$2:$F$20,MATCH('Passages évaluation'!Y22,liste_blocs,0))/2,
(INDEX('Voies et blocs'!$F$2:$F$20,MATCH('Passages évaluation'!Y22,liste_blocs,0))+INDEX('Voies et blocs'!$F$2:$F$20,MATCH('Passages évaluation'!Z22,liste_blocs,0)))/2)))</f>
        <v>#REF!</v>
      </c>
      <c r="AB22" s="104" t="e">
        <f>IF(VLOOKUP(Q22,#REF!,28)&gt;=150,4,
IF(AND(VLOOKUP(Q22,#REF!,28)&lt;150,VLOOKUP(Q22,#REF!,28)&gt;=100),3,
IF(AND(VLOOKUP(Q22,#REF!,28)&lt;100,VLOOKUP(Q22,#REF!,28)&gt;=50),2,
IF(VLOOKUP(Q22,#REF!,28)&lt;50,1))))</f>
        <v>#REF!</v>
      </c>
      <c r="AC22" s="128">
        <v>4</v>
      </c>
      <c r="AD22" s="84" t="e">
        <f>-(12-INDEX(#REF!,MATCH('Passages évaluation'!Q22,#REF!,0)))/4</f>
        <v>#REF!</v>
      </c>
      <c r="AE22" s="106" t="e">
        <f t="shared" si="7"/>
        <v>#REF!</v>
      </c>
    </row>
    <row r="23" spans="1:31" ht="15.15" customHeight="1" thickBot="1" x14ac:dyDescent="0.35">
      <c r="A23" s="51" t="s">
        <v>86</v>
      </c>
      <c r="B23" s="50" t="e">
        <f>IF(#REF!="","",#REF!)</f>
        <v>#REF!</v>
      </c>
      <c r="C23" s="50" t="e">
        <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f>
        <v>#REF!</v>
      </c>
      <c r="D23" s="50" t="s">
        <v>29</v>
      </c>
      <c r="F23" s="51" t="s">
        <v>95</v>
      </c>
      <c r="G23" s="369">
        <v>11</v>
      </c>
      <c r="H23" s="64" t="str">
        <f t="shared" si="0"/>
        <v/>
      </c>
      <c r="I23" s="64" t="str">
        <f t="shared" si="1"/>
        <v/>
      </c>
      <c r="J23" s="64" t="str">
        <f t="shared" si="2"/>
        <v>INGREMEAU Evie</v>
      </c>
      <c r="K23" s="65" t="s">
        <v>21</v>
      </c>
      <c r="L23" s="371">
        <v>11</v>
      </c>
      <c r="M23" s="66"/>
      <c r="N23" s="67"/>
      <c r="O23" s="68"/>
      <c r="Q23" s="98" t="e">
        <f>IF(#REF!="","",#REF!)</f>
        <v>#REF!</v>
      </c>
      <c r="R23" s="125" t="e">
        <f>IF(#REF!="","",#REF!)</f>
        <v>#REF!</v>
      </c>
      <c r="S23" s="81" t="e">
        <f t="shared" si="8"/>
        <v>#REF!</v>
      </c>
      <c r="T23" s="82" t="e">
        <f>IF(S23="","",IF(R23="G",
IF(MID(S23,7,1)="+",VLOOKUP(MID(S23,5,3),'Voies et blocs'!$A$3:$C$25,2,0),
IF(MID(S23,8,3)="2/3",VLOOKUP(MID(S23,5,6),'Voies et blocs'!$A$3:$C$25,2,0),
VLOOKUP(MID(S23,5,2),'Voies et blocs'!$A$3:$C$25,2,0))),
IF(MID(S23,7,1)="+",VLOOKUP(MID(S23,5,3),'Voies et blocs'!$A$3:$C$25,3,0),
IF(MID(S23,8,3)="2/3",VLOOKUP(MID(S23,5,6),'Voies et blocs'!$A$3:$C$25,3,0),
VLOOKUP(MID(S23,5,2),'Voies et blocs'!$A$3:$C$25,3,0)))))</f>
        <v>#REF!</v>
      </c>
      <c r="U23" s="115" t="s">
        <v>7</v>
      </c>
      <c r="V23" s="82" t="e">
        <f t="shared" si="5"/>
        <v>#REF!</v>
      </c>
      <c r="W23" s="112"/>
      <c r="X23" s="93" t="e">
        <f t="shared" si="6"/>
        <v>#REF!</v>
      </c>
      <c r="Y23" s="88" t="e">
        <f>IF(AND(ISNUMBER(SEARCH("_D",#REF!))=TRUE,#REF!&lt;&gt;""),#REF!,IF(AND(ISNUMBER(SEARCH("_D",#REF!))=TRUE,#REF!&lt;&gt;""),#REF!,IF(AND(ISNUMBER(SEARCH("_D",#REF!))=TRUE,#REF!&lt;&gt;""),#REF!,IF(AND(ISNUMBER(SEARCH("_D",#REF!))=TRUE,#REF!&lt;&gt;""),#REF!,IF(AND(ISNUMBER(SEARCH("_D",#REF!))=TRUE,#REF!&lt;&gt;""),#REF!,IF(AND(ISNUMBER(SEARCH("_D",#REF!))=TRUE,#REF!&lt;&gt;""),#REF!,IF(AND(ISNUMBER(SEARCH("_D",#REF!))=TRUE,#REF!&lt;&gt;""),#REF!,IF(AND(ISNUMBER(SEARCH("_D",#REF!))=TRUE,#REF!&lt;&gt;""),#REF!,IF(AND(ISNUMBER(SEARCH("_D",#REF!))=TRUE,#REF!&lt;&gt;""),#REF!,IF(AND(ISNUMBER(SEARCH("_D",#REF!))=TRUE,#REF!&lt;&gt;""),#REF!,IF(AND(ISNUMBER(SEARCH("_D",#REF!))=TRUE,#REF!&lt;&gt;""),#REF!,IF(AND(ISNUMBER(SEARCH("_D",#REF!))=TRUE,#REF!&lt;&gt;""),#REF!,IF(AND(ISNUMBER(SEARCH("_D",#REF!))=TRUE,#REF!&lt;&gt;""),#REF!,IF(AND(ISNUMBER(SEARCH("_D",#REF!))=TRUE,#REF!&lt;&gt;""),#REF!,IF(AND(ISNUMBER(SEARCH("_D",#REF!))=TRUE,#REF!&lt;&gt;""),#REF!,IF(AND(ISNUMBER(SEARCH("_D",#REF!))=TRUE,#REF!&lt;&gt;""),#REF!,IF(AND(ISNUMBER(SEARCH("_D",#REF!))=TRUE,#REF!&lt;&gt;""),#REF!,"")))))))))))))))))</f>
        <v>#REF!</v>
      </c>
      <c r="Z23" s="89" t="e">
        <f>IF(AND(ISNUMBER(SEARCH("_D",#REF!))=FALSE,#REF!&lt;&gt;""),#REF!,IF(AND(ISNUMBER(SEARCH("_D",#REF!))=FALSE,#REF!&lt;&gt;""),#REF!,IF(AND(ISNUMBER(SEARCH("_D",#REF!))=FALSE,#REF!&lt;&gt;""),#REF!,IF(AND(ISNUMBER(SEARCH("_D",#REF!))=FALSE,#REF!&lt;&gt;""),#REF!,IF(AND(ISNUMBER(SEARCH("_D",#REF!))=FALSE,#REF!&lt;&gt;""),#REF!,IF(AND(ISNUMBER(SEARCH("_D",#REF!))=FALSE,#REF!&lt;&gt;""),#REF!,IF(AND(ISNUMBER(SEARCH("_D",#REF!))=FALSE,#REF!&lt;&gt;""),#REF!,IF(AND(ISNUMBER(SEARCH("_D",#REF!))=FALSE,#REF!&lt;&gt;""),#REF!,IF(AND(ISNUMBER(SEARCH("_D",#REF!))=FALSE,#REF!&lt;&gt;""),#REF!,IF(AND(ISNUMBER(SEARCH("_D",#REF!))=FALSE,#REF!&lt;&gt;""),#REF!,IF(AND(ISNUMBER(SEARCH("_D",#REF!))=FALSE,#REF!&lt;&gt;""),#REF!,IF(AND(ISNUMBER(SEARCH("_D",#REF!))=FALSE,#REF!&lt;&gt;""),#REF!,IF(AND(ISNUMBER(SEARCH("_D",#REF!))=FALSE,#REF!&lt;&gt;""),#REF!,IF(AND(ISNUMBER(SEARCH("_D",#REF!))=FALSE,#REF!&lt;&gt;""),#REF!,IF(AND(ISNUMBER(SEARCH("_D",#REF!))=FALSE,#REF!&lt;&gt;""),#REF!,IF(AND(ISNUMBER(SEARCH("_D",#REF!))=FALSE,#REF!&lt;&gt;""),#REF!,IF(AND(ISNUMBER(SEARCH("_D",#REF!))=FALSE,#REF!&lt;&gt;""),#REF!,"")))))))))))))))))</f>
        <v>#REF!</v>
      </c>
      <c r="AA23" s="95" t="e">
        <f>IF(AND(Y23="",Z23=""),0,
IF(AND(Y23="",Z23&lt;&gt;""),INDEX('Voies et blocs'!$F$2:$F$20,MATCH('Passages évaluation'!Z23,liste_blocs,0))/2,
IF(AND(Z23="",Y23&lt;&gt;""),INDEX('Voies et blocs'!$F$2:$F$20,MATCH('Passages évaluation'!Y23,liste_blocs,0))/2,
(INDEX('Voies et blocs'!$F$2:$F$20,MATCH('Passages évaluation'!Y23,liste_blocs,0))+INDEX('Voies et blocs'!$F$2:$F$20,MATCH('Passages évaluation'!Z23,liste_blocs,0)))/2)))</f>
        <v>#REF!</v>
      </c>
      <c r="AB23" s="104" t="e">
        <f>IF(VLOOKUP(Q23,#REF!,28)&gt;=150,4,
IF(AND(VLOOKUP(Q23,#REF!,28)&lt;150,VLOOKUP(Q23,#REF!,28)&gt;=100),3,
IF(AND(VLOOKUP(Q23,#REF!,28)&lt;100,VLOOKUP(Q23,#REF!,28)&gt;=50),2,
IF(VLOOKUP(Q23,#REF!,28)&lt;50,1))))</f>
        <v>#REF!</v>
      </c>
      <c r="AC23" s="128">
        <v>3</v>
      </c>
      <c r="AD23" s="84" t="e">
        <f>-(12-INDEX(#REF!,MATCH('Passages évaluation'!Q23,#REF!,0)))/4</f>
        <v>#REF!</v>
      </c>
      <c r="AE23" s="106" t="e">
        <f t="shared" si="7"/>
        <v>#REF!</v>
      </c>
    </row>
    <row r="24" spans="1:31" ht="15.15" customHeight="1" thickBot="1" x14ac:dyDescent="0.35">
      <c r="A24" s="51" t="s">
        <v>109</v>
      </c>
      <c r="B24" s="50" t="e">
        <f>IF(#REF!="","",#REF!)</f>
        <v>#REF!</v>
      </c>
      <c r="C24" s="50" t="e">
        <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f>
        <v>#REF!</v>
      </c>
      <c r="D24" s="50" t="s">
        <v>39</v>
      </c>
      <c r="F24" s="51" t="s">
        <v>96</v>
      </c>
      <c r="G24" s="370"/>
      <c r="H24" s="69" t="str">
        <f t="shared" si="0"/>
        <v/>
      </c>
      <c r="I24" s="69" t="str">
        <f t="shared" si="1"/>
        <v>V02_5B_Violette</v>
      </c>
      <c r="J24" s="69" t="str">
        <f t="shared" si="2"/>
        <v>MEDINA Maxime</v>
      </c>
      <c r="K24" s="70" t="s">
        <v>40</v>
      </c>
      <c r="L24" s="371"/>
      <c r="M24" s="71"/>
      <c r="N24" s="72"/>
      <c r="O24" s="73"/>
      <c r="Q24" s="98" t="e">
        <f>IF(#REF!="","",#REF!)</f>
        <v>#REF!</v>
      </c>
      <c r="R24" s="125" t="e">
        <f>IF(#REF!="","",#REF!)</f>
        <v>#REF!</v>
      </c>
      <c r="S24" s="81" t="e">
        <f t="shared" si="8"/>
        <v>#REF!</v>
      </c>
      <c r="T24" s="82" t="e">
        <f>IF(S24="","",IF(R24="G",
IF(MID(S24,7,1)="+",VLOOKUP(MID(S24,5,3),'Voies et blocs'!$A$3:$C$25,2,0),
IF(MID(S24,8,3)="2/3",VLOOKUP(MID(S24,5,6),'Voies et blocs'!$A$3:$C$25,2,0),
VLOOKUP(MID(S24,5,2),'Voies et blocs'!$A$3:$C$25,2,0))),
IF(MID(S24,7,1)="+",VLOOKUP(MID(S24,5,3),'Voies et blocs'!$A$3:$C$25,3,0),
IF(MID(S24,8,3)="2/3",VLOOKUP(MID(S24,5,6),'Voies et blocs'!$A$3:$C$25,3,0),
VLOOKUP(MID(S24,5,2),'Voies et blocs'!$A$3:$C$25,3,0)))))</f>
        <v>#REF!</v>
      </c>
      <c r="U24" s="115" t="s">
        <v>7</v>
      </c>
      <c r="V24" s="82" t="e">
        <f t="shared" si="5"/>
        <v>#REF!</v>
      </c>
      <c r="W24" s="112"/>
      <c r="X24" s="93" t="e">
        <f t="shared" si="6"/>
        <v>#REF!</v>
      </c>
      <c r="Y24" s="88" t="e">
        <f>IF(AND(ISNUMBER(SEARCH("_D",#REF!))=TRUE,#REF!&lt;&gt;""),#REF!,IF(AND(ISNUMBER(SEARCH("_D",#REF!))=TRUE,#REF!&lt;&gt;""),#REF!,IF(AND(ISNUMBER(SEARCH("_D",#REF!))=TRUE,#REF!&lt;&gt;""),#REF!,IF(AND(ISNUMBER(SEARCH("_D",#REF!))=TRUE,#REF!&lt;&gt;""),#REF!,IF(AND(ISNUMBER(SEARCH("_D",#REF!))=TRUE,#REF!&lt;&gt;""),#REF!,IF(AND(ISNUMBER(SEARCH("_D",#REF!))=TRUE,#REF!&lt;&gt;""),#REF!,IF(AND(ISNUMBER(SEARCH("_D",#REF!))=TRUE,#REF!&lt;&gt;""),#REF!,IF(AND(ISNUMBER(SEARCH("_D",#REF!))=TRUE,#REF!&lt;&gt;""),#REF!,IF(AND(ISNUMBER(SEARCH("_D",#REF!))=TRUE,#REF!&lt;&gt;""),#REF!,IF(AND(ISNUMBER(SEARCH("_D",#REF!))=TRUE,#REF!&lt;&gt;""),#REF!,IF(AND(ISNUMBER(SEARCH("_D",#REF!))=TRUE,#REF!&lt;&gt;""),#REF!,IF(AND(ISNUMBER(SEARCH("_D",#REF!))=TRUE,#REF!&lt;&gt;""),#REF!,IF(AND(ISNUMBER(SEARCH("_D",#REF!))=TRUE,#REF!&lt;&gt;""),#REF!,IF(AND(ISNUMBER(SEARCH("_D",#REF!))=TRUE,#REF!&lt;&gt;""),#REF!,IF(AND(ISNUMBER(SEARCH("_D",#REF!))=TRUE,#REF!&lt;&gt;""),#REF!,IF(AND(ISNUMBER(SEARCH("_D",#REF!))=TRUE,#REF!&lt;&gt;""),#REF!,IF(AND(ISNUMBER(SEARCH("_D",#REF!))=TRUE,#REF!&lt;&gt;""),#REF!,"")))))))))))))))))</f>
        <v>#REF!</v>
      </c>
      <c r="Z24" s="89" t="e">
        <f>IF(AND(ISNUMBER(SEARCH("_D",#REF!))=FALSE,#REF!&lt;&gt;""),#REF!,IF(AND(ISNUMBER(SEARCH("_D",#REF!))=FALSE,#REF!&lt;&gt;""),#REF!,IF(AND(ISNUMBER(SEARCH("_D",#REF!))=FALSE,#REF!&lt;&gt;""),#REF!,IF(AND(ISNUMBER(SEARCH("_D",#REF!))=FALSE,#REF!&lt;&gt;""),#REF!,IF(AND(ISNUMBER(SEARCH("_D",#REF!))=FALSE,#REF!&lt;&gt;""),#REF!,IF(AND(ISNUMBER(SEARCH("_D",#REF!))=FALSE,#REF!&lt;&gt;""),#REF!,IF(AND(ISNUMBER(SEARCH("_D",#REF!))=FALSE,#REF!&lt;&gt;""),#REF!,IF(AND(ISNUMBER(SEARCH("_D",#REF!))=FALSE,#REF!&lt;&gt;""),#REF!,IF(AND(ISNUMBER(SEARCH("_D",#REF!))=FALSE,#REF!&lt;&gt;""),#REF!,IF(AND(ISNUMBER(SEARCH("_D",#REF!))=FALSE,#REF!&lt;&gt;""),#REF!,IF(AND(ISNUMBER(SEARCH("_D",#REF!))=FALSE,#REF!&lt;&gt;""),#REF!,IF(AND(ISNUMBER(SEARCH("_D",#REF!))=FALSE,#REF!&lt;&gt;""),#REF!,IF(AND(ISNUMBER(SEARCH("_D",#REF!))=FALSE,#REF!&lt;&gt;""),#REF!,IF(AND(ISNUMBER(SEARCH("_D",#REF!))=FALSE,#REF!&lt;&gt;""),#REF!,IF(AND(ISNUMBER(SEARCH("_D",#REF!))=FALSE,#REF!&lt;&gt;""),#REF!,IF(AND(ISNUMBER(SEARCH("_D",#REF!))=FALSE,#REF!&lt;&gt;""),#REF!,IF(AND(ISNUMBER(SEARCH("_D",#REF!))=FALSE,#REF!&lt;&gt;""),#REF!,"")))))))))))))))))</f>
        <v>#REF!</v>
      </c>
      <c r="AA24" s="95" t="e">
        <f>IF(AND(Y24="",Z24=""),0,
IF(AND(Y24="",Z24&lt;&gt;""),INDEX('Voies et blocs'!$F$2:$F$20,MATCH('Passages évaluation'!Z24,liste_blocs,0))/2,
IF(AND(Z24="",Y24&lt;&gt;""),INDEX('Voies et blocs'!$F$2:$F$20,MATCH('Passages évaluation'!Y24,liste_blocs,0))/2,
(INDEX('Voies et blocs'!$F$2:$F$20,MATCH('Passages évaluation'!Y24,liste_blocs,0))+INDEX('Voies et blocs'!$F$2:$F$20,MATCH('Passages évaluation'!Z24,liste_blocs,0)))/2)))</f>
        <v>#REF!</v>
      </c>
      <c r="AB24" s="104" t="e">
        <f>IF(VLOOKUP(Q24,#REF!,28)&gt;=150,4,
IF(AND(VLOOKUP(Q24,#REF!,28)&lt;150,VLOOKUP(Q24,#REF!,28)&gt;=100),3,
IF(AND(VLOOKUP(Q24,#REF!,28)&lt;100,VLOOKUP(Q24,#REF!,28)&gt;=50),2,
IF(VLOOKUP(Q24,#REF!,28)&lt;50,1))))</f>
        <v>#REF!</v>
      </c>
      <c r="AC24" s="128">
        <v>3</v>
      </c>
      <c r="AD24" s="84" t="e">
        <f>-(12-INDEX(#REF!,MATCH('Passages évaluation'!Q24,#REF!,0)))/4</f>
        <v>#REF!</v>
      </c>
      <c r="AE24" s="106" t="e">
        <f t="shared" si="7"/>
        <v>#REF!</v>
      </c>
    </row>
    <row r="25" spans="1:31" ht="15.15" customHeight="1" thickBot="1" x14ac:dyDescent="0.35">
      <c r="A25" s="51" t="s">
        <v>102</v>
      </c>
      <c r="B25" s="50" t="e">
        <f>IF(#REF!="","",#REF!)</f>
        <v>#REF!</v>
      </c>
      <c r="C25" s="50" t="e">
        <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f>
        <v>#REF!</v>
      </c>
      <c r="D25" s="50" t="s">
        <v>10</v>
      </c>
      <c r="F25" s="51" t="s">
        <v>97</v>
      </c>
      <c r="G25" s="367">
        <v>12</v>
      </c>
      <c r="H25" s="54" t="str">
        <f t="shared" si="0"/>
        <v/>
      </c>
      <c r="I25" s="54" t="str">
        <f t="shared" si="1"/>
        <v/>
      </c>
      <c r="J25" s="54" t="str">
        <f t="shared" si="2"/>
        <v>LHOMMEDET Maxime</v>
      </c>
      <c r="K25" s="55" t="s">
        <v>39</v>
      </c>
      <c r="L25" s="372">
        <v>12</v>
      </c>
      <c r="M25" s="60" t="s">
        <v>40</v>
      </c>
      <c r="N25" s="58" t="s">
        <v>26</v>
      </c>
      <c r="O25" s="61" t="s">
        <v>21</v>
      </c>
      <c r="Q25" s="98" t="e">
        <f>IF(#REF!="","",#REF!)</f>
        <v>#REF!</v>
      </c>
      <c r="R25" s="125" t="e">
        <f>IF(#REF!="","",#REF!)</f>
        <v>#REF!</v>
      </c>
      <c r="S25" s="81" t="e">
        <f t="shared" si="8"/>
        <v>#REF!</v>
      </c>
      <c r="T25" s="82" t="e">
        <f>IF(S25="","",IF(R25="G",
IF(MID(S25,7,1)="+",VLOOKUP(MID(S25,5,3),'Voies et blocs'!$A$3:$C$25,2,0),
IF(MID(S25,8,3)="2/3",VLOOKUP(MID(S25,5,6),'Voies et blocs'!$A$3:$C$25,2,0),
VLOOKUP(MID(S25,5,2),'Voies et blocs'!$A$3:$C$25,2,0))),
IF(MID(S25,7,1)="+",VLOOKUP(MID(S25,5,3),'Voies et blocs'!$A$3:$C$25,3,0),
IF(MID(S25,8,3)="2/3",VLOOKUP(MID(S25,5,6),'Voies et blocs'!$A$3:$C$25,3,0),
VLOOKUP(MID(S25,5,2),'Voies et blocs'!$A$3:$C$25,3,0)))))</f>
        <v>#REF!</v>
      </c>
      <c r="U25" s="115" t="s">
        <v>7</v>
      </c>
      <c r="V25" s="82" t="e">
        <f t="shared" si="5"/>
        <v>#REF!</v>
      </c>
      <c r="W25" s="112"/>
      <c r="X25" s="93" t="e">
        <f t="shared" si="6"/>
        <v>#REF!</v>
      </c>
      <c r="Y25" s="88" t="e">
        <f>IF(AND(ISNUMBER(SEARCH("_D",#REF!))=TRUE,#REF!&lt;&gt;""),#REF!,IF(AND(ISNUMBER(SEARCH("_D",#REF!))=TRUE,#REF!&lt;&gt;""),#REF!,IF(AND(ISNUMBER(SEARCH("_D",#REF!))=TRUE,#REF!&lt;&gt;""),#REF!,IF(AND(ISNUMBER(SEARCH("_D",#REF!))=TRUE,#REF!&lt;&gt;""),#REF!,IF(AND(ISNUMBER(SEARCH("_D",#REF!))=TRUE,#REF!&lt;&gt;""),#REF!,IF(AND(ISNUMBER(SEARCH("_D",#REF!))=TRUE,#REF!&lt;&gt;""),#REF!,IF(AND(ISNUMBER(SEARCH("_D",#REF!))=TRUE,#REF!&lt;&gt;""),#REF!,IF(AND(ISNUMBER(SEARCH("_D",#REF!))=TRUE,#REF!&lt;&gt;""),#REF!,IF(AND(ISNUMBER(SEARCH("_D",#REF!))=TRUE,#REF!&lt;&gt;""),#REF!,IF(AND(ISNUMBER(SEARCH("_D",#REF!))=TRUE,#REF!&lt;&gt;""),#REF!,IF(AND(ISNUMBER(SEARCH("_D",#REF!))=TRUE,#REF!&lt;&gt;""),#REF!,IF(AND(ISNUMBER(SEARCH("_D",#REF!))=TRUE,#REF!&lt;&gt;""),#REF!,IF(AND(ISNUMBER(SEARCH("_D",#REF!))=TRUE,#REF!&lt;&gt;""),#REF!,IF(AND(ISNUMBER(SEARCH("_D",#REF!))=TRUE,#REF!&lt;&gt;""),#REF!,IF(AND(ISNUMBER(SEARCH("_D",#REF!))=TRUE,#REF!&lt;&gt;""),#REF!,IF(AND(ISNUMBER(SEARCH("_D",#REF!))=TRUE,#REF!&lt;&gt;""),#REF!,IF(AND(ISNUMBER(SEARCH("_D",#REF!))=TRUE,#REF!&lt;&gt;""),#REF!,"")))))))))))))))))</f>
        <v>#REF!</v>
      </c>
      <c r="Z25" s="89" t="e">
        <f>IF(AND(ISNUMBER(SEARCH("_D",#REF!))=FALSE,#REF!&lt;&gt;""),#REF!,IF(AND(ISNUMBER(SEARCH("_D",#REF!))=FALSE,#REF!&lt;&gt;""),#REF!,IF(AND(ISNUMBER(SEARCH("_D",#REF!))=FALSE,#REF!&lt;&gt;""),#REF!,IF(AND(ISNUMBER(SEARCH("_D",#REF!))=FALSE,#REF!&lt;&gt;""),#REF!,IF(AND(ISNUMBER(SEARCH("_D",#REF!))=FALSE,#REF!&lt;&gt;""),#REF!,IF(AND(ISNUMBER(SEARCH("_D",#REF!))=FALSE,#REF!&lt;&gt;""),#REF!,IF(AND(ISNUMBER(SEARCH("_D",#REF!))=FALSE,#REF!&lt;&gt;""),#REF!,IF(AND(ISNUMBER(SEARCH("_D",#REF!))=FALSE,#REF!&lt;&gt;""),#REF!,IF(AND(ISNUMBER(SEARCH("_D",#REF!))=FALSE,#REF!&lt;&gt;""),#REF!,IF(AND(ISNUMBER(SEARCH("_D",#REF!))=FALSE,#REF!&lt;&gt;""),#REF!,IF(AND(ISNUMBER(SEARCH("_D",#REF!))=FALSE,#REF!&lt;&gt;""),#REF!,IF(AND(ISNUMBER(SEARCH("_D",#REF!))=FALSE,#REF!&lt;&gt;""),#REF!,IF(AND(ISNUMBER(SEARCH("_D",#REF!))=FALSE,#REF!&lt;&gt;""),#REF!,IF(AND(ISNUMBER(SEARCH("_D",#REF!))=FALSE,#REF!&lt;&gt;""),#REF!,IF(AND(ISNUMBER(SEARCH("_D",#REF!))=FALSE,#REF!&lt;&gt;""),#REF!,IF(AND(ISNUMBER(SEARCH("_D",#REF!))=FALSE,#REF!&lt;&gt;""),#REF!,IF(AND(ISNUMBER(SEARCH("_D",#REF!))=FALSE,#REF!&lt;&gt;""),#REF!,"")))))))))))))))))</f>
        <v>#REF!</v>
      </c>
      <c r="AA25" s="95" t="e">
        <f>IF(AND(Y25="",Z25=""),0,
IF(AND(Y25="",Z25&lt;&gt;""),INDEX('Voies et blocs'!$F$2:$F$20,MATCH('Passages évaluation'!Z25,liste_blocs,0))/2,
IF(AND(Z25="",Y25&lt;&gt;""),INDEX('Voies et blocs'!$F$2:$F$20,MATCH('Passages évaluation'!Y25,liste_blocs,0))/2,
(INDEX('Voies et blocs'!$F$2:$F$20,MATCH('Passages évaluation'!Y25,liste_blocs,0))+INDEX('Voies et blocs'!$F$2:$F$20,MATCH('Passages évaluation'!Z25,liste_blocs,0)))/2)))</f>
        <v>#REF!</v>
      </c>
      <c r="AB25" s="104" t="e">
        <f>IF(VLOOKUP(Q25,#REF!,28)&gt;=150,4,
IF(AND(VLOOKUP(Q25,#REF!,28)&lt;150,VLOOKUP(Q25,#REF!,28)&gt;=100),3,
IF(AND(VLOOKUP(Q25,#REF!,28)&lt;100,VLOOKUP(Q25,#REF!,28)&gt;=50),2,
IF(VLOOKUP(Q25,#REF!,28)&lt;50,1))))</f>
        <v>#REF!</v>
      </c>
      <c r="AC25" s="128">
        <v>3</v>
      </c>
      <c r="AD25" s="84" t="e">
        <f>-(12-INDEX(#REF!,MATCH('Passages évaluation'!Q25,#REF!,0)))/4</f>
        <v>#REF!</v>
      </c>
      <c r="AE25" s="106" t="e">
        <f t="shared" si="7"/>
        <v>#REF!</v>
      </c>
    </row>
    <row r="26" spans="1:31" ht="15.15" customHeight="1" thickBot="1" x14ac:dyDescent="0.35">
      <c r="A26" s="51" t="s">
        <v>106</v>
      </c>
      <c r="B26" s="50" t="e">
        <f>IF(#REF!="","",#REF!)</f>
        <v>#REF!</v>
      </c>
      <c r="C26" s="50" t="e">
        <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f>
        <v>#REF!</v>
      </c>
      <c r="D26" s="50" t="s">
        <v>40</v>
      </c>
      <c r="F26" s="51" t="s">
        <v>98</v>
      </c>
      <c r="G26" s="368"/>
      <c r="H26" s="56" t="str">
        <f t="shared" ref="H26:H34" si="9">IFERROR(VLOOKUP($F26,$A$3:$D$38,2,0),"")</f>
        <v/>
      </c>
      <c r="I26" s="56" t="str">
        <f t="shared" ref="I26:I34" si="10">IFERROR(VLOOKUP($F26,$A$3:$D$38,3,0),"")</f>
        <v/>
      </c>
      <c r="J26" s="56" t="str">
        <f t="shared" ref="J26:J34" si="11">IFERROR(VLOOKUP($F26,$A$3:$D$38,4,0),"")</f>
        <v>VIGINIER Pierre-Louis</v>
      </c>
      <c r="K26" s="57" t="s">
        <v>16</v>
      </c>
      <c r="L26" s="372"/>
      <c r="M26" s="62"/>
      <c r="N26" s="59"/>
      <c r="O26" s="63"/>
      <c r="Q26" s="98" t="e">
        <f>IF(#REF!="","",#REF!)</f>
        <v>#REF!</v>
      </c>
      <c r="R26" s="125" t="e">
        <f>IF(#REF!="","",#REF!)</f>
        <v>#REF!</v>
      </c>
      <c r="S26" s="81" t="e">
        <f t="shared" si="8"/>
        <v>#REF!</v>
      </c>
      <c r="T26" s="82" t="e">
        <f>IF(S26="","",IF(R26="G",
IF(MID(S26,7,1)="+",VLOOKUP(MID(S26,5,3),'Voies et blocs'!$A$3:$C$25,2,0),
IF(MID(S26,8,3)="2/3",VLOOKUP(MID(S26,5,6),'Voies et blocs'!$A$3:$C$25,2,0),
VLOOKUP(MID(S26,5,2),'Voies et blocs'!$A$3:$C$25,2,0))),
IF(MID(S26,7,1)="+",VLOOKUP(MID(S26,5,3),'Voies et blocs'!$A$3:$C$25,3,0),
IF(MID(S26,8,3)="2/3",VLOOKUP(MID(S26,5,6),'Voies et blocs'!$A$3:$C$25,3,0),
VLOOKUP(MID(S26,5,2),'Voies et blocs'!$A$3:$C$25,3,0)))))</f>
        <v>#REF!</v>
      </c>
      <c r="U26" s="115" t="s">
        <v>7</v>
      </c>
      <c r="V26" s="82" t="e">
        <f t="shared" si="5"/>
        <v>#REF!</v>
      </c>
      <c r="W26" s="112"/>
      <c r="X26" s="93" t="e">
        <f t="shared" si="6"/>
        <v>#REF!</v>
      </c>
      <c r="Y26" s="88" t="e">
        <f>IF(AND(ISNUMBER(SEARCH("_D",#REF!))=TRUE,#REF!&lt;&gt;""),#REF!,IF(AND(ISNUMBER(SEARCH("_D",#REF!))=TRUE,#REF!&lt;&gt;""),#REF!,IF(AND(ISNUMBER(SEARCH("_D",#REF!))=TRUE,#REF!&lt;&gt;""),#REF!,IF(AND(ISNUMBER(SEARCH("_D",#REF!))=TRUE,#REF!&lt;&gt;""),#REF!,IF(AND(ISNUMBER(SEARCH("_D",#REF!))=TRUE,#REF!&lt;&gt;""),#REF!,IF(AND(ISNUMBER(SEARCH("_D",#REF!))=TRUE,#REF!&lt;&gt;""),#REF!,IF(AND(ISNUMBER(SEARCH("_D",#REF!))=TRUE,#REF!&lt;&gt;""),#REF!,IF(AND(ISNUMBER(SEARCH("_D",#REF!))=TRUE,#REF!&lt;&gt;""),#REF!,IF(AND(ISNUMBER(SEARCH("_D",#REF!))=TRUE,#REF!&lt;&gt;""),#REF!,IF(AND(ISNUMBER(SEARCH("_D",#REF!))=TRUE,#REF!&lt;&gt;""),#REF!,IF(AND(ISNUMBER(SEARCH("_D",#REF!))=TRUE,#REF!&lt;&gt;""),#REF!,IF(AND(ISNUMBER(SEARCH("_D",#REF!))=TRUE,#REF!&lt;&gt;""),#REF!,IF(AND(ISNUMBER(SEARCH("_D",#REF!))=TRUE,#REF!&lt;&gt;""),#REF!,IF(AND(ISNUMBER(SEARCH("_D",#REF!))=TRUE,#REF!&lt;&gt;""),#REF!,IF(AND(ISNUMBER(SEARCH("_D",#REF!))=TRUE,#REF!&lt;&gt;""),#REF!,IF(AND(ISNUMBER(SEARCH("_D",#REF!))=TRUE,#REF!&lt;&gt;""),#REF!,IF(AND(ISNUMBER(SEARCH("_D",#REF!))=TRUE,#REF!&lt;&gt;""),#REF!,"")))))))))))))))))</f>
        <v>#REF!</v>
      </c>
      <c r="Z26" s="89" t="e">
        <f>IF(AND(ISNUMBER(SEARCH("_D",#REF!))=FALSE,#REF!&lt;&gt;""),#REF!,IF(AND(ISNUMBER(SEARCH("_D",#REF!))=FALSE,#REF!&lt;&gt;""),#REF!,IF(AND(ISNUMBER(SEARCH("_D",#REF!))=FALSE,#REF!&lt;&gt;""),#REF!,IF(AND(ISNUMBER(SEARCH("_D",#REF!))=FALSE,#REF!&lt;&gt;""),#REF!,IF(AND(ISNUMBER(SEARCH("_D",#REF!))=FALSE,#REF!&lt;&gt;""),#REF!,IF(AND(ISNUMBER(SEARCH("_D",#REF!))=FALSE,#REF!&lt;&gt;""),#REF!,IF(AND(ISNUMBER(SEARCH("_D",#REF!))=FALSE,#REF!&lt;&gt;""),#REF!,IF(AND(ISNUMBER(SEARCH("_D",#REF!))=FALSE,#REF!&lt;&gt;""),#REF!,IF(AND(ISNUMBER(SEARCH("_D",#REF!))=FALSE,#REF!&lt;&gt;""),#REF!,IF(AND(ISNUMBER(SEARCH("_D",#REF!))=FALSE,#REF!&lt;&gt;""),#REF!,IF(AND(ISNUMBER(SEARCH("_D",#REF!))=FALSE,#REF!&lt;&gt;""),#REF!,IF(AND(ISNUMBER(SEARCH("_D",#REF!))=FALSE,#REF!&lt;&gt;""),#REF!,IF(AND(ISNUMBER(SEARCH("_D",#REF!))=FALSE,#REF!&lt;&gt;""),#REF!,IF(AND(ISNUMBER(SEARCH("_D",#REF!))=FALSE,#REF!&lt;&gt;""),#REF!,IF(AND(ISNUMBER(SEARCH("_D",#REF!))=FALSE,#REF!&lt;&gt;""),#REF!,IF(AND(ISNUMBER(SEARCH("_D",#REF!))=FALSE,#REF!&lt;&gt;""),#REF!,IF(AND(ISNUMBER(SEARCH("_D",#REF!))=FALSE,#REF!&lt;&gt;""),#REF!,"")))))))))))))))))</f>
        <v>#REF!</v>
      </c>
      <c r="AA26" s="95" t="e">
        <f>IF(AND(Y26="",Z26=""),0,
IF(AND(Y26="",Z26&lt;&gt;""),INDEX('Voies et blocs'!$F$2:$F$20,MATCH('Passages évaluation'!Z26,liste_blocs,0))/2,
IF(AND(Z26="",Y26&lt;&gt;""),INDEX('Voies et blocs'!$F$2:$F$20,MATCH('Passages évaluation'!Y26,liste_blocs,0))/2,
(INDEX('Voies et blocs'!$F$2:$F$20,MATCH('Passages évaluation'!Y26,liste_blocs,0))+INDEX('Voies et blocs'!$F$2:$F$20,MATCH('Passages évaluation'!Z26,liste_blocs,0)))/2)))</f>
        <v>#REF!</v>
      </c>
      <c r="AB26" s="104" t="e">
        <f>IF(VLOOKUP(Q26,#REF!,28)&gt;=150,4,
IF(AND(VLOOKUP(Q26,#REF!,28)&lt;150,VLOOKUP(Q26,#REF!,28)&gt;=100),3,
IF(AND(VLOOKUP(Q26,#REF!,28)&lt;100,VLOOKUP(Q26,#REF!,28)&gt;=50),2,
IF(VLOOKUP(Q26,#REF!,28)&lt;50,1))))</f>
        <v>#REF!</v>
      </c>
      <c r="AC26" s="128">
        <v>3</v>
      </c>
      <c r="AD26" s="84">
        <v>-1</v>
      </c>
      <c r="AE26" s="106" t="e">
        <f t="shared" si="7"/>
        <v>#REF!</v>
      </c>
    </row>
    <row r="27" spans="1:31" ht="15.15" customHeight="1" thickBot="1" x14ac:dyDescent="0.35">
      <c r="A27" s="51" t="s">
        <v>93</v>
      </c>
      <c r="B27" s="50" t="e">
        <f>IF(#REF!="","",#REF!)</f>
        <v>#REF!</v>
      </c>
      <c r="C27" s="50" t="e">
        <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f>
        <v>#REF!</v>
      </c>
      <c r="D27" s="50" t="s">
        <v>22</v>
      </c>
      <c r="F27" s="51" t="s">
        <v>99</v>
      </c>
      <c r="G27" s="369">
        <v>13</v>
      </c>
      <c r="H27" s="64" t="str">
        <f t="shared" si="9"/>
        <v/>
      </c>
      <c r="I27" s="64" t="str">
        <f t="shared" si="10"/>
        <v/>
      </c>
      <c r="J27" s="64" t="str">
        <f t="shared" si="11"/>
        <v>BROUSSEAU Marie</v>
      </c>
      <c r="K27" s="65" t="s">
        <v>15</v>
      </c>
      <c r="L27" s="371">
        <v>13</v>
      </c>
      <c r="M27" s="66" t="s">
        <v>20</v>
      </c>
      <c r="N27" s="67" t="s">
        <v>29</v>
      </c>
      <c r="O27" s="68" t="s">
        <v>19</v>
      </c>
      <c r="Q27" s="98" t="e">
        <f>IF(#REF!="","",#REF!)</f>
        <v>#REF!</v>
      </c>
      <c r="R27" s="125" t="e">
        <f>IF(#REF!="","",#REF!)</f>
        <v>#REF!</v>
      </c>
      <c r="S27" s="81" t="e">
        <f t="shared" si="8"/>
        <v>#REF!</v>
      </c>
      <c r="T27" s="82" t="e">
        <f>IF(S27="","",IF(R27="G",
IF(MID(S27,7,1)="+",VLOOKUP(MID(S27,5,3),'Voies et blocs'!$A$3:$C$25,2,0),
IF(MID(S27,8,3)="2/3",VLOOKUP(MID(S27,5,6),'Voies et blocs'!$A$3:$C$25,2,0),
VLOOKUP(MID(S27,5,2),'Voies et blocs'!$A$3:$C$25,2,0))),
IF(MID(S27,7,1)="+",VLOOKUP(MID(S27,5,3),'Voies et blocs'!$A$3:$C$25,3,0),
IF(MID(S27,8,3)="2/3",VLOOKUP(MID(S27,5,6),'Voies et blocs'!$A$3:$C$25,3,0),
VLOOKUP(MID(S27,5,2),'Voies et blocs'!$A$3:$C$25,3,0)))))</f>
        <v>#REF!</v>
      </c>
      <c r="U27" s="115" t="s">
        <v>7</v>
      </c>
      <c r="V27" s="82" t="e">
        <f t="shared" si="5"/>
        <v>#REF!</v>
      </c>
      <c r="W27" s="112"/>
      <c r="X27" s="93" t="e">
        <f t="shared" si="6"/>
        <v>#REF!</v>
      </c>
      <c r="Y27" s="88" t="e">
        <f>IF(AND(ISNUMBER(SEARCH("_D",#REF!))=TRUE,#REF!&lt;&gt;""),#REF!,IF(AND(ISNUMBER(SEARCH("_D",#REF!))=TRUE,#REF!&lt;&gt;""),#REF!,IF(AND(ISNUMBER(SEARCH("_D",#REF!))=TRUE,#REF!&lt;&gt;""),#REF!,IF(AND(ISNUMBER(SEARCH("_D",#REF!))=TRUE,#REF!&lt;&gt;""),#REF!,IF(AND(ISNUMBER(SEARCH("_D",#REF!))=TRUE,#REF!&lt;&gt;""),#REF!,IF(AND(ISNUMBER(SEARCH("_D",#REF!))=TRUE,#REF!&lt;&gt;""),#REF!,IF(AND(ISNUMBER(SEARCH("_D",#REF!))=TRUE,#REF!&lt;&gt;""),#REF!,IF(AND(ISNUMBER(SEARCH("_D",#REF!))=TRUE,#REF!&lt;&gt;""),#REF!,IF(AND(ISNUMBER(SEARCH("_D",#REF!))=TRUE,#REF!&lt;&gt;""),#REF!,IF(AND(ISNUMBER(SEARCH("_D",#REF!))=TRUE,#REF!&lt;&gt;""),#REF!,IF(AND(ISNUMBER(SEARCH("_D",#REF!))=TRUE,#REF!&lt;&gt;""),#REF!,IF(AND(ISNUMBER(SEARCH("_D",#REF!))=TRUE,#REF!&lt;&gt;""),#REF!,IF(AND(ISNUMBER(SEARCH("_D",#REF!))=TRUE,#REF!&lt;&gt;""),#REF!,IF(AND(ISNUMBER(SEARCH("_D",#REF!))=TRUE,#REF!&lt;&gt;""),#REF!,IF(AND(ISNUMBER(SEARCH("_D",#REF!))=TRUE,#REF!&lt;&gt;""),#REF!,IF(AND(ISNUMBER(SEARCH("_D",#REF!))=TRUE,#REF!&lt;&gt;""),#REF!,IF(AND(ISNUMBER(SEARCH("_D",#REF!))=TRUE,#REF!&lt;&gt;""),#REF!,"")))))))))))))))))</f>
        <v>#REF!</v>
      </c>
      <c r="Z27" s="89" t="e">
        <f>IF(AND(ISNUMBER(SEARCH("_D",#REF!))=FALSE,#REF!&lt;&gt;""),#REF!,IF(AND(ISNUMBER(SEARCH("_D",#REF!))=FALSE,#REF!&lt;&gt;""),#REF!,IF(AND(ISNUMBER(SEARCH("_D",#REF!))=FALSE,#REF!&lt;&gt;""),#REF!,IF(AND(ISNUMBER(SEARCH("_D",#REF!))=FALSE,#REF!&lt;&gt;""),#REF!,IF(AND(ISNUMBER(SEARCH("_D",#REF!))=FALSE,#REF!&lt;&gt;""),#REF!,IF(AND(ISNUMBER(SEARCH("_D",#REF!))=FALSE,#REF!&lt;&gt;""),#REF!,IF(AND(ISNUMBER(SEARCH("_D",#REF!))=FALSE,#REF!&lt;&gt;""),#REF!,IF(AND(ISNUMBER(SEARCH("_D",#REF!))=FALSE,#REF!&lt;&gt;""),#REF!,IF(AND(ISNUMBER(SEARCH("_D",#REF!))=FALSE,#REF!&lt;&gt;""),#REF!,IF(AND(ISNUMBER(SEARCH("_D",#REF!))=FALSE,#REF!&lt;&gt;""),#REF!,IF(AND(ISNUMBER(SEARCH("_D",#REF!))=FALSE,#REF!&lt;&gt;""),#REF!,IF(AND(ISNUMBER(SEARCH("_D",#REF!))=FALSE,#REF!&lt;&gt;""),#REF!,IF(AND(ISNUMBER(SEARCH("_D",#REF!))=FALSE,#REF!&lt;&gt;""),#REF!,IF(AND(ISNUMBER(SEARCH("_D",#REF!))=FALSE,#REF!&lt;&gt;""),#REF!,IF(AND(ISNUMBER(SEARCH("_D",#REF!))=FALSE,#REF!&lt;&gt;""),#REF!,IF(AND(ISNUMBER(SEARCH("_D",#REF!))=FALSE,#REF!&lt;&gt;""),#REF!,IF(AND(ISNUMBER(SEARCH("_D",#REF!))=FALSE,#REF!&lt;&gt;""),#REF!,"")))))))))))))))))</f>
        <v>#REF!</v>
      </c>
      <c r="AA27" s="95" t="e">
        <f>IF(AND(Y27="",Z27=""),0,
IF(AND(Y27="",Z27&lt;&gt;""),INDEX('Voies et blocs'!$F$2:$F$20,MATCH('Passages évaluation'!Z27,liste_blocs,0))/2,
IF(AND(Z27="",Y27&lt;&gt;""),INDEX('Voies et blocs'!$F$2:$F$20,MATCH('Passages évaluation'!Y27,liste_blocs,0))/2,
(INDEX('Voies et blocs'!$F$2:$F$20,MATCH('Passages évaluation'!Y27,liste_blocs,0))+INDEX('Voies et blocs'!$F$2:$F$20,MATCH('Passages évaluation'!Z27,liste_blocs,0)))/2)))</f>
        <v>#REF!</v>
      </c>
      <c r="AB27" s="104" t="e">
        <f>IF(VLOOKUP(Q27,#REF!,28)&gt;=150,4,
IF(AND(VLOOKUP(Q27,#REF!,28)&lt;150,VLOOKUP(Q27,#REF!,28)&gt;=100),3,
IF(AND(VLOOKUP(Q27,#REF!,28)&lt;100,VLOOKUP(Q27,#REF!,28)&gt;=50),2,
IF(VLOOKUP(Q27,#REF!,28)&lt;50,1))))</f>
        <v>#REF!</v>
      </c>
      <c r="AC27" s="128">
        <v>4</v>
      </c>
      <c r="AD27" s="84">
        <v>-2.5</v>
      </c>
      <c r="AE27" s="106" t="e">
        <f t="shared" si="7"/>
        <v>#REF!</v>
      </c>
    </row>
    <row r="28" spans="1:31" ht="15.15" customHeight="1" thickBot="1" x14ac:dyDescent="0.35">
      <c r="A28" s="51" t="s">
        <v>84</v>
      </c>
      <c r="B28" s="50" t="e">
        <f>IF(#REF!="","",#REF!)</f>
        <v>#REF!</v>
      </c>
      <c r="C28" s="50" t="e">
        <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f>
        <v>#REF!</v>
      </c>
      <c r="D28" s="50" t="s">
        <v>19</v>
      </c>
      <c r="F28" s="51" t="s">
        <v>111</v>
      </c>
      <c r="G28" s="370"/>
      <c r="H28" s="69" t="str">
        <f t="shared" si="9"/>
        <v/>
      </c>
      <c r="I28" s="69" t="str">
        <f t="shared" si="10"/>
        <v>V02_5B_Violette</v>
      </c>
      <c r="J28" s="69" t="str">
        <f t="shared" si="11"/>
        <v>BAILLY Marine</v>
      </c>
      <c r="K28" s="70" t="s">
        <v>12</v>
      </c>
      <c r="L28" s="371"/>
      <c r="M28" s="71"/>
      <c r="N28" s="72"/>
      <c r="O28" s="73"/>
      <c r="Q28" s="98" t="e">
        <f>IF(#REF!="","",#REF!)</f>
        <v>#REF!</v>
      </c>
      <c r="R28" s="125" t="e">
        <f>IF(#REF!="","",#REF!)</f>
        <v>#REF!</v>
      </c>
      <c r="S28" s="81" t="s">
        <v>67</v>
      </c>
      <c r="T28" s="82" t="e">
        <f>IF(S28="","",IF(R28="G",
IF(MID(S28,7,1)="+",VLOOKUP(MID(S28,5,3),'Voies et blocs'!$A$3:$C$25,2,0),
IF(MID(S28,8,3)="2/3",VLOOKUP(MID(S28,5,6),'Voies et blocs'!$A$3:$C$25,2,0),
VLOOKUP(MID(S28,5,2),'Voies et blocs'!$A$3:$C$25,2,0))),
IF(MID(S28,7,1)="+",VLOOKUP(MID(S28,5,3),'Voies et blocs'!$A$3:$C$25,3,0),
IF(MID(S28,8,3)="2/3",VLOOKUP(MID(S28,5,6),'Voies et blocs'!$A$3:$C$25,3,0),
VLOOKUP(MID(S28,5,2),'Voies et blocs'!$A$3:$C$25,3,0)))))</f>
        <v>#REF!</v>
      </c>
      <c r="U28" s="115" t="s">
        <v>7</v>
      </c>
      <c r="V28" s="82" t="e">
        <f t="shared" si="5"/>
        <v>#REF!</v>
      </c>
      <c r="W28" s="112"/>
      <c r="X28" s="93" t="e">
        <f t="shared" si="6"/>
        <v>#REF!</v>
      </c>
      <c r="Y28" s="88" t="e">
        <f>IF(AND(ISNUMBER(SEARCH("_D",#REF!))=TRUE,#REF!&lt;&gt;""),#REF!,IF(AND(ISNUMBER(SEARCH("_D",#REF!))=TRUE,#REF!&lt;&gt;""),#REF!,IF(AND(ISNUMBER(SEARCH("_D",#REF!))=TRUE,#REF!&lt;&gt;""),#REF!,IF(AND(ISNUMBER(SEARCH("_D",#REF!))=TRUE,#REF!&lt;&gt;""),#REF!,IF(AND(ISNUMBER(SEARCH("_D",#REF!))=TRUE,#REF!&lt;&gt;""),#REF!,IF(AND(ISNUMBER(SEARCH("_D",#REF!))=TRUE,#REF!&lt;&gt;""),#REF!,IF(AND(ISNUMBER(SEARCH("_D",#REF!))=TRUE,#REF!&lt;&gt;""),#REF!,IF(AND(ISNUMBER(SEARCH("_D",#REF!))=TRUE,#REF!&lt;&gt;""),#REF!,IF(AND(ISNUMBER(SEARCH("_D",#REF!))=TRUE,#REF!&lt;&gt;""),#REF!,IF(AND(ISNUMBER(SEARCH("_D",#REF!))=TRUE,#REF!&lt;&gt;""),#REF!,IF(AND(ISNUMBER(SEARCH("_D",#REF!))=TRUE,#REF!&lt;&gt;""),#REF!,IF(AND(ISNUMBER(SEARCH("_D",#REF!))=TRUE,#REF!&lt;&gt;""),#REF!,IF(AND(ISNUMBER(SEARCH("_D",#REF!))=TRUE,#REF!&lt;&gt;""),#REF!,IF(AND(ISNUMBER(SEARCH("_D",#REF!))=TRUE,#REF!&lt;&gt;""),#REF!,IF(AND(ISNUMBER(SEARCH("_D",#REF!))=TRUE,#REF!&lt;&gt;""),#REF!,IF(AND(ISNUMBER(SEARCH("_D",#REF!))=TRUE,#REF!&lt;&gt;""),#REF!,IF(AND(ISNUMBER(SEARCH("_D",#REF!))=TRUE,#REF!&lt;&gt;""),#REF!,"")))))))))))))))))</f>
        <v>#REF!</v>
      </c>
      <c r="Z28" s="89" t="e">
        <f>IF(AND(ISNUMBER(SEARCH("_D",#REF!))=FALSE,#REF!&lt;&gt;""),#REF!,IF(AND(ISNUMBER(SEARCH("_D",#REF!))=FALSE,#REF!&lt;&gt;""),#REF!,IF(AND(ISNUMBER(SEARCH("_D",#REF!))=FALSE,#REF!&lt;&gt;""),#REF!,IF(AND(ISNUMBER(SEARCH("_D",#REF!))=FALSE,#REF!&lt;&gt;""),#REF!,IF(AND(ISNUMBER(SEARCH("_D",#REF!))=FALSE,#REF!&lt;&gt;""),#REF!,IF(AND(ISNUMBER(SEARCH("_D",#REF!))=FALSE,#REF!&lt;&gt;""),#REF!,IF(AND(ISNUMBER(SEARCH("_D",#REF!))=FALSE,#REF!&lt;&gt;""),#REF!,IF(AND(ISNUMBER(SEARCH("_D",#REF!))=FALSE,#REF!&lt;&gt;""),#REF!,IF(AND(ISNUMBER(SEARCH("_D",#REF!))=FALSE,#REF!&lt;&gt;""),#REF!,IF(AND(ISNUMBER(SEARCH("_D",#REF!))=FALSE,#REF!&lt;&gt;""),#REF!,IF(AND(ISNUMBER(SEARCH("_D",#REF!))=FALSE,#REF!&lt;&gt;""),#REF!,IF(AND(ISNUMBER(SEARCH("_D",#REF!))=FALSE,#REF!&lt;&gt;""),#REF!,IF(AND(ISNUMBER(SEARCH("_D",#REF!))=FALSE,#REF!&lt;&gt;""),#REF!,IF(AND(ISNUMBER(SEARCH("_D",#REF!))=FALSE,#REF!&lt;&gt;""),#REF!,IF(AND(ISNUMBER(SEARCH("_D",#REF!))=FALSE,#REF!&lt;&gt;""),#REF!,IF(AND(ISNUMBER(SEARCH("_D",#REF!))=FALSE,#REF!&lt;&gt;""),#REF!,IF(AND(ISNUMBER(SEARCH("_D",#REF!))=FALSE,#REF!&lt;&gt;""),#REF!,"")))))))))))))))))</f>
        <v>#REF!</v>
      </c>
      <c r="AA28" s="95" t="e">
        <f>IF(AND(Y28="",Z28=""),0,
IF(AND(Y28="",Z28&lt;&gt;""),INDEX('Voies et blocs'!$F$2:$F$20,MATCH('Passages évaluation'!Z28,liste_blocs,0))/2,
IF(AND(Z28="",Y28&lt;&gt;""),INDEX('Voies et blocs'!$F$2:$F$20,MATCH('Passages évaluation'!Y28,liste_blocs,0))/2,
(INDEX('Voies et blocs'!$F$2:$F$20,MATCH('Passages évaluation'!Y28,liste_blocs,0))+INDEX('Voies et blocs'!$F$2:$F$20,MATCH('Passages évaluation'!Z28,liste_blocs,0)))/2)))</f>
        <v>#REF!</v>
      </c>
      <c r="AB28" s="104" t="e">
        <f>IF(VLOOKUP(Q28,#REF!,28)&gt;=150,4,
IF(AND(VLOOKUP(Q28,#REF!,28)&lt;150,VLOOKUP(Q28,#REF!,28)&gt;=100),3,
IF(AND(VLOOKUP(Q28,#REF!,28)&lt;100,VLOOKUP(Q28,#REF!,28)&gt;=50),2,
IF(VLOOKUP(Q28,#REF!,28)&lt;50,1))))</f>
        <v>#REF!</v>
      </c>
      <c r="AC28" s="128">
        <v>3</v>
      </c>
      <c r="AD28" s="84" t="e">
        <f>-(12-INDEX(#REF!,MATCH('Passages évaluation'!Q28,#REF!,0)))/4</f>
        <v>#REF!</v>
      </c>
      <c r="AE28" s="106" t="e">
        <f t="shared" si="7"/>
        <v>#REF!</v>
      </c>
    </row>
    <row r="29" spans="1:31" ht="15.15" customHeight="1" thickBot="1" x14ac:dyDescent="0.35">
      <c r="A29" s="51" t="s">
        <v>101</v>
      </c>
      <c r="B29" s="50" t="e">
        <f>IF(#REF!="","",#REF!)</f>
        <v>#REF!</v>
      </c>
      <c r="C29" s="50" t="e">
        <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f>
        <v>#REF!</v>
      </c>
      <c r="D29" s="50" t="s">
        <v>34</v>
      </c>
      <c r="F29" s="51" t="s">
        <v>100</v>
      </c>
      <c r="G29" s="367">
        <v>14</v>
      </c>
      <c r="H29" s="54" t="str">
        <f t="shared" si="9"/>
        <v/>
      </c>
      <c r="I29" s="54" t="str">
        <f t="shared" si="10"/>
        <v/>
      </c>
      <c r="J29" s="54" t="str">
        <f t="shared" si="11"/>
        <v>GUILLOTEAU Nathan</v>
      </c>
      <c r="K29" s="55" t="s">
        <v>113</v>
      </c>
      <c r="L29" s="372">
        <v>14</v>
      </c>
      <c r="M29" s="60" t="s">
        <v>14</v>
      </c>
      <c r="N29" s="58" t="s">
        <v>24</v>
      </c>
      <c r="O29" s="61" t="s">
        <v>38</v>
      </c>
      <c r="Q29" s="98" t="e">
        <f>IF(#REF!="","",#REF!)</f>
        <v>#REF!</v>
      </c>
      <c r="R29" s="125" t="e">
        <f>IF(#REF!="","",#REF!)</f>
        <v>#REF!</v>
      </c>
      <c r="S29" s="81" t="e">
        <f>IF(Q29="","",INDEX($I$3:$I$38,MATCH(Q29,$H$3:$H$38,0)))</f>
        <v>#REF!</v>
      </c>
      <c r="T29" s="82" t="e">
        <f>IF(S29="","",IF(R29="G",
IF(MID(S29,7,1)="+",VLOOKUP(MID(S29,5,3),'Voies et blocs'!$A$3:$C$25,2,0),
IF(MID(S29,8,3)="2/3",VLOOKUP(MID(S29,5,6),'Voies et blocs'!$A$3:$C$25,2,0),
VLOOKUP(MID(S29,5,2),'Voies et blocs'!$A$3:$C$25,2,0))),
IF(MID(S29,7,1)="+",VLOOKUP(MID(S29,5,3),'Voies et blocs'!$A$3:$C$25,3,0),
IF(MID(S29,8,3)="2/3",VLOOKUP(MID(S29,5,6),'Voies et blocs'!$A$3:$C$25,3,0),
VLOOKUP(MID(S29,5,2),'Voies et blocs'!$A$3:$C$25,3,0)))))</f>
        <v>#REF!</v>
      </c>
      <c r="U29" s="115" t="s">
        <v>7</v>
      </c>
      <c r="V29" s="82" t="e">
        <f t="shared" si="5"/>
        <v>#REF!</v>
      </c>
      <c r="W29" s="112"/>
      <c r="X29" s="93" t="e">
        <f t="shared" si="6"/>
        <v>#REF!</v>
      </c>
      <c r="Y29" s="88" t="e">
        <f>IF(AND(ISNUMBER(SEARCH("_D",#REF!))=TRUE,#REF!&lt;&gt;""),#REF!,IF(AND(ISNUMBER(SEARCH("_D",#REF!))=TRUE,#REF!&lt;&gt;""),#REF!,IF(AND(ISNUMBER(SEARCH("_D",#REF!))=TRUE,#REF!&lt;&gt;""),#REF!,IF(AND(ISNUMBER(SEARCH("_D",#REF!))=TRUE,#REF!&lt;&gt;""),#REF!,IF(AND(ISNUMBER(SEARCH("_D",#REF!))=TRUE,#REF!&lt;&gt;""),#REF!,IF(AND(ISNUMBER(SEARCH("_D",#REF!))=TRUE,#REF!&lt;&gt;""),#REF!,IF(AND(ISNUMBER(SEARCH("_D",#REF!))=TRUE,#REF!&lt;&gt;""),#REF!,IF(AND(ISNUMBER(SEARCH("_D",#REF!))=TRUE,#REF!&lt;&gt;""),#REF!,IF(AND(ISNUMBER(SEARCH("_D",#REF!))=TRUE,#REF!&lt;&gt;""),#REF!,IF(AND(ISNUMBER(SEARCH("_D",#REF!))=TRUE,#REF!&lt;&gt;""),#REF!,IF(AND(ISNUMBER(SEARCH("_D",#REF!))=TRUE,#REF!&lt;&gt;""),#REF!,IF(AND(ISNUMBER(SEARCH("_D",#REF!))=TRUE,#REF!&lt;&gt;""),#REF!,IF(AND(ISNUMBER(SEARCH("_D",#REF!))=TRUE,#REF!&lt;&gt;""),#REF!,IF(AND(ISNUMBER(SEARCH("_D",#REF!))=TRUE,#REF!&lt;&gt;""),#REF!,IF(AND(ISNUMBER(SEARCH("_D",#REF!))=TRUE,#REF!&lt;&gt;""),#REF!,IF(AND(ISNUMBER(SEARCH("_D",#REF!))=TRUE,#REF!&lt;&gt;""),#REF!,IF(AND(ISNUMBER(SEARCH("_D",#REF!))=TRUE,#REF!&lt;&gt;""),#REF!,"")))))))))))))))))</f>
        <v>#REF!</v>
      </c>
      <c r="Z29" s="89" t="e">
        <f>IF(AND(ISNUMBER(SEARCH("_D",#REF!))=FALSE,#REF!&lt;&gt;""),#REF!,IF(AND(ISNUMBER(SEARCH("_D",#REF!))=FALSE,#REF!&lt;&gt;""),#REF!,IF(AND(ISNUMBER(SEARCH("_D",#REF!))=FALSE,#REF!&lt;&gt;""),#REF!,IF(AND(ISNUMBER(SEARCH("_D",#REF!))=FALSE,#REF!&lt;&gt;""),#REF!,IF(AND(ISNUMBER(SEARCH("_D",#REF!))=FALSE,#REF!&lt;&gt;""),#REF!,IF(AND(ISNUMBER(SEARCH("_D",#REF!))=FALSE,#REF!&lt;&gt;""),#REF!,IF(AND(ISNUMBER(SEARCH("_D",#REF!))=FALSE,#REF!&lt;&gt;""),#REF!,IF(AND(ISNUMBER(SEARCH("_D",#REF!))=FALSE,#REF!&lt;&gt;""),#REF!,IF(AND(ISNUMBER(SEARCH("_D",#REF!))=FALSE,#REF!&lt;&gt;""),#REF!,IF(AND(ISNUMBER(SEARCH("_D",#REF!))=FALSE,#REF!&lt;&gt;""),#REF!,IF(AND(ISNUMBER(SEARCH("_D",#REF!))=FALSE,#REF!&lt;&gt;""),#REF!,IF(AND(ISNUMBER(SEARCH("_D",#REF!))=FALSE,#REF!&lt;&gt;""),#REF!,IF(AND(ISNUMBER(SEARCH("_D",#REF!))=FALSE,#REF!&lt;&gt;""),#REF!,IF(AND(ISNUMBER(SEARCH("_D",#REF!))=FALSE,#REF!&lt;&gt;""),#REF!,IF(AND(ISNUMBER(SEARCH("_D",#REF!))=FALSE,#REF!&lt;&gt;""),#REF!,IF(AND(ISNUMBER(SEARCH("_D",#REF!))=FALSE,#REF!&lt;&gt;""),#REF!,IF(AND(ISNUMBER(SEARCH("_D",#REF!))=FALSE,#REF!&lt;&gt;""),#REF!,"")))))))))))))))))</f>
        <v>#REF!</v>
      </c>
      <c r="AA29" s="95" t="e">
        <f>IF(AND(Y29="",Z29=""),0,
IF(AND(Y29="",Z29&lt;&gt;""),INDEX('Voies et blocs'!$F$2:$F$20,MATCH('Passages évaluation'!Z29,liste_blocs,0))/2,
IF(AND(Z29="",Y29&lt;&gt;""),INDEX('Voies et blocs'!$F$2:$F$20,MATCH('Passages évaluation'!Y29,liste_blocs,0))/2,
(INDEX('Voies et blocs'!$F$2:$F$20,MATCH('Passages évaluation'!Y29,liste_blocs,0))+INDEX('Voies et blocs'!$F$2:$F$20,MATCH('Passages évaluation'!Z29,liste_blocs,0)))/2)))</f>
        <v>#REF!</v>
      </c>
      <c r="AB29" s="104" t="e">
        <f>IF(VLOOKUP(Q29,#REF!,28)&gt;=150,4,
IF(AND(VLOOKUP(Q29,#REF!,28)&lt;150,VLOOKUP(Q29,#REF!,28)&gt;=100),3,
IF(AND(VLOOKUP(Q29,#REF!,28)&lt;100,VLOOKUP(Q29,#REF!,28)&gt;=50),2,
IF(VLOOKUP(Q29,#REF!,28)&lt;50,1))))</f>
        <v>#REF!</v>
      </c>
      <c r="AC29" s="128">
        <v>3</v>
      </c>
      <c r="AD29" s="84" t="e">
        <f>-(12-INDEX(#REF!,MATCH('Passages évaluation'!Q29,#REF!,0)))/4</f>
        <v>#REF!</v>
      </c>
      <c r="AE29" s="106" t="e">
        <f t="shared" si="7"/>
        <v>#REF!</v>
      </c>
    </row>
    <row r="30" spans="1:31" ht="15.15" customHeight="1" thickBot="1" x14ac:dyDescent="0.35">
      <c r="A30" s="51" t="s">
        <v>97</v>
      </c>
      <c r="B30" s="50" t="e">
        <f>IF(#REF!="","",#REF!)</f>
        <v>#REF!</v>
      </c>
      <c r="C30" s="50" t="e">
        <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f>
        <v>#REF!</v>
      </c>
      <c r="D30" s="50" t="s">
        <v>31</v>
      </c>
      <c r="F30" s="51" t="s">
        <v>101</v>
      </c>
      <c r="G30" s="368"/>
      <c r="H30" s="56" t="str">
        <f t="shared" si="9"/>
        <v/>
      </c>
      <c r="I30" s="56" t="str">
        <f t="shared" si="10"/>
        <v/>
      </c>
      <c r="J30" s="56" t="str">
        <f t="shared" si="11"/>
        <v>MERCERON Laura</v>
      </c>
      <c r="K30" s="57" t="s">
        <v>22</v>
      </c>
      <c r="L30" s="372"/>
      <c r="M30" s="62"/>
      <c r="N30" s="59"/>
      <c r="O30" s="63"/>
      <c r="Q30" s="98" t="e">
        <f>IF(#REF!="","",#REF!)</f>
        <v>#REF!</v>
      </c>
      <c r="R30" s="125" t="e">
        <f>IF(#REF!="","",#REF!)</f>
        <v>#REF!</v>
      </c>
      <c r="S30" s="81" t="s">
        <v>66</v>
      </c>
      <c r="T30" s="82" t="e">
        <f>IF(S30="","",IF(R30="G",
IF(MID(S30,7,1)="+",VLOOKUP(MID(S30,5,3),'Voies et blocs'!$A$3:$C$25,2,0),
IF(MID(S30,8,3)="2/3",VLOOKUP(MID(S30,5,6),'Voies et blocs'!$A$3:$C$25,2,0),
VLOOKUP(MID(S30,5,2),'Voies et blocs'!$A$3:$C$25,2,0))),
IF(MID(S30,7,1)="+",VLOOKUP(MID(S30,5,3),'Voies et blocs'!$A$3:$C$25,3,0),
IF(MID(S30,8,3)="2/3",VLOOKUP(MID(S30,5,6),'Voies et blocs'!$A$3:$C$25,3,0),
VLOOKUP(MID(S30,5,2),'Voies et blocs'!$A$3:$C$25,3,0)))))</f>
        <v>#REF!</v>
      </c>
      <c r="U30" s="115" t="s">
        <v>7</v>
      </c>
      <c r="V30" s="82" t="e">
        <f t="shared" si="5"/>
        <v>#REF!</v>
      </c>
      <c r="W30" s="112"/>
      <c r="X30" s="93" t="e">
        <f t="shared" si="6"/>
        <v>#REF!</v>
      </c>
      <c r="Y30" s="88" t="e">
        <f>IF(AND(ISNUMBER(SEARCH("_D",#REF!))=TRUE,#REF!&lt;&gt;""),#REF!,IF(AND(ISNUMBER(SEARCH("_D",#REF!))=TRUE,#REF!&lt;&gt;""),#REF!,IF(AND(ISNUMBER(SEARCH("_D",#REF!))=TRUE,#REF!&lt;&gt;""),#REF!,IF(AND(ISNUMBER(SEARCH("_D",#REF!))=TRUE,#REF!&lt;&gt;""),#REF!,IF(AND(ISNUMBER(SEARCH("_D",#REF!))=TRUE,#REF!&lt;&gt;""),#REF!,IF(AND(ISNUMBER(SEARCH("_D",#REF!))=TRUE,#REF!&lt;&gt;""),#REF!,IF(AND(ISNUMBER(SEARCH("_D",#REF!))=TRUE,#REF!&lt;&gt;""),#REF!,IF(AND(ISNUMBER(SEARCH("_D",#REF!))=TRUE,#REF!&lt;&gt;""),#REF!,IF(AND(ISNUMBER(SEARCH("_D",#REF!))=TRUE,#REF!&lt;&gt;""),#REF!,IF(AND(ISNUMBER(SEARCH("_D",#REF!))=TRUE,#REF!&lt;&gt;""),#REF!,IF(AND(ISNUMBER(SEARCH("_D",#REF!))=TRUE,#REF!&lt;&gt;""),#REF!,IF(AND(ISNUMBER(SEARCH("_D",#REF!))=TRUE,#REF!&lt;&gt;""),#REF!,IF(AND(ISNUMBER(SEARCH("_D",#REF!))=TRUE,#REF!&lt;&gt;""),#REF!,IF(AND(ISNUMBER(SEARCH("_D",#REF!))=TRUE,#REF!&lt;&gt;""),#REF!,IF(AND(ISNUMBER(SEARCH("_D",#REF!))=TRUE,#REF!&lt;&gt;""),#REF!,IF(AND(ISNUMBER(SEARCH("_D",#REF!))=TRUE,#REF!&lt;&gt;""),#REF!,IF(AND(ISNUMBER(SEARCH("_D",#REF!))=TRUE,#REF!&lt;&gt;""),#REF!,"")))))))))))))))))</f>
        <v>#REF!</v>
      </c>
      <c r="Z30" s="89" t="e">
        <f>IF(AND(ISNUMBER(SEARCH("_D",#REF!))=FALSE,#REF!&lt;&gt;""),#REF!,IF(AND(ISNUMBER(SEARCH("_D",#REF!))=FALSE,#REF!&lt;&gt;""),#REF!,IF(AND(ISNUMBER(SEARCH("_D",#REF!))=FALSE,#REF!&lt;&gt;""),#REF!,IF(AND(ISNUMBER(SEARCH("_D",#REF!))=FALSE,#REF!&lt;&gt;""),#REF!,IF(AND(ISNUMBER(SEARCH("_D",#REF!))=FALSE,#REF!&lt;&gt;""),#REF!,IF(AND(ISNUMBER(SEARCH("_D",#REF!))=FALSE,#REF!&lt;&gt;""),#REF!,IF(AND(ISNUMBER(SEARCH("_D",#REF!))=FALSE,#REF!&lt;&gt;""),#REF!,IF(AND(ISNUMBER(SEARCH("_D",#REF!))=FALSE,#REF!&lt;&gt;""),#REF!,IF(AND(ISNUMBER(SEARCH("_D",#REF!))=FALSE,#REF!&lt;&gt;""),#REF!,IF(AND(ISNUMBER(SEARCH("_D",#REF!))=FALSE,#REF!&lt;&gt;""),#REF!,IF(AND(ISNUMBER(SEARCH("_D",#REF!))=FALSE,#REF!&lt;&gt;""),#REF!,IF(AND(ISNUMBER(SEARCH("_D",#REF!))=FALSE,#REF!&lt;&gt;""),#REF!,IF(AND(ISNUMBER(SEARCH("_D",#REF!))=FALSE,#REF!&lt;&gt;""),#REF!,IF(AND(ISNUMBER(SEARCH("_D",#REF!))=FALSE,#REF!&lt;&gt;""),#REF!,IF(AND(ISNUMBER(SEARCH("_D",#REF!))=FALSE,#REF!&lt;&gt;""),#REF!,IF(AND(ISNUMBER(SEARCH("_D",#REF!))=FALSE,#REF!&lt;&gt;""),#REF!,IF(AND(ISNUMBER(SEARCH("_D",#REF!))=FALSE,#REF!&lt;&gt;""),#REF!,"")))))))))))))))))</f>
        <v>#REF!</v>
      </c>
      <c r="AA30" s="95" t="e">
        <f>IF(AND(Y30="",Z30=""),0,
IF(AND(Y30="",Z30&lt;&gt;""),INDEX('Voies et blocs'!$F$2:$F$20,MATCH('Passages évaluation'!Z30,liste_blocs,0))/2,
IF(AND(Z30="",Y30&lt;&gt;""),INDEX('Voies et blocs'!$F$2:$F$20,MATCH('Passages évaluation'!Y30,liste_blocs,0))/2,
(INDEX('Voies et blocs'!$F$2:$F$20,MATCH('Passages évaluation'!Y30,liste_blocs,0))+INDEX('Voies et blocs'!$F$2:$F$20,MATCH('Passages évaluation'!Z30,liste_blocs,0)))/2)))</f>
        <v>#REF!</v>
      </c>
      <c r="AB30" s="104" t="e">
        <f>IF(VLOOKUP(Q30,#REF!,28)&gt;=150,4,
IF(AND(VLOOKUP(Q30,#REF!,28)&lt;150,VLOOKUP(Q30,#REF!,28)&gt;=100),3,
IF(AND(VLOOKUP(Q30,#REF!,28)&lt;100,VLOOKUP(Q30,#REF!,28)&gt;=50),2,
IF(VLOOKUP(Q30,#REF!,28)&lt;50,1))))</f>
        <v>#REF!</v>
      </c>
      <c r="AC30" s="128">
        <v>3</v>
      </c>
      <c r="AD30" s="84">
        <v>-1</v>
      </c>
      <c r="AE30" s="106" t="e">
        <f t="shared" si="7"/>
        <v>#REF!</v>
      </c>
    </row>
    <row r="31" spans="1:31" ht="15.15" customHeight="1" thickBot="1" x14ac:dyDescent="0.35">
      <c r="A31" s="51" t="s">
        <v>87</v>
      </c>
      <c r="B31" s="50" t="e">
        <f>IF(#REF!="","",#REF!)</f>
        <v>#REF!</v>
      </c>
      <c r="C31" s="50" t="e">
        <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f>
        <v>#REF!</v>
      </c>
      <c r="D31" s="50" t="s">
        <v>35</v>
      </c>
      <c r="F31" s="51" t="s">
        <v>102</v>
      </c>
      <c r="G31" s="369">
        <v>15</v>
      </c>
      <c r="H31" s="64" t="str">
        <f t="shared" si="9"/>
        <v/>
      </c>
      <c r="I31" s="64" t="str">
        <f t="shared" si="10"/>
        <v/>
      </c>
      <c r="J31" s="64" t="str">
        <f t="shared" si="11"/>
        <v>AYRAULT Victoria</v>
      </c>
      <c r="K31" s="65" t="s">
        <v>13</v>
      </c>
      <c r="L31" s="371">
        <v>15</v>
      </c>
      <c r="M31" s="66"/>
      <c r="N31" s="67"/>
      <c r="O31" s="68"/>
      <c r="Q31" s="98" t="e">
        <f>IF(#REF!="","",#REF!)</f>
        <v>#REF!</v>
      </c>
      <c r="R31" s="125" t="e">
        <f>IF(#REF!="","",#REF!)</f>
        <v>#REF!</v>
      </c>
      <c r="S31" s="81" t="e">
        <f t="shared" ref="S31:S36" si="12">IF(Q31="","",INDEX($I$3:$I$38,MATCH(Q31,$H$3:$H$38,0)))</f>
        <v>#REF!</v>
      </c>
      <c r="T31" s="82" t="e">
        <f>IF(S31="","",IF(R31="G",
IF(MID(S31,7,1)="+",VLOOKUP(MID(S31,5,3),'Voies et blocs'!$A$3:$C$25,2,0),
IF(MID(S31,8,3)="2/3",VLOOKUP(MID(S31,5,6),'Voies et blocs'!$A$3:$C$25,2,0),
VLOOKUP(MID(S31,5,2),'Voies et blocs'!$A$3:$C$25,2,0))),
IF(MID(S31,7,1)="+",VLOOKUP(MID(S31,5,3),'Voies et blocs'!$A$3:$C$25,3,0),
IF(MID(S31,8,3)="2/3",VLOOKUP(MID(S31,5,6),'Voies et blocs'!$A$3:$C$25,3,0),
VLOOKUP(MID(S31,5,2),'Voies et blocs'!$A$3:$C$25,3,0)))))</f>
        <v>#REF!</v>
      </c>
      <c r="U31" s="115" t="s">
        <v>7</v>
      </c>
      <c r="V31" s="82" t="e">
        <f t="shared" si="5"/>
        <v>#REF!</v>
      </c>
      <c r="W31" s="112"/>
      <c r="X31" s="93" t="e">
        <f t="shared" si="6"/>
        <v>#REF!</v>
      </c>
      <c r="Y31" s="88" t="e">
        <f>IF(AND(ISNUMBER(SEARCH("_D",#REF!))=TRUE,#REF!&lt;&gt;""),#REF!,IF(AND(ISNUMBER(SEARCH("_D",#REF!))=TRUE,#REF!&lt;&gt;""),#REF!,IF(AND(ISNUMBER(SEARCH("_D",#REF!))=TRUE,#REF!&lt;&gt;""),#REF!,IF(AND(ISNUMBER(SEARCH("_D",#REF!))=TRUE,#REF!&lt;&gt;""),#REF!,IF(AND(ISNUMBER(SEARCH("_D",#REF!))=TRUE,#REF!&lt;&gt;""),#REF!,IF(AND(ISNUMBER(SEARCH("_D",#REF!))=TRUE,#REF!&lt;&gt;""),#REF!,IF(AND(ISNUMBER(SEARCH("_D",#REF!))=TRUE,#REF!&lt;&gt;""),#REF!,IF(AND(ISNUMBER(SEARCH("_D",#REF!))=TRUE,#REF!&lt;&gt;""),#REF!,IF(AND(ISNUMBER(SEARCH("_D",#REF!))=TRUE,#REF!&lt;&gt;""),#REF!,IF(AND(ISNUMBER(SEARCH("_D",#REF!))=TRUE,#REF!&lt;&gt;""),#REF!,IF(AND(ISNUMBER(SEARCH("_D",#REF!))=TRUE,#REF!&lt;&gt;""),#REF!,IF(AND(ISNUMBER(SEARCH("_D",#REF!))=TRUE,#REF!&lt;&gt;""),#REF!,IF(AND(ISNUMBER(SEARCH("_D",#REF!))=TRUE,#REF!&lt;&gt;""),#REF!,IF(AND(ISNUMBER(SEARCH("_D",#REF!))=TRUE,#REF!&lt;&gt;""),#REF!,IF(AND(ISNUMBER(SEARCH("_D",#REF!))=TRUE,#REF!&lt;&gt;""),#REF!,IF(AND(ISNUMBER(SEARCH("_D",#REF!))=TRUE,#REF!&lt;&gt;""),#REF!,IF(AND(ISNUMBER(SEARCH("_D",#REF!))=TRUE,#REF!&lt;&gt;""),#REF!,"")))))))))))))))))</f>
        <v>#REF!</v>
      </c>
      <c r="Z31" s="89" t="e">
        <f>IF(AND(ISNUMBER(SEARCH("_D",#REF!))=FALSE,#REF!&lt;&gt;""),#REF!,IF(AND(ISNUMBER(SEARCH("_D",#REF!))=FALSE,#REF!&lt;&gt;""),#REF!,IF(AND(ISNUMBER(SEARCH("_D",#REF!))=FALSE,#REF!&lt;&gt;""),#REF!,IF(AND(ISNUMBER(SEARCH("_D",#REF!))=FALSE,#REF!&lt;&gt;""),#REF!,IF(AND(ISNUMBER(SEARCH("_D",#REF!))=FALSE,#REF!&lt;&gt;""),#REF!,IF(AND(ISNUMBER(SEARCH("_D",#REF!))=FALSE,#REF!&lt;&gt;""),#REF!,IF(AND(ISNUMBER(SEARCH("_D",#REF!))=FALSE,#REF!&lt;&gt;""),#REF!,IF(AND(ISNUMBER(SEARCH("_D",#REF!))=FALSE,#REF!&lt;&gt;""),#REF!,IF(AND(ISNUMBER(SEARCH("_D",#REF!))=FALSE,#REF!&lt;&gt;""),#REF!,IF(AND(ISNUMBER(SEARCH("_D",#REF!))=FALSE,#REF!&lt;&gt;""),#REF!,IF(AND(ISNUMBER(SEARCH("_D",#REF!))=FALSE,#REF!&lt;&gt;""),#REF!,IF(AND(ISNUMBER(SEARCH("_D",#REF!))=FALSE,#REF!&lt;&gt;""),#REF!,IF(AND(ISNUMBER(SEARCH("_D",#REF!))=FALSE,#REF!&lt;&gt;""),#REF!,IF(AND(ISNUMBER(SEARCH("_D",#REF!))=FALSE,#REF!&lt;&gt;""),#REF!,IF(AND(ISNUMBER(SEARCH("_D",#REF!))=FALSE,#REF!&lt;&gt;""),#REF!,IF(AND(ISNUMBER(SEARCH("_D",#REF!))=FALSE,#REF!&lt;&gt;""),#REF!,IF(AND(ISNUMBER(SEARCH("_D",#REF!))=FALSE,#REF!&lt;&gt;""),#REF!,"")))))))))))))))))</f>
        <v>#REF!</v>
      </c>
      <c r="AA31" s="95" t="e">
        <f>IF(AND(Y31="",Z31=""),0,
IF(AND(Y31="",Z31&lt;&gt;""),INDEX('Voies et blocs'!$F$2:$F$20,MATCH('Passages évaluation'!Z31,liste_blocs,0))/2,
IF(AND(Z31="",Y31&lt;&gt;""),INDEX('Voies et blocs'!$F$2:$F$20,MATCH('Passages évaluation'!Y31,liste_blocs,0))/2,
(INDEX('Voies et blocs'!$F$2:$F$20,MATCH('Passages évaluation'!Y31,liste_blocs,0))+INDEX('Voies et blocs'!$F$2:$F$20,MATCH('Passages évaluation'!Z31,liste_blocs,0)))/2)))</f>
        <v>#REF!</v>
      </c>
      <c r="AB31" s="104" t="e">
        <f>IF(VLOOKUP(Q31,#REF!,28)&gt;=150,4,
IF(AND(VLOOKUP(Q31,#REF!,28)&lt;150,VLOOKUP(Q31,#REF!,28)&gt;=100),3,
IF(AND(VLOOKUP(Q31,#REF!,28)&lt;100,VLOOKUP(Q31,#REF!,28)&gt;=50),2,
IF(VLOOKUP(Q31,#REF!,28)&lt;50,1))))</f>
        <v>#REF!</v>
      </c>
      <c r="AC31" s="128">
        <v>3.5</v>
      </c>
      <c r="AD31" s="84">
        <v>-1</v>
      </c>
      <c r="AE31" s="106" t="e">
        <f t="shared" si="7"/>
        <v>#REF!</v>
      </c>
    </row>
    <row r="32" spans="1:31" ht="15.15" customHeight="1" thickBot="1" x14ac:dyDescent="0.35">
      <c r="A32" s="51" t="s">
        <v>92</v>
      </c>
      <c r="B32" s="50" t="e">
        <f>IF(#REF!="","",#REF!)</f>
        <v>#REF!</v>
      </c>
      <c r="C32" s="50" t="e">
        <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f>
        <v>#REF!</v>
      </c>
      <c r="D32" s="50" t="s">
        <v>37</v>
      </c>
      <c r="F32" s="51" t="s">
        <v>103</v>
      </c>
      <c r="G32" s="370"/>
      <c r="H32" s="69" t="str">
        <f t="shared" si="9"/>
        <v/>
      </c>
      <c r="I32" s="69" t="str">
        <f t="shared" si="10"/>
        <v>V02_5B_Violette</v>
      </c>
      <c r="J32" s="69" t="str">
        <f t="shared" si="11"/>
        <v>DA CRUZ Gonçalo</v>
      </c>
      <c r="K32" s="70" t="s">
        <v>33</v>
      </c>
      <c r="L32" s="371"/>
      <c r="M32" s="71"/>
      <c r="N32" s="72"/>
      <c r="O32" s="73"/>
      <c r="Q32" s="98" t="e">
        <f>IF(#REF!="","",#REF!)</f>
        <v>#REF!</v>
      </c>
      <c r="R32" s="125" t="e">
        <f>IF(#REF!="","",#REF!)</f>
        <v>#REF!</v>
      </c>
      <c r="S32" s="81" t="e">
        <f t="shared" si="12"/>
        <v>#REF!</v>
      </c>
      <c r="T32" s="82" t="e">
        <f>IF(S32="","",IF(R32="G",
IF(MID(S32,7,1)="+",VLOOKUP(MID(S32,5,3),'Voies et blocs'!$A$3:$C$25,2,0),
IF(MID(S32,8,3)="2/3",VLOOKUP(MID(S32,5,6),'Voies et blocs'!$A$3:$C$25,2,0),
VLOOKUP(MID(S32,5,2),'Voies et blocs'!$A$3:$C$25,2,0))),
IF(MID(S32,7,1)="+",VLOOKUP(MID(S32,5,3),'Voies et blocs'!$A$3:$C$25,3,0),
IF(MID(S32,8,3)="2/3",VLOOKUP(MID(S32,5,6),'Voies et blocs'!$A$3:$C$25,3,0),
VLOOKUP(MID(S32,5,2),'Voies et blocs'!$A$3:$C$25,3,0)))))</f>
        <v>#REF!</v>
      </c>
      <c r="U32" s="115" t="s">
        <v>7</v>
      </c>
      <c r="V32" s="82" t="e">
        <f t="shared" si="5"/>
        <v>#REF!</v>
      </c>
      <c r="W32" s="112"/>
      <c r="X32" s="93" t="e">
        <f t="shared" si="6"/>
        <v>#REF!</v>
      </c>
      <c r="Y32" s="88" t="e">
        <f>IF(AND(ISNUMBER(SEARCH("_D",#REF!))=TRUE,#REF!&lt;&gt;""),#REF!,IF(AND(ISNUMBER(SEARCH("_D",#REF!))=TRUE,#REF!&lt;&gt;""),#REF!,IF(AND(ISNUMBER(SEARCH("_D",#REF!))=TRUE,#REF!&lt;&gt;""),#REF!,IF(AND(ISNUMBER(SEARCH("_D",#REF!))=TRUE,#REF!&lt;&gt;""),#REF!,IF(AND(ISNUMBER(SEARCH("_D",#REF!))=TRUE,#REF!&lt;&gt;""),#REF!,IF(AND(ISNUMBER(SEARCH("_D",#REF!))=TRUE,#REF!&lt;&gt;""),#REF!,IF(AND(ISNUMBER(SEARCH("_D",#REF!))=TRUE,#REF!&lt;&gt;""),#REF!,IF(AND(ISNUMBER(SEARCH("_D",#REF!))=TRUE,#REF!&lt;&gt;""),#REF!,IF(AND(ISNUMBER(SEARCH("_D",#REF!))=TRUE,#REF!&lt;&gt;""),#REF!,IF(AND(ISNUMBER(SEARCH("_D",#REF!))=TRUE,#REF!&lt;&gt;""),#REF!,IF(AND(ISNUMBER(SEARCH("_D",#REF!))=TRUE,#REF!&lt;&gt;""),#REF!,IF(AND(ISNUMBER(SEARCH("_D",#REF!))=TRUE,#REF!&lt;&gt;""),#REF!,IF(AND(ISNUMBER(SEARCH("_D",#REF!))=TRUE,#REF!&lt;&gt;""),#REF!,IF(AND(ISNUMBER(SEARCH("_D",#REF!))=TRUE,#REF!&lt;&gt;""),#REF!,IF(AND(ISNUMBER(SEARCH("_D",#REF!))=TRUE,#REF!&lt;&gt;""),#REF!,IF(AND(ISNUMBER(SEARCH("_D",#REF!))=TRUE,#REF!&lt;&gt;""),#REF!,IF(AND(ISNUMBER(SEARCH("_D",#REF!))=TRUE,#REF!&lt;&gt;""),#REF!,"")))))))))))))))))</f>
        <v>#REF!</v>
      </c>
      <c r="Z32" s="89" t="e">
        <f>IF(AND(ISNUMBER(SEARCH("_D",#REF!))=FALSE,#REF!&lt;&gt;""),#REF!,IF(AND(ISNUMBER(SEARCH("_D",#REF!))=FALSE,#REF!&lt;&gt;""),#REF!,IF(AND(ISNUMBER(SEARCH("_D",#REF!))=FALSE,#REF!&lt;&gt;""),#REF!,IF(AND(ISNUMBER(SEARCH("_D",#REF!))=FALSE,#REF!&lt;&gt;""),#REF!,IF(AND(ISNUMBER(SEARCH("_D",#REF!))=FALSE,#REF!&lt;&gt;""),#REF!,IF(AND(ISNUMBER(SEARCH("_D",#REF!))=FALSE,#REF!&lt;&gt;""),#REF!,IF(AND(ISNUMBER(SEARCH("_D",#REF!))=FALSE,#REF!&lt;&gt;""),#REF!,IF(AND(ISNUMBER(SEARCH("_D",#REF!))=FALSE,#REF!&lt;&gt;""),#REF!,IF(AND(ISNUMBER(SEARCH("_D",#REF!))=FALSE,#REF!&lt;&gt;""),#REF!,IF(AND(ISNUMBER(SEARCH("_D",#REF!))=FALSE,#REF!&lt;&gt;""),#REF!,IF(AND(ISNUMBER(SEARCH("_D",#REF!))=FALSE,#REF!&lt;&gt;""),#REF!,IF(AND(ISNUMBER(SEARCH("_D",#REF!))=FALSE,#REF!&lt;&gt;""),#REF!,IF(AND(ISNUMBER(SEARCH("_D",#REF!))=FALSE,#REF!&lt;&gt;""),#REF!,IF(AND(ISNUMBER(SEARCH("_D",#REF!))=FALSE,#REF!&lt;&gt;""),#REF!,IF(AND(ISNUMBER(SEARCH("_D",#REF!))=FALSE,#REF!&lt;&gt;""),#REF!,IF(AND(ISNUMBER(SEARCH("_D",#REF!))=FALSE,#REF!&lt;&gt;""),#REF!,IF(AND(ISNUMBER(SEARCH("_D",#REF!))=FALSE,#REF!&lt;&gt;""),#REF!,"")))))))))))))))))</f>
        <v>#REF!</v>
      </c>
      <c r="AA32" s="95" t="e">
        <f>IF(AND(Y32="",Z32=""),0,
IF(AND(Y32="",Z32&lt;&gt;""),INDEX('Voies et blocs'!$F$2:$F$20,MATCH('Passages évaluation'!Z32,liste_blocs,0))/2,
IF(AND(Z32="",Y32&lt;&gt;""),INDEX('Voies et blocs'!$F$2:$F$20,MATCH('Passages évaluation'!Y32,liste_blocs,0))/2,
(INDEX('Voies et blocs'!$F$2:$F$20,MATCH('Passages évaluation'!Y32,liste_blocs,0))+INDEX('Voies et blocs'!$F$2:$F$20,MATCH('Passages évaluation'!Z32,liste_blocs,0)))/2)))</f>
        <v>#REF!</v>
      </c>
      <c r="AB32" s="104" t="e">
        <f>IF(VLOOKUP(Q32,#REF!,28)&gt;=150,4,
IF(AND(VLOOKUP(Q32,#REF!,28)&lt;150,VLOOKUP(Q32,#REF!,28)&gt;=100),3,
IF(AND(VLOOKUP(Q32,#REF!,28)&lt;100,VLOOKUP(Q32,#REF!,28)&gt;=50),2,
IF(VLOOKUP(Q32,#REF!,28)&lt;50,1))))</f>
        <v>#REF!</v>
      </c>
      <c r="AC32" s="128">
        <v>3.5</v>
      </c>
      <c r="AD32" s="84" t="e">
        <f>-(12-INDEX(#REF!,MATCH('Passages évaluation'!Q32,#REF!,0)))/4</f>
        <v>#REF!</v>
      </c>
      <c r="AE32" s="106" t="e">
        <f t="shared" si="7"/>
        <v>#REF!</v>
      </c>
    </row>
    <row r="33" spans="1:31" ht="15.15" customHeight="1" thickBot="1" x14ac:dyDescent="0.35">
      <c r="A33" s="51" t="s">
        <v>103</v>
      </c>
      <c r="B33" s="50" t="e">
        <f>IF(#REF!="","",#REF!)</f>
        <v>#REF!</v>
      </c>
      <c r="C33" s="52" t="s">
        <v>66</v>
      </c>
      <c r="D33" s="50" t="s">
        <v>20</v>
      </c>
      <c r="F33" s="51" t="s">
        <v>104</v>
      </c>
      <c r="G33" s="367">
        <v>16</v>
      </c>
      <c r="H33" s="54" t="str">
        <f t="shared" si="9"/>
        <v/>
      </c>
      <c r="I33" s="54" t="str">
        <f t="shared" si="10"/>
        <v/>
      </c>
      <c r="J33" s="54" t="str">
        <f t="shared" si="11"/>
        <v>BISSELER Lilas</v>
      </c>
      <c r="K33" s="55" t="s">
        <v>25</v>
      </c>
      <c r="L33" s="372">
        <v>16</v>
      </c>
      <c r="M33" s="60" t="s">
        <v>113</v>
      </c>
      <c r="N33" s="58" t="s">
        <v>30</v>
      </c>
      <c r="O33" s="61" t="s">
        <v>12</v>
      </c>
      <c r="Q33" s="98" t="e">
        <f>IF(#REF!="","",#REF!)</f>
        <v>#REF!</v>
      </c>
      <c r="R33" s="125" t="e">
        <f>IF(#REF!="","",#REF!)</f>
        <v>#REF!</v>
      </c>
      <c r="S33" s="81" t="e">
        <f t="shared" si="12"/>
        <v>#REF!</v>
      </c>
      <c r="T33" s="82" t="e">
        <f>IF(S33="","",IF(R33="G",
IF(MID(S33,7,1)="+",VLOOKUP(MID(S33,5,3),'Voies et blocs'!$A$3:$C$25,2,0),
IF(MID(S33,8,3)="2/3",VLOOKUP(MID(S33,5,6),'Voies et blocs'!$A$3:$C$25,2,0),
VLOOKUP(MID(S33,5,2),'Voies et blocs'!$A$3:$C$25,2,0))),
IF(MID(S33,7,1)="+",VLOOKUP(MID(S33,5,3),'Voies et blocs'!$A$3:$C$25,3,0),
IF(MID(S33,8,3)="2/3",VLOOKUP(MID(S33,5,6),'Voies et blocs'!$A$3:$C$25,3,0),
VLOOKUP(MID(S33,5,2),'Voies et blocs'!$A$3:$C$25,3,0)))))</f>
        <v>#REF!</v>
      </c>
      <c r="U33" s="115" t="s">
        <v>7</v>
      </c>
      <c r="V33" s="82" t="e">
        <f t="shared" si="5"/>
        <v>#REF!</v>
      </c>
      <c r="W33" s="112"/>
      <c r="X33" s="93" t="e">
        <f t="shared" si="6"/>
        <v>#REF!</v>
      </c>
      <c r="Y33" s="88" t="e">
        <f>IF(AND(ISNUMBER(SEARCH("_D",#REF!))=TRUE,#REF!&lt;&gt;""),#REF!,IF(AND(ISNUMBER(SEARCH("_D",#REF!))=TRUE,#REF!&lt;&gt;""),#REF!,IF(AND(ISNUMBER(SEARCH("_D",#REF!))=TRUE,#REF!&lt;&gt;""),#REF!,IF(AND(ISNUMBER(SEARCH("_D",#REF!))=TRUE,#REF!&lt;&gt;""),#REF!,IF(AND(ISNUMBER(SEARCH("_D",#REF!))=TRUE,#REF!&lt;&gt;""),#REF!,IF(AND(ISNUMBER(SEARCH("_D",#REF!))=TRUE,#REF!&lt;&gt;""),#REF!,IF(AND(ISNUMBER(SEARCH("_D",#REF!))=TRUE,#REF!&lt;&gt;""),#REF!,IF(AND(ISNUMBER(SEARCH("_D",#REF!))=TRUE,#REF!&lt;&gt;""),#REF!,IF(AND(ISNUMBER(SEARCH("_D",#REF!))=TRUE,#REF!&lt;&gt;""),#REF!,IF(AND(ISNUMBER(SEARCH("_D",#REF!))=TRUE,#REF!&lt;&gt;""),#REF!,IF(AND(ISNUMBER(SEARCH("_D",#REF!))=TRUE,#REF!&lt;&gt;""),#REF!,IF(AND(ISNUMBER(SEARCH("_D",#REF!))=TRUE,#REF!&lt;&gt;""),#REF!,IF(AND(ISNUMBER(SEARCH("_D",#REF!))=TRUE,#REF!&lt;&gt;""),#REF!,IF(AND(ISNUMBER(SEARCH("_D",#REF!))=TRUE,#REF!&lt;&gt;""),#REF!,IF(AND(ISNUMBER(SEARCH("_D",#REF!))=TRUE,#REF!&lt;&gt;""),#REF!,IF(AND(ISNUMBER(SEARCH("_D",#REF!))=TRUE,#REF!&lt;&gt;""),#REF!,IF(AND(ISNUMBER(SEARCH("_D",#REF!))=TRUE,#REF!&lt;&gt;""),#REF!,"")))))))))))))))))</f>
        <v>#REF!</v>
      </c>
      <c r="Z33" s="89" t="e">
        <f>IF(AND(ISNUMBER(SEARCH("_D",#REF!))=FALSE,#REF!&lt;&gt;""),#REF!,IF(AND(ISNUMBER(SEARCH("_D",#REF!))=FALSE,#REF!&lt;&gt;""),#REF!,IF(AND(ISNUMBER(SEARCH("_D",#REF!))=FALSE,#REF!&lt;&gt;""),#REF!,IF(AND(ISNUMBER(SEARCH("_D",#REF!))=FALSE,#REF!&lt;&gt;""),#REF!,IF(AND(ISNUMBER(SEARCH("_D",#REF!))=FALSE,#REF!&lt;&gt;""),#REF!,IF(AND(ISNUMBER(SEARCH("_D",#REF!))=FALSE,#REF!&lt;&gt;""),#REF!,IF(AND(ISNUMBER(SEARCH("_D",#REF!))=FALSE,#REF!&lt;&gt;""),#REF!,IF(AND(ISNUMBER(SEARCH("_D",#REF!))=FALSE,#REF!&lt;&gt;""),#REF!,IF(AND(ISNUMBER(SEARCH("_D",#REF!))=FALSE,#REF!&lt;&gt;""),#REF!,IF(AND(ISNUMBER(SEARCH("_D",#REF!))=FALSE,#REF!&lt;&gt;""),#REF!,IF(AND(ISNUMBER(SEARCH("_D",#REF!))=FALSE,#REF!&lt;&gt;""),#REF!,IF(AND(ISNUMBER(SEARCH("_D",#REF!))=FALSE,#REF!&lt;&gt;""),#REF!,IF(AND(ISNUMBER(SEARCH("_D",#REF!))=FALSE,#REF!&lt;&gt;""),#REF!,IF(AND(ISNUMBER(SEARCH("_D",#REF!))=FALSE,#REF!&lt;&gt;""),#REF!,IF(AND(ISNUMBER(SEARCH("_D",#REF!))=FALSE,#REF!&lt;&gt;""),#REF!,IF(AND(ISNUMBER(SEARCH("_D",#REF!))=FALSE,#REF!&lt;&gt;""),#REF!,IF(AND(ISNUMBER(SEARCH("_D",#REF!))=FALSE,#REF!&lt;&gt;""),#REF!,"")))))))))))))))))</f>
        <v>#REF!</v>
      </c>
      <c r="AA33" s="95" t="e">
        <f>IF(AND(Y33="",Z33=""),0,
IF(AND(Y33="",Z33&lt;&gt;""),INDEX('Voies et blocs'!$F$2:$F$20,MATCH('Passages évaluation'!Z33,liste_blocs,0))/2,
IF(AND(Z33="",Y33&lt;&gt;""),INDEX('Voies et blocs'!$F$2:$F$20,MATCH('Passages évaluation'!Y33,liste_blocs,0))/2,
(INDEX('Voies et blocs'!$F$2:$F$20,MATCH('Passages évaluation'!Y33,liste_blocs,0))+INDEX('Voies et blocs'!$F$2:$F$20,MATCH('Passages évaluation'!Z33,liste_blocs,0)))/2)))</f>
        <v>#REF!</v>
      </c>
      <c r="AB33" s="104" t="e">
        <f>IF(VLOOKUP(Q33,#REF!,28)&gt;=150,4,
IF(AND(VLOOKUP(Q33,#REF!,28)&lt;150,VLOOKUP(Q33,#REF!,28)&gt;=100),3,
IF(AND(VLOOKUP(Q33,#REF!,28)&lt;100,VLOOKUP(Q33,#REF!,28)&gt;=50),2,
IF(VLOOKUP(Q33,#REF!,28)&lt;50,1))))</f>
        <v>#REF!</v>
      </c>
      <c r="AC33" s="128">
        <v>3</v>
      </c>
      <c r="AD33" s="84" t="e">
        <f>-(12-INDEX(#REF!,MATCH('Passages évaluation'!Q33,#REF!,0)))/4</f>
        <v>#REF!</v>
      </c>
      <c r="AE33" s="106" t="e">
        <f t="shared" si="7"/>
        <v>#REF!</v>
      </c>
    </row>
    <row r="34" spans="1:31" ht="15.15" customHeight="1" thickBot="1" x14ac:dyDescent="0.35">
      <c r="A34" s="51" t="s">
        <v>107</v>
      </c>
      <c r="B34" s="50" t="e">
        <f>IF(#REF!="","",#REF!)</f>
        <v>#REF!</v>
      </c>
      <c r="C34" s="52" t="s">
        <v>66</v>
      </c>
      <c r="D34" s="50" t="s">
        <v>18</v>
      </c>
      <c r="F34" s="51" t="s">
        <v>105</v>
      </c>
      <c r="G34" s="368"/>
      <c r="H34" s="56" t="str">
        <f t="shared" si="9"/>
        <v/>
      </c>
      <c r="I34" s="56" t="str">
        <f t="shared" si="10"/>
        <v/>
      </c>
      <c r="J34" s="56" t="str">
        <f t="shared" si="11"/>
        <v/>
      </c>
      <c r="K34" s="57"/>
      <c r="L34" s="372"/>
      <c r="M34" s="62"/>
      <c r="N34" s="59"/>
      <c r="O34" s="63"/>
      <c r="Q34" s="98" t="e">
        <f>IF(#REF!="","",#REF!)</f>
        <v>#REF!</v>
      </c>
      <c r="R34" s="125" t="e">
        <f>IF(#REF!="","",#REF!)</f>
        <v>#REF!</v>
      </c>
      <c r="S34" s="81" t="e">
        <f t="shared" si="12"/>
        <v>#REF!</v>
      </c>
      <c r="T34" s="82" t="e">
        <f>IF(S34="","",IF(R34="G",
IF(MID(S34,7,1)="+",VLOOKUP(MID(S34,5,3),'Voies et blocs'!$A$3:$C$25,2,0),
IF(MID(S34,8,3)="2/3",VLOOKUP(MID(S34,5,6),'Voies et blocs'!$A$3:$C$25,2,0),
VLOOKUP(MID(S34,5,2),'Voies et blocs'!$A$3:$C$25,2,0))),
IF(MID(S34,7,1)="+",VLOOKUP(MID(S34,5,3),'Voies et blocs'!$A$3:$C$25,3,0),
IF(MID(S34,8,3)="2/3",VLOOKUP(MID(S34,5,6),'Voies et blocs'!$A$3:$C$25,3,0),
VLOOKUP(MID(S34,5,2),'Voies et blocs'!$A$3:$C$25,3,0)))))</f>
        <v>#REF!</v>
      </c>
      <c r="U34" s="115" t="s">
        <v>7</v>
      </c>
      <c r="V34" s="82" t="e">
        <f t="shared" si="5"/>
        <v>#REF!</v>
      </c>
      <c r="W34" s="112"/>
      <c r="X34" s="93" t="e">
        <f t="shared" si="6"/>
        <v>#REF!</v>
      </c>
      <c r="Y34" s="88" t="e">
        <f>IF(AND(ISNUMBER(SEARCH("_D",#REF!))=TRUE,#REF!&lt;&gt;""),#REF!,IF(AND(ISNUMBER(SEARCH("_D",#REF!))=TRUE,#REF!&lt;&gt;""),#REF!,IF(AND(ISNUMBER(SEARCH("_D",#REF!))=TRUE,#REF!&lt;&gt;""),#REF!,IF(AND(ISNUMBER(SEARCH("_D",#REF!))=TRUE,#REF!&lt;&gt;""),#REF!,IF(AND(ISNUMBER(SEARCH("_D",#REF!))=TRUE,#REF!&lt;&gt;""),#REF!,IF(AND(ISNUMBER(SEARCH("_D",#REF!))=TRUE,#REF!&lt;&gt;""),#REF!,IF(AND(ISNUMBER(SEARCH("_D",#REF!))=TRUE,#REF!&lt;&gt;""),#REF!,IF(AND(ISNUMBER(SEARCH("_D",#REF!))=TRUE,#REF!&lt;&gt;""),#REF!,IF(AND(ISNUMBER(SEARCH("_D",#REF!))=TRUE,#REF!&lt;&gt;""),#REF!,IF(AND(ISNUMBER(SEARCH("_D",#REF!))=TRUE,#REF!&lt;&gt;""),#REF!,IF(AND(ISNUMBER(SEARCH("_D",#REF!))=TRUE,#REF!&lt;&gt;""),#REF!,IF(AND(ISNUMBER(SEARCH("_D",#REF!))=TRUE,#REF!&lt;&gt;""),#REF!,IF(AND(ISNUMBER(SEARCH("_D",#REF!))=TRUE,#REF!&lt;&gt;""),#REF!,IF(AND(ISNUMBER(SEARCH("_D",#REF!))=TRUE,#REF!&lt;&gt;""),#REF!,IF(AND(ISNUMBER(SEARCH("_D",#REF!))=TRUE,#REF!&lt;&gt;""),#REF!,IF(AND(ISNUMBER(SEARCH("_D",#REF!))=TRUE,#REF!&lt;&gt;""),#REF!,IF(AND(ISNUMBER(SEARCH("_D",#REF!))=TRUE,#REF!&lt;&gt;""),#REF!,"")))))))))))))))))</f>
        <v>#REF!</v>
      </c>
      <c r="Z34" s="89" t="e">
        <f>IF(AND(ISNUMBER(SEARCH("_D",#REF!))=FALSE,#REF!&lt;&gt;""),#REF!,IF(AND(ISNUMBER(SEARCH("_D",#REF!))=FALSE,#REF!&lt;&gt;""),#REF!,IF(AND(ISNUMBER(SEARCH("_D",#REF!))=FALSE,#REF!&lt;&gt;""),#REF!,IF(AND(ISNUMBER(SEARCH("_D",#REF!))=FALSE,#REF!&lt;&gt;""),#REF!,IF(AND(ISNUMBER(SEARCH("_D",#REF!))=FALSE,#REF!&lt;&gt;""),#REF!,IF(AND(ISNUMBER(SEARCH("_D",#REF!))=FALSE,#REF!&lt;&gt;""),#REF!,IF(AND(ISNUMBER(SEARCH("_D",#REF!))=FALSE,#REF!&lt;&gt;""),#REF!,IF(AND(ISNUMBER(SEARCH("_D",#REF!))=FALSE,#REF!&lt;&gt;""),#REF!,IF(AND(ISNUMBER(SEARCH("_D",#REF!))=FALSE,#REF!&lt;&gt;""),#REF!,IF(AND(ISNUMBER(SEARCH("_D",#REF!))=FALSE,#REF!&lt;&gt;""),#REF!,IF(AND(ISNUMBER(SEARCH("_D",#REF!))=FALSE,#REF!&lt;&gt;""),#REF!,IF(AND(ISNUMBER(SEARCH("_D",#REF!))=FALSE,#REF!&lt;&gt;""),#REF!,IF(AND(ISNUMBER(SEARCH("_D",#REF!))=FALSE,#REF!&lt;&gt;""),#REF!,IF(AND(ISNUMBER(SEARCH("_D",#REF!))=FALSE,#REF!&lt;&gt;""),#REF!,IF(AND(ISNUMBER(SEARCH("_D",#REF!))=FALSE,#REF!&lt;&gt;""),#REF!,IF(AND(ISNUMBER(SEARCH("_D",#REF!))=FALSE,#REF!&lt;&gt;""),#REF!,IF(AND(ISNUMBER(SEARCH("_D",#REF!))=FALSE,#REF!&lt;&gt;""),#REF!,"")))))))))))))))))</f>
        <v>#REF!</v>
      </c>
      <c r="AA34" s="95" t="e">
        <f>IF(AND(Y34="",Z34=""),0,
IF(AND(Y34="",Z34&lt;&gt;""),INDEX('Voies et blocs'!$F$2:$F$20,MATCH('Passages évaluation'!Z34,liste_blocs,0))/2,
IF(AND(Z34="",Y34&lt;&gt;""),INDEX('Voies et blocs'!$F$2:$F$20,MATCH('Passages évaluation'!Y34,liste_blocs,0))/2,
(INDEX('Voies et blocs'!$F$2:$F$20,MATCH('Passages évaluation'!Y34,liste_blocs,0))+INDEX('Voies et blocs'!$F$2:$F$20,MATCH('Passages évaluation'!Z34,liste_blocs,0)))/2)))</f>
        <v>#REF!</v>
      </c>
      <c r="AB34" s="104" t="e">
        <f>IF(VLOOKUP(Q34,#REF!,28)&gt;=150,4,
IF(AND(VLOOKUP(Q34,#REF!,28)&lt;150,VLOOKUP(Q34,#REF!,28)&gt;=100),3,
IF(AND(VLOOKUP(Q34,#REF!,28)&lt;100,VLOOKUP(Q34,#REF!,28)&gt;=50),2,
IF(VLOOKUP(Q34,#REF!,28)&lt;50,1))))</f>
        <v>#REF!</v>
      </c>
      <c r="AC34" s="128"/>
      <c r="AD34" s="84">
        <v>-0.5</v>
      </c>
      <c r="AE34" s="106">
        <v>11.88</v>
      </c>
    </row>
    <row r="35" spans="1:31" ht="15.15" customHeight="1" thickBot="1" x14ac:dyDescent="0.35">
      <c r="A35" s="51" t="s">
        <v>104</v>
      </c>
      <c r="B35" s="50" t="e">
        <f>IF(#REF!="","",#REF!)</f>
        <v>#REF!</v>
      </c>
      <c r="C35" s="50" t="e">
        <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IF(#REF!&lt;&gt;"",#REF!))))))))))))))))))))))))))))))))))))))))))))))))</f>
        <v>#REF!</v>
      </c>
      <c r="D35" s="50" t="s">
        <v>16</v>
      </c>
      <c r="F35" s="51" t="s">
        <v>106</v>
      </c>
      <c r="G35" s="369">
        <v>17</v>
      </c>
      <c r="H35" s="64" t="str">
        <f t="shared" si="0"/>
        <v/>
      </c>
      <c r="I35" s="64" t="str">
        <f t="shared" si="1"/>
        <v/>
      </c>
      <c r="J35" s="64" t="str">
        <f t="shared" si="2"/>
        <v>PELLETIER Jules</v>
      </c>
      <c r="K35" s="65" t="s">
        <v>20</v>
      </c>
      <c r="L35" s="371">
        <v>17</v>
      </c>
      <c r="M35" s="66" t="s">
        <v>37</v>
      </c>
      <c r="N35" s="67" t="s">
        <v>22</v>
      </c>
      <c r="O35" s="68" t="s">
        <v>15</v>
      </c>
      <c r="Q35" s="98" t="e">
        <f>IF(#REF!="","",#REF!)</f>
        <v>#REF!</v>
      </c>
      <c r="R35" s="125" t="e">
        <f>IF(#REF!="","",#REF!)</f>
        <v>#REF!</v>
      </c>
      <c r="S35" s="81" t="e">
        <f t="shared" si="12"/>
        <v>#REF!</v>
      </c>
      <c r="T35" s="82" t="e">
        <f>IF(S35="","",IF(R35="G",
IF(MID(S35,7,1)="+",VLOOKUP(MID(S35,5,3),'Voies et blocs'!$A$3:$C$25,2,0),
IF(MID(S35,8,3)="2/3",VLOOKUP(MID(S35,5,6),'Voies et blocs'!$A$3:$C$25,2,0),
VLOOKUP(MID(S35,5,2),'Voies et blocs'!$A$3:$C$25,2,0))),
IF(MID(S35,7,1)="+",VLOOKUP(MID(S35,5,3),'Voies et blocs'!$A$3:$C$25,3,0),
IF(MID(S35,8,3)="2/3",VLOOKUP(MID(S35,5,6),'Voies et blocs'!$A$3:$C$25,3,0),
VLOOKUP(MID(S35,5,2),'Voies et blocs'!$A$3:$C$25,3,0)))))</f>
        <v>#REF!</v>
      </c>
      <c r="U35" s="115" t="s">
        <v>7</v>
      </c>
      <c r="V35" s="82" t="e">
        <f t="shared" si="5"/>
        <v>#REF!</v>
      </c>
      <c r="W35" s="112"/>
      <c r="X35" s="93" t="e">
        <f t="shared" si="6"/>
        <v>#REF!</v>
      </c>
      <c r="Y35" s="88" t="e">
        <f>IF(AND(ISNUMBER(SEARCH("_D",#REF!))=TRUE,#REF!&lt;&gt;""),#REF!,IF(AND(ISNUMBER(SEARCH("_D",#REF!))=TRUE,#REF!&lt;&gt;""),#REF!,IF(AND(ISNUMBER(SEARCH("_D",#REF!))=TRUE,#REF!&lt;&gt;""),#REF!,IF(AND(ISNUMBER(SEARCH("_D",#REF!))=TRUE,#REF!&lt;&gt;""),#REF!,IF(AND(ISNUMBER(SEARCH("_D",#REF!))=TRUE,#REF!&lt;&gt;""),#REF!,IF(AND(ISNUMBER(SEARCH("_D",#REF!))=TRUE,#REF!&lt;&gt;""),#REF!,IF(AND(ISNUMBER(SEARCH("_D",#REF!))=TRUE,#REF!&lt;&gt;""),#REF!,IF(AND(ISNUMBER(SEARCH("_D",#REF!))=TRUE,#REF!&lt;&gt;""),#REF!,IF(AND(ISNUMBER(SEARCH("_D",#REF!))=TRUE,#REF!&lt;&gt;""),#REF!,IF(AND(ISNUMBER(SEARCH("_D",#REF!))=TRUE,#REF!&lt;&gt;""),#REF!,IF(AND(ISNUMBER(SEARCH("_D",#REF!))=TRUE,#REF!&lt;&gt;""),#REF!,IF(AND(ISNUMBER(SEARCH("_D",#REF!))=TRUE,#REF!&lt;&gt;""),#REF!,IF(AND(ISNUMBER(SEARCH("_D",#REF!))=TRUE,#REF!&lt;&gt;""),#REF!,IF(AND(ISNUMBER(SEARCH("_D",#REF!))=TRUE,#REF!&lt;&gt;""),#REF!,IF(AND(ISNUMBER(SEARCH("_D",#REF!))=TRUE,#REF!&lt;&gt;""),#REF!,IF(AND(ISNUMBER(SEARCH("_D",#REF!))=TRUE,#REF!&lt;&gt;""),#REF!,IF(AND(ISNUMBER(SEARCH("_D",#REF!))=TRUE,#REF!&lt;&gt;""),#REF!,"")))))))))))))))))</f>
        <v>#REF!</v>
      </c>
      <c r="Z35" s="89" t="e">
        <f>IF(AND(ISNUMBER(SEARCH("_D",#REF!))=FALSE,#REF!&lt;&gt;""),#REF!,IF(AND(ISNUMBER(SEARCH("_D",#REF!))=FALSE,#REF!&lt;&gt;""),#REF!,IF(AND(ISNUMBER(SEARCH("_D",#REF!))=FALSE,#REF!&lt;&gt;""),#REF!,IF(AND(ISNUMBER(SEARCH("_D",#REF!))=FALSE,#REF!&lt;&gt;""),#REF!,IF(AND(ISNUMBER(SEARCH("_D",#REF!))=FALSE,#REF!&lt;&gt;""),#REF!,IF(AND(ISNUMBER(SEARCH("_D",#REF!))=FALSE,#REF!&lt;&gt;""),#REF!,IF(AND(ISNUMBER(SEARCH("_D",#REF!))=FALSE,#REF!&lt;&gt;""),#REF!,IF(AND(ISNUMBER(SEARCH("_D",#REF!))=FALSE,#REF!&lt;&gt;""),#REF!,IF(AND(ISNUMBER(SEARCH("_D",#REF!))=FALSE,#REF!&lt;&gt;""),#REF!,IF(AND(ISNUMBER(SEARCH("_D",#REF!))=FALSE,#REF!&lt;&gt;""),#REF!,IF(AND(ISNUMBER(SEARCH("_D",#REF!))=FALSE,#REF!&lt;&gt;""),#REF!,IF(AND(ISNUMBER(SEARCH("_D",#REF!))=FALSE,#REF!&lt;&gt;""),#REF!,IF(AND(ISNUMBER(SEARCH("_D",#REF!))=FALSE,#REF!&lt;&gt;""),#REF!,IF(AND(ISNUMBER(SEARCH("_D",#REF!))=FALSE,#REF!&lt;&gt;""),#REF!,IF(AND(ISNUMBER(SEARCH("_D",#REF!))=FALSE,#REF!&lt;&gt;""),#REF!,IF(AND(ISNUMBER(SEARCH("_D",#REF!))=FALSE,#REF!&lt;&gt;""),#REF!,IF(AND(ISNUMBER(SEARCH("_D",#REF!))=FALSE,#REF!&lt;&gt;""),#REF!,"")))))))))))))))))</f>
        <v>#REF!</v>
      </c>
      <c r="AA35" s="95" t="e">
        <f>IF(AND(Y35="",Z35=""),0,
IF(AND(Y35="",Z35&lt;&gt;""),INDEX('Voies et blocs'!$F$2:$F$20,MATCH('Passages évaluation'!Z35,liste_blocs,0))/2,
IF(AND(Z35="",Y35&lt;&gt;""),INDEX('Voies et blocs'!$F$2:$F$20,MATCH('Passages évaluation'!Y35,liste_blocs,0))/2,
(INDEX('Voies et blocs'!$F$2:$F$20,MATCH('Passages évaluation'!Y35,liste_blocs,0))+INDEX('Voies et blocs'!$F$2:$F$20,MATCH('Passages évaluation'!Z35,liste_blocs,0)))/2)))</f>
        <v>#REF!</v>
      </c>
      <c r="AB35" s="104" t="e">
        <f>IF(VLOOKUP(Q35,#REF!,28)&gt;=150,4,
IF(AND(VLOOKUP(Q35,#REF!,28)&lt;150,VLOOKUP(Q35,#REF!,28)&gt;=100),3,
IF(AND(VLOOKUP(Q35,#REF!,28)&lt;100,VLOOKUP(Q35,#REF!,28)&gt;=50),2,
IF(VLOOKUP(Q35,#REF!,28)&lt;50,1))))</f>
        <v>#REF!</v>
      </c>
      <c r="AC35" s="128"/>
      <c r="AD35" s="84" t="e">
        <f>-(12-INDEX(#REF!,MATCH('Passages évaluation'!Q35,#REF!,0)))/4</f>
        <v>#REF!</v>
      </c>
      <c r="AE35" s="106">
        <v>13.75</v>
      </c>
    </row>
    <row r="36" spans="1:31" ht="15.15" customHeight="1" thickBot="1" x14ac:dyDescent="0.35">
      <c r="B36" s="50" t="e">
        <f>IF(#REF!="","",#REF!)</f>
        <v>#REF!</v>
      </c>
      <c r="F36" s="51" t="s">
        <v>107</v>
      </c>
      <c r="G36" s="370"/>
      <c r="H36" s="69" t="str">
        <f t="shared" si="0"/>
        <v/>
      </c>
      <c r="I36" s="69" t="str">
        <f t="shared" si="1"/>
        <v>V02_5B_Violette</v>
      </c>
      <c r="J36" s="69" t="str">
        <f t="shared" si="2"/>
        <v>BUCAMP Mathéo</v>
      </c>
      <c r="K36" s="70" t="s">
        <v>26</v>
      </c>
      <c r="L36" s="371"/>
      <c r="M36" s="71"/>
      <c r="N36" s="72"/>
      <c r="O36" s="73"/>
      <c r="Q36" s="99" t="e">
        <f>IF(#REF!="","",#REF!)</f>
        <v>#REF!</v>
      </c>
      <c r="R36" s="126" t="e">
        <f>IF(#REF!="","",#REF!)</f>
        <v>#REF!</v>
      </c>
      <c r="S36" s="100" t="e">
        <f t="shared" si="12"/>
        <v>#REF!</v>
      </c>
      <c r="T36" s="101" t="e">
        <f>IF(S36="","",IF(R36="G",
IF(MID(S36,7,1)="+",VLOOKUP(MID(S36,5,3),'Voies et blocs'!$A$3:$C$25,2,0),
IF(MID(S36,8,3)="2/3",VLOOKUP(MID(S36,5,6),'Voies et blocs'!$A$3:$C$25,2,0),
VLOOKUP(MID(S36,5,2),'Voies et blocs'!$A$3:$C$25,2,0))),
IF(MID(S36,7,1)="+",VLOOKUP(MID(S36,5,3),'Voies et blocs'!$A$3:$C$25,3,0),
IF(MID(S36,8,3)="2/3",VLOOKUP(MID(S36,5,6),'Voies et blocs'!$A$3:$C$25,3,0),
VLOOKUP(MID(S36,5,2),'Voies et blocs'!$A$3:$C$25,3,0)))))</f>
        <v>#REF!</v>
      </c>
      <c r="U36" s="116" t="s">
        <v>7</v>
      </c>
      <c r="V36" s="101" t="e">
        <f t="shared" si="5"/>
        <v>#REF!</v>
      </c>
      <c r="W36" s="113"/>
      <c r="X36" s="102" t="e">
        <f t="shared" si="6"/>
        <v>#REF!</v>
      </c>
      <c r="Y36" s="90" t="e">
        <f>IF(AND(ISNUMBER(SEARCH("_D",#REF!))=TRUE,#REF!&lt;&gt;""),#REF!,IF(AND(ISNUMBER(SEARCH("_D",#REF!))=TRUE,#REF!&lt;&gt;""),#REF!,IF(AND(ISNUMBER(SEARCH("_D",#REF!))=TRUE,#REF!&lt;&gt;""),#REF!,IF(AND(ISNUMBER(SEARCH("_D",#REF!))=TRUE,#REF!&lt;&gt;""),#REF!,IF(AND(ISNUMBER(SEARCH("_D",#REF!))=TRUE,#REF!&lt;&gt;""),#REF!,IF(AND(ISNUMBER(SEARCH("_D",#REF!))=TRUE,#REF!&lt;&gt;""),#REF!,IF(AND(ISNUMBER(SEARCH("_D",#REF!))=TRUE,#REF!&lt;&gt;""),#REF!,IF(AND(ISNUMBER(SEARCH("_D",#REF!))=TRUE,#REF!&lt;&gt;""),#REF!,IF(AND(ISNUMBER(SEARCH("_D",#REF!))=TRUE,#REF!&lt;&gt;""),#REF!,IF(AND(ISNUMBER(SEARCH("_D",#REF!))=TRUE,#REF!&lt;&gt;""),#REF!,IF(AND(ISNUMBER(SEARCH("_D",#REF!))=TRUE,#REF!&lt;&gt;""),#REF!,IF(AND(ISNUMBER(SEARCH("_D",#REF!))=TRUE,#REF!&lt;&gt;""),#REF!,IF(AND(ISNUMBER(SEARCH("_D",#REF!))=TRUE,#REF!&lt;&gt;""),#REF!,IF(AND(ISNUMBER(SEARCH("_D",#REF!))=TRUE,#REF!&lt;&gt;""),#REF!,IF(AND(ISNUMBER(SEARCH("_D",#REF!))=TRUE,#REF!&lt;&gt;""),#REF!,IF(AND(ISNUMBER(SEARCH("_D",#REF!))=TRUE,#REF!&lt;&gt;""),#REF!,IF(AND(ISNUMBER(SEARCH("_D",#REF!))=TRUE,#REF!&lt;&gt;""),#REF!,"")))))))))))))))))</f>
        <v>#REF!</v>
      </c>
      <c r="Z36" s="91" t="e">
        <f>IF(AND(ISNUMBER(SEARCH("_D",#REF!))=FALSE,#REF!&lt;&gt;""),#REF!,IF(AND(ISNUMBER(SEARCH("_D",#REF!))=FALSE,#REF!&lt;&gt;""),#REF!,IF(AND(ISNUMBER(SEARCH("_D",#REF!))=FALSE,#REF!&lt;&gt;""),#REF!,IF(AND(ISNUMBER(SEARCH("_D",#REF!))=FALSE,#REF!&lt;&gt;""),#REF!,IF(AND(ISNUMBER(SEARCH("_D",#REF!))=FALSE,#REF!&lt;&gt;""),#REF!,IF(AND(ISNUMBER(SEARCH("_D",#REF!))=FALSE,#REF!&lt;&gt;""),#REF!,IF(AND(ISNUMBER(SEARCH("_D",#REF!))=FALSE,#REF!&lt;&gt;""),#REF!,IF(AND(ISNUMBER(SEARCH("_D",#REF!))=FALSE,#REF!&lt;&gt;""),#REF!,IF(AND(ISNUMBER(SEARCH("_D",#REF!))=FALSE,#REF!&lt;&gt;""),#REF!,IF(AND(ISNUMBER(SEARCH("_D",#REF!))=FALSE,#REF!&lt;&gt;""),#REF!,IF(AND(ISNUMBER(SEARCH("_D",#REF!))=FALSE,#REF!&lt;&gt;""),#REF!,IF(AND(ISNUMBER(SEARCH("_D",#REF!))=FALSE,#REF!&lt;&gt;""),#REF!,IF(AND(ISNUMBER(SEARCH("_D",#REF!))=FALSE,#REF!&lt;&gt;""),#REF!,IF(AND(ISNUMBER(SEARCH("_D",#REF!))=FALSE,#REF!&lt;&gt;""),#REF!,IF(AND(ISNUMBER(SEARCH("_D",#REF!))=FALSE,#REF!&lt;&gt;""),#REF!,IF(AND(ISNUMBER(SEARCH("_D",#REF!))=FALSE,#REF!&lt;&gt;""),#REF!,IF(AND(ISNUMBER(SEARCH("_D",#REF!))=FALSE,#REF!&lt;&gt;""),#REF!,"")))))))))))))))))</f>
        <v>#REF!</v>
      </c>
      <c r="AA36" s="96" t="e">
        <f>IF(AND(Y36="",Z36=""),0,
IF(AND(Y36="",Z36&lt;&gt;""),INDEX('Voies et blocs'!$F$2:$F$20,MATCH('Passages évaluation'!Z36,liste_blocs,0))/2,
IF(AND(Z36="",Y36&lt;&gt;""),INDEX('Voies et blocs'!$F$2:$F$20,MATCH('Passages évaluation'!Y36,liste_blocs,0))/2,
(INDEX('Voies et blocs'!$F$2:$F$20,MATCH('Passages évaluation'!Y36,liste_blocs,0))+INDEX('Voies et blocs'!$F$2:$F$20,MATCH('Passages évaluation'!Z36,liste_blocs,0)))/2)))</f>
        <v>#REF!</v>
      </c>
      <c r="AB36" s="105" t="e">
        <f>IF(VLOOKUP(Q36,#REF!,28)&gt;=150,4,
IF(AND(VLOOKUP(Q36,#REF!,28)&lt;150,VLOOKUP(Q36,#REF!,28)&gt;=100),3,
IF(AND(VLOOKUP(Q36,#REF!,28)&lt;100,VLOOKUP(Q36,#REF!,28)&gt;=50),2,
IF(VLOOKUP(Q36,#REF!,28)&lt;50,1))))</f>
        <v>#REF!</v>
      </c>
      <c r="AC36" s="129">
        <v>4</v>
      </c>
      <c r="AD36" s="85" t="e">
        <f>-(12-INDEX(#REF!,MATCH('Passages évaluation'!Q36,#REF!,0)))/4</f>
        <v>#REF!</v>
      </c>
      <c r="AE36" s="107" t="e">
        <f t="shared" si="7"/>
        <v>#REF!</v>
      </c>
    </row>
    <row r="37" spans="1:31" ht="15.15" customHeight="1" thickBot="1" x14ac:dyDescent="0.35">
      <c r="B37" s="50" t="e">
        <f>IF(#REF!="","",#REF!)</f>
        <v>#REF!</v>
      </c>
      <c r="F37" s="51" t="s">
        <v>108</v>
      </c>
      <c r="G37" s="367">
        <v>18</v>
      </c>
      <c r="H37" s="54" t="str">
        <f t="shared" si="0"/>
        <v/>
      </c>
      <c r="I37" s="54" t="str">
        <f t="shared" si="1"/>
        <v/>
      </c>
      <c r="J37" s="54" t="str">
        <f t="shared" si="2"/>
        <v/>
      </c>
      <c r="K37" s="55"/>
      <c r="L37" s="372">
        <v>18</v>
      </c>
      <c r="M37" s="60" t="s">
        <v>16</v>
      </c>
      <c r="N37" s="58" t="s">
        <v>39</v>
      </c>
      <c r="O37" s="61" t="s">
        <v>10</v>
      </c>
      <c r="X37" s="120" t="e">
        <f>AVERAGE(X4:X36)</f>
        <v>#REF!</v>
      </c>
      <c r="Y37" s="119"/>
      <c r="Z37" s="119"/>
      <c r="AA37" s="121" t="e">
        <f>AVERAGE(AA4:AA36)</f>
        <v>#REF!</v>
      </c>
      <c r="AB37" s="122" t="e">
        <f>AVERAGE(AB4:AB36)</f>
        <v>#REF!</v>
      </c>
      <c r="AC37" s="123">
        <f>AVERAGE(AC4:AC36)</f>
        <v>3.3103448275862069</v>
      </c>
      <c r="AE37" s="107" t="e">
        <f>AVERAGE(AE4:AE36)</f>
        <v>#REF!</v>
      </c>
    </row>
    <row r="38" spans="1:31" ht="15.15" customHeight="1" thickBot="1" x14ac:dyDescent="0.35">
      <c r="B38" s="50" t="e">
        <f>IF(#REF!="","",#REF!)</f>
        <v>#REF!</v>
      </c>
      <c r="F38" s="51" t="s">
        <v>112</v>
      </c>
      <c r="G38" s="368"/>
      <c r="H38" s="56" t="str">
        <f t="shared" si="0"/>
        <v/>
      </c>
      <c r="I38" s="56" t="str">
        <f t="shared" si="1"/>
        <v/>
      </c>
      <c r="J38" s="56" t="str">
        <f t="shared" si="2"/>
        <v/>
      </c>
      <c r="K38" s="57"/>
      <c r="L38" s="372"/>
      <c r="M38" s="62"/>
      <c r="N38" s="59"/>
      <c r="O38" s="63"/>
    </row>
    <row r="39" spans="1:31" x14ac:dyDescent="0.3">
      <c r="F39" s="51"/>
      <c r="G39" s="51"/>
    </row>
  </sheetData>
  <sortState xmlns:xlrd2="http://schemas.microsoft.com/office/spreadsheetml/2017/richdata2" ref="Q5:Q36">
    <sortCondition ref="Q2"/>
  </sortState>
  <mergeCells count="54">
    <mergeCell ref="M1:O2"/>
    <mergeCell ref="G1:K1"/>
    <mergeCell ref="L13:L14"/>
    <mergeCell ref="L11:L12"/>
    <mergeCell ref="L9:L10"/>
    <mergeCell ref="L7:L8"/>
    <mergeCell ref="L5:L6"/>
    <mergeCell ref="L3:L4"/>
    <mergeCell ref="G9:G10"/>
    <mergeCell ref="G7:G8"/>
    <mergeCell ref="G5:G6"/>
    <mergeCell ref="G3:G4"/>
    <mergeCell ref="G13:G14"/>
    <mergeCell ref="G11:G12"/>
    <mergeCell ref="L37:L38"/>
    <mergeCell ref="L35:L36"/>
    <mergeCell ref="L33:L34"/>
    <mergeCell ref="L31:L32"/>
    <mergeCell ref="L29:L30"/>
    <mergeCell ref="L27:L28"/>
    <mergeCell ref="G21:G22"/>
    <mergeCell ref="G19:G20"/>
    <mergeCell ref="G17:G18"/>
    <mergeCell ref="G15:G16"/>
    <mergeCell ref="G27:G28"/>
    <mergeCell ref="G25:G26"/>
    <mergeCell ref="G23:G24"/>
    <mergeCell ref="L15:L16"/>
    <mergeCell ref="L25:L26"/>
    <mergeCell ref="L23:L24"/>
    <mergeCell ref="L21:L22"/>
    <mergeCell ref="L19:L20"/>
    <mergeCell ref="L17:L18"/>
    <mergeCell ref="G37:G38"/>
    <mergeCell ref="G35:G36"/>
    <mergeCell ref="G33:G34"/>
    <mergeCell ref="G31:G32"/>
    <mergeCell ref="G29:G30"/>
    <mergeCell ref="Q2:Q3"/>
    <mergeCell ref="AC2:AC3"/>
    <mergeCell ref="AB2:AB3"/>
    <mergeCell ref="Z2:Z3"/>
    <mergeCell ref="Y2:Y3"/>
    <mergeCell ref="X2:X3"/>
    <mergeCell ref="W2:W3"/>
    <mergeCell ref="V2:V3"/>
    <mergeCell ref="U2:U3"/>
    <mergeCell ref="T2:T3"/>
    <mergeCell ref="S2:S3"/>
    <mergeCell ref="AE2:AE3"/>
    <mergeCell ref="AA2:AA3"/>
    <mergeCell ref="S1:AA1"/>
    <mergeCell ref="AD2:AD3"/>
    <mergeCell ref="AC1:AD1"/>
  </mergeCells>
  <conditionalFormatting sqref="F3:G4 G5:G38">
    <cfRule type="duplicateValues" dxfId="52" priority="268" stopIfTrue="1"/>
  </conditionalFormatting>
  <conditionalFormatting sqref="F5:G6">
    <cfRule type="duplicateValues" dxfId="51" priority="253" stopIfTrue="1"/>
  </conditionalFormatting>
  <conditionalFormatting sqref="F7:G8">
    <cfRule type="duplicateValues" dxfId="50" priority="267" stopIfTrue="1"/>
  </conditionalFormatting>
  <conditionalFormatting sqref="F9:G10">
    <cfRule type="duplicateValues" dxfId="49" priority="266" stopIfTrue="1"/>
  </conditionalFormatting>
  <conditionalFormatting sqref="F11:G12">
    <cfRule type="duplicateValues" dxfId="48" priority="265" stopIfTrue="1"/>
  </conditionalFormatting>
  <conditionalFormatting sqref="F13:G14">
    <cfRule type="duplicateValues" dxfId="47" priority="264" stopIfTrue="1"/>
  </conditionalFormatting>
  <conditionalFormatting sqref="F15:G16">
    <cfRule type="duplicateValues" dxfId="46" priority="263" stopIfTrue="1"/>
  </conditionalFormatting>
  <conditionalFormatting sqref="F17:G18">
    <cfRule type="duplicateValues" dxfId="45" priority="262" stopIfTrue="1"/>
  </conditionalFormatting>
  <conditionalFormatting sqref="F19:G20">
    <cfRule type="duplicateValues" dxfId="44" priority="261" stopIfTrue="1"/>
  </conditionalFormatting>
  <conditionalFormatting sqref="F21:G22">
    <cfRule type="duplicateValues" dxfId="43" priority="260" stopIfTrue="1"/>
  </conditionalFormatting>
  <conditionalFormatting sqref="F23:G24">
    <cfRule type="duplicateValues" dxfId="42" priority="259" stopIfTrue="1"/>
  </conditionalFormatting>
  <conditionalFormatting sqref="F25:G26">
    <cfRule type="duplicateValues" dxfId="41" priority="258" stopIfTrue="1"/>
  </conditionalFormatting>
  <conditionalFormatting sqref="F27:G28">
    <cfRule type="duplicateValues" dxfId="40" priority="257" stopIfTrue="1"/>
  </conditionalFormatting>
  <conditionalFormatting sqref="F29:G30">
    <cfRule type="duplicateValues" dxfId="39" priority="256" stopIfTrue="1"/>
  </conditionalFormatting>
  <conditionalFormatting sqref="F31:G32">
    <cfRule type="duplicateValues" dxfId="38" priority="255" stopIfTrue="1"/>
  </conditionalFormatting>
  <conditionalFormatting sqref="F33:G34">
    <cfRule type="duplicateValues" dxfId="37" priority="254" stopIfTrue="1"/>
  </conditionalFormatting>
  <conditionalFormatting sqref="H3:O6">
    <cfRule type="duplicateValues" dxfId="36" priority="96"/>
  </conditionalFormatting>
  <conditionalFormatting sqref="H7:O10">
    <cfRule type="duplicateValues" dxfId="35" priority="95"/>
  </conditionalFormatting>
  <conditionalFormatting sqref="H5:O8">
    <cfRule type="duplicateValues" dxfId="34" priority="94"/>
  </conditionalFormatting>
  <conditionalFormatting sqref="H9:O12">
    <cfRule type="duplicateValues" dxfId="33" priority="93"/>
  </conditionalFormatting>
  <conditionalFormatting sqref="H11:O14">
    <cfRule type="duplicateValues" dxfId="32" priority="92"/>
  </conditionalFormatting>
  <conditionalFormatting sqref="H13:O16">
    <cfRule type="duplicateValues" dxfId="31" priority="91"/>
  </conditionalFormatting>
  <conditionalFormatting sqref="H15:O18">
    <cfRule type="duplicateValues" dxfId="30" priority="90"/>
  </conditionalFormatting>
  <conditionalFormatting sqref="H17:O20">
    <cfRule type="duplicateValues" dxfId="29" priority="89"/>
  </conditionalFormatting>
  <conditionalFormatting sqref="H19:O22">
    <cfRule type="duplicateValues" dxfId="28" priority="88"/>
  </conditionalFormatting>
  <conditionalFormatting sqref="H21:O24">
    <cfRule type="duplicateValues" dxfId="27" priority="87"/>
  </conditionalFormatting>
  <conditionalFormatting sqref="H23:O26">
    <cfRule type="duplicateValues" dxfId="26" priority="86"/>
  </conditionalFormatting>
  <conditionalFormatting sqref="H25:O28">
    <cfRule type="duplicateValues" dxfId="25" priority="85"/>
  </conditionalFormatting>
  <conditionalFormatting sqref="H27:O30">
    <cfRule type="duplicateValues" dxfId="24" priority="84"/>
  </conditionalFormatting>
  <conditionalFormatting sqref="H29:O32">
    <cfRule type="duplicateValues" dxfId="23" priority="83"/>
  </conditionalFormatting>
  <conditionalFormatting sqref="H31:O34">
    <cfRule type="duplicateValues" dxfId="22" priority="82"/>
  </conditionalFormatting>
  <conditionalFormatting sqref="H33:O36">
    <cfRule type="duplicateValues" dxfId="21" priority="81"/>
  </conditionalFormatting>
  <conditionalFormatting sqref="H35:O38">
    <cfRule type="duplicateValues" dxfId="20" priority="80"/>
  </conditionalFormatting>
  <conditionalFormatting sqref="H3:O4">
    <cfRule type="duplicateValues" dxfId="19" priority="79"/>
  </conditionalFormatting>
  <conditionalFormatting sqref="H5:O6">
    <cfRule type="duplicateValues" dxfId="18" priority="78"/>
  </conditionalFormatting>
  <conditionalFormatting sqref="H7:O8">
    <cfRule type="duplicateValues" dxfId="17" priority="77"/>
  </conditionalFormatting>
  <conditionalFormatting sqref="H9:O10">
    <cfRule type="duplicateValues" dxfId="16" priority="76"/>
  </conditionalFormatting>
  <conditionalFormatting sqref="H11:O12">
    <cfRule type="duplicateValues" dxfId="15" priority="75"/>
  </conditionalFormatting>
  <conditionalFormatting sqref="H13:O14">
    <cfRule type="duplicateValues" dxfId="14" priority="74"/>
  </conditionalFormatting>
  <conditionalFormatting sqref="H15:O16">
    <cfRule type="duplicateValues" dxfId="13" priority="73"/>
  </conditionalFormatting>
  <conditionalFormatting sqref="H17:O18">
    <cfRule type="duplicateValues" dxfId="12" priority="72"/>
  </conditionalFormatting>
  <conditionalFormatting sqref="H19:O20">
    <cfRule type="duplicateValues" dxfId="11" priority="71"/>
  </conditionalFormatting>
  <conditionalFormatting sqref="H21:O22">
    <cfRule type="duplicateValues" dxfId="10" priority="70"/>
  </conditionalFormatting>
  <conditionalFormatting sqref="H23:O24">
    <cfRule type="duplicateValues" dxfId="9" priority="69"/>
  </conditionalFormatting>
  <conditionalFormatting sqref="H25:O26">
    <cfRule type="duplicateValues" dxfId="8" priority="68"/>
  </conditionalFormatting>
  <conditionalFormatting sqref="H27:O28">
    <cfRule type="duplicateValues" dxfId="7" priority="67"/>
  </conditionalFormatting>
  <conditionalFormatting sqref="H29:O30">
    <cfRule type="duplicateValues" dxfId="6" priority="66"/>
  </conditionalFormatting>
  <conditionalFormatting sqref="H31:O32">
    <cfRule type="duplicateValues" dxfId="5" priority="65"/>
  </conditionalFormatting>
  <conditionalFormatting sqref="H33:O34">
    <cfRule type="duplicateValues" dxfId="4" priority="64"/>
  </conditionalFormatting>
  <conditionalFormatting sqref="H35:O36">
    <cfRule type="duplicateValues" dxfId="3" priority="63"/>
  </conditionalFormatting>
  <conditionalFormatting sqref="H37:O38">
    <cfRule type="duplicateValues" dxfId="2" priority="62"/>
  </conditionalFormatting>
  <conditionalFormatting sqref="M3:O38">
    <cfRule type="duplicateValues" dxfId="1" priority="61"/>
  </conditionalFormatting>
  <conditionalFormatting sqref="Y4:Y36">
    <cfRule type="expression" dxfId="0" priority="1">
      <formula>IF(Y4="",TRUE,FALSE)</formula>
    </cfRule>
  </conditionalFormatting>
  <dataValidations count="2">
    <dataValidation type="list" allowBlank="1" showInputMessage="1" showErrorMessage="1" sqref="U4:U36" xr:uid="{00000000-0002-0000-0F00-000000000000}">
      <formula1>"Sommet,Moitié,1 tiers"</formula1>
    </dataValidation>
    <dataValidation type="list" allowBlank="1" showInputMessage="1" showErrorMessage="1" sqref="W4:W36" xr:uid="{00000000-0002-0000-0F00-000001000000}">
      <formula1>"0,1,2,3,4,5,6,7,8,9,10"</formula1>
    </dataValidation>
  </dataValidations>
  <printOptions horizontalCentered="1" verticalCentered="1"/>
  <pageMargins left="0.19685039370078741" right="0.19685039370078741" top="0.19685039370078741" bottom="0.19685039370078741" header="0.31496062992125984" footer="0.31496062992125984"/>
  <pageSetup paperSize="9" orientation="landscape" horizontalDpi="4294967293"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euil3">
    <pageSetUpPr fitToPage="1"/>
  </sheetPr>
  <dimension ref="A1:AD124"/>
  <sheetViews>
    <sheetView topLeftCell="I1" zoomScaleNormal="100" workbookViewId="0">
      <selection activeCell="L10" sqref="L10:L42"/>
    </sheetView>
  </sheetViews>
  <sheetFormatPr baseColWidth="10" defaultColWidth="11.44140625" defaultRowHeight="14.4" x14ac:dyDescent="0.3"/>
  <cols>
    <col min="1" max="1" width="16.88671875" bestFit="1" customWidth="1"/>
    <col min="2" max="2" width="17.5546875" customWidth="1"/>
    <col min="3" max="3" width="14.5546875" customWidth="1"/>
    <col min="4" max="4" width="13" customWidth="1"/>
    <col min="5" max="5" width="17.44140625" customWidth="1"/>
    <col min="8" max="8" width="14.6640625" customWidth="1"/>
    <col min="9" max="9" width="19" customWidth="1"/>
    <col min="10" max="10" width="14.6640625" customWidth="1"/>
    <col min="11" max="11" width="16" customWidth="1"/>
    <col min="12" max="12" width="20.33203125" customWidth="1"/>
    <col min="13" max="13" width="18.6640625" customWidth="1"/>
    <col min="14" max="14" width="16.44140625" customWidth="1"/>
    <col min="15" max="21" width="14.6640625" customWidth="1"/>
    <col min="22" max="22" width="16.5546875" customWidth="1"/>
    <col min="23" max="25" width="14.6640625" customWidth="1"/>
    <col min="26" max="26" width="16.88671875" customWidth="1"/>
    <col min="27" max="27" width="14.6640625" customWidth="1"/>
    <col min="28" max="28" width="16.33203125" customWidth="1"/>
    <col min="29" max="29" width="17.88671875" customWidth="1"/>
    <col min="30" max="30" width="17.109375" customWidth="1"/>
  </cols>
  <sheetData>
    <row r="1" spans="1:30" ht="19.2" thickBot="1" x14ac:dyDescent="0.35">
      <c r="A1" s="309" t="s">
        <v>70</v>
      </c>
      <c r="B1" s="310"/>
      <c r="C1" s="311"/>
      <c r="D1" s="37"/>
      <c r="E1" s="309" t="s">
        <v>71</v>
      </c>
      <c r="F1" s="311"/>
      <c r="H1" s="138" t="s">
        <v>157</v>
      </c>
      <c r="I1" s="139" t="s">
        <v>158</v>
      </c>
      <c r="J1" s="139" t="s">
        <v>159</v>
      </c>
      <c r="K1" s="139" t="s">
        <v>160</v>
      </c>
      <c r="L1" s="139" t="s">
        <v>161</v>
      </c>
      <c r="M1" s="139" t="s">
        <v>162</v>
      </c>
      <c r="N1" s="139" t="s">
        <v>163</v>
      </c>
      <c r="O1" s="139" t="s">
        <v>164</v>
      </c>
      <c r="P1" s="139" t="s">
        <v>165</v>
      </c>
      <c r="Q1" s="139" t="s">
        <v>166</v>
      </c>
      <c r="R1" s="139" t="s">
        <v>167</v>
      </c>
      <c r="S1" s="139" t="s">
        <v>168</v>
      </c>
      <c r="T1" s="139" t="s">
        <v>169</v>
      </c>
      <c r="U1" s="139" t="s">
        <v>170</v>
      </c>
      <c r="V1" s="139" t="s">
        <v>171</v>
      </c>
      <c r="W1" s="139" t="s">
        <v>172</v>
      </c>
      <c r="X1" s="139" t="s">
        <v>173</v>
      </c>
      <c r="Y1" s="139" t="s">
        <v>174</v>
      </c>
      <c r="Z1" s="139" t="s">
        <v>175</v>
      </c>
      <c r="AA1" s="139" t="s">
        <v>176</v>
      </c>
      <c r="AB1" s="139" t="s">
        <v>177</v>
      </c>
      <c r="AC1" s="139" t="s">
        <v>178</v>
      </c>
      <c r="AD1" s="140" t="s">
        <v>179</v>
      </c>
    </row>
    <row r="2" spans="1:30" ht="19.8" thickBot="1" x14ac:dyDescent="0.4">
      <c r="A2" s="39" t="s">
        <v>72</v>
      </c>
      <c r="B2" s="40" t="s">
        <v>68</v>
      </c>
      <c r="C2" s="41" t="s">
        <v>69</v>
      </c>
      <c r="D2" s="3"/>
      <c r="E2" s="45" t="s">
        <v>310</v>
      </c>
      <c r="F2" s="46">
        <v>1</v>
      </c>
      <c r="H2" s="20" t="s">
        <v>330</v>
      </c>
      <c r="I2" s="21" t="s">
        <v>332</v>
      </c>
      <c r="J2" s="21" t="s">
        <v>334</v>
      </c>
      <c r="K2" s="21"/>
      <c r="L2" s="21" t="s">
        <v>335</v>
      </c>
      <c r="M2" s="22" t="s">
        <v>336</v>
      </c>
      <c r="N2" s="22" t="s">
        <v>268</v>
      </c>
      <c r="O2" s="21" t="s">
        <v>341</v>
      </c>
      <c r="P2" s="21" t="s">
        <v>344</v>
      </c>
      <c r="Q2" s="21" t="s">
        <v>345</v>
      </c>
      <c r="R2" s="21" t="s">
        <v>346</v>
      </c>
      <c r="S2" s="21" t="s">
        <v>348</v>
      </c>
      <c r="T2" s="21" t="s">
        <v>350</v>
      </c>
      <c r="U2" s="21" t="s">
        <v>351</v>
      </c>
      <c r="V2" s="21"/>
      <c r="W2" s="21" t="s">
        <v>386</v>
      </c>
      <c r="X2" s="21"/>
      <c r="Y2" s="21" t="s">
        <v>352</v>
      </c>
      <c r="Z2" s="21" t="s">
        <v>353</v>
      </c>
      <c r="AA2" s="22" t="s">
        <v>180</v>
      </c>
      <c r="AB2" s="21" t="s">
        <v>354</v>
      </c>
      <c r="AC2" s="21" t="s">
        <v>355</v>
      </c>
      <c r="AD2" s="21" t="s">
        <v>356</v>
      </c>
    </row>
    <row r="3" spans="1:30" ht="19.8" thickBot="1" x14ac:dyDescent="0.4">
      <c r="A3" s="1" t="s">
        <v>44</v>
      </c>
      <c r="B3" s="15">
        <v>0.5</v>
      </c>
      <c r="C3" s="33">
        <f>IF(B3+1&gt;=8,8,B3+1)</f>
        <v>1.5</v>
      </c>
      <c r="D3" s="3"/>
      <c r="E3" s="45" t="s">
        <v>311</v>
      </c>
      <c r="F3" s="46">
        <v>1</v>
      </c>
      <c r="H3" s="23" t="s">
        <v>331</v>
      </c>
      <c r="I3" s="24" t="s">
        <v>181</v>
      </c>
      <c r="J3" s="25" t="s">
        <v>333</v>
      </c>
      <c r="K3" s="14"/>
      <c r="L3" s="21"/>
      <c r="M3" s="25" t="s">
        <v>337</v>
      </c>
      <c r="N3" s="25" t="s">
        <v>269</v>
      </c>
      <c r="O3" s="21" t="s">
        <v>342</v>
      </c>
      <c r="P3" s="24" t="s">
        <v>388</v>
      </c>
      <c r="Q3" s="21"/>
      <c r="R3" s="24" t="s">
        <v>347</v>
      </c>
      <c r="S3" s="21" t="s">
        <v>349</v>
      </c>
      <c r="T3" s="24"/>
      <c r="U3" s="24"/>
      <c r="V3" s="25"/>
      <c r="W3" s="24"/>
      <c r="X3" s="25"/>
      <c r="Y3" s="24"/>
      <c r="Z3" s="24"/>
      <c r="AA3" s="24"/>
      <c r="AB3" s="24"/>
      <c r="AC3" s="24"/>
      <c r="AD3" s="24"/>
    </row>
    <row r="4" spans="1:30" ht="19.2" x14ac:dyDescent="0.35">
      <c r="A4" s="1" t="s">
        <v>45</v>
      </c>
      <c r="B4" s="15">
        <v>1</v>
      </c>
      <c r="C4" s="33">
        <f t="shared" ref="C4:C25" si="0">IF(B4+1&gt;=8,8,B4+1)</f>
        <v>2</v>
      </c>
      <c r="D4" s="3"/>
      <c r="E4" s="45" t="s">
        <v>312</v>
      </c>
      <c r="F4" s="46">
        <v>1</v>
      </c>
      <c r="H4" s="23"/>
      <c r="I4" s="27"/>
      <c r="J4" s="24"/>
      <c r="K4" s="24"/>
      <c r="L4" s="25"/>
      <c r="M4" s="24" t="s">
        <v>338</v>
      </c>
      <c r="N4" s="25"/>
      <c r="O4" s="25" t="s">
        <v>340</v>
      </c>
      <c r="P4" s="24"/>
      <c r="Q4" s="21"/>
      <c r="R4" s="24"/>
      <c r="S4" s="24"/>
      <c r="T4" s="24"/>
      <c r="U4" s="24"/>
      <c r="V4" s="25"/>
      <c r="W4" s="24"/>
      <c r="X4" s="25"/>
      <c r="Y4" s="24"/>
      <c r="Z4" s="25"/>
      <c r="AA4" s="26"/>
      <c r="AB4" s="24"/>
      <c r="AC4" s="24"/>
      <c r="AD4" s="24"/>
    </row>
    <row r="5" spans="1:30" ht="19.2" x14ac:dyDescent="0.35">
      <c r="A5" s="1" t="s">
        <v>65</v>
      </c>
      <c r="B5" s="15">
        <v>1.5</v>
      </c>
      <c r="C5" s="33">
        <f t="shared" si="0"/>
        <v>2.5</v>
      </c>
      <c r="D5" s="3"/>
      <c r="E5" s="45" t="s">
        <v>313</v>
      </c>
      <c r="F5" s="46">
        <v>1</v>
      </c>
      <c r="H5" s="23"/>
      <c r="I5" s="25"/>
      <c r="J5" s="27"/>
      <c r="K5" s="27"/>
      <c r="L5" s="27"/>
      <c r="M5" s="24" t="s">
        <v>339</v>
      </c>
      <c r="N5" s="28"/>
      <c r="O5" s="28" t="s">
        <v>343</v>
      </c>
      <c r="P5" s="27"/>
      <c r="Q5" s="27"/>
      <c r="R5" s="27"/>
      <c r="S5" s="27"/>
      <c r="T5" s="27"/>
      <c r="U5" s="27"/>
      <c r="V5" s="27"/>
      <c r="W5" s="27"/>
      <c r="X5" s="27"/>
      <c r="Y5" s="27"/>
      <c r="Z5" s="27"/>
      <c r="AA5" s="27"/>
      <c r="AB5" s="27"/>
      <c r="AC5" s="27"/>
      <c r="AD5" s="27"/>
    </row>
    <row r="6" spans="1:30" ht="19.8" thickBot="1" x14ac:dyDescent="0.4">
      <c r="A6" s="1" t="s">
        <v>46</v>
      </c>
      <c r="B6" s="15">
        <v>2</v>
      </c>
      <c r="C6" s="33">
        <f t="shared" si="0"/>
        <v>3</v>
      </c>
      <c r="D6" s="3"/>
      <c r="E6" s="45" t="s">
        <v>314</v>
      </c>
      <c r="F6" s="46">
        <v>1</v>
      </c>
      <c r="H6" s="29"/>
      <c r="I6" s="30"/>
      <c r="J6" s="30"/>
      <c r="K6" s="30"/>
      <c r="L6" s="30"/>
      <c r="M6" s="31"/>
      <c r="N6" s="32"/>
      <c r="O6" s="32"/>
      <c r="P6" s="30"/>
      <c r="Q6" s="30"/>
      <c r="R6" s="30"/>
      <c r="S6" s="30"/>
      <c r="T6" s="30"/>
      <c r="U6" s="30"/>
      <c r="V6" s="30"/>
      <c r="W6" s="30"/>
      <c r="X6" s="30"/>
      <c r="Y6" s="30"/>
      <c r="Z6" s="30"/>
      <c r="AA6" s="30"/>
      <c r="AB6" s="30"/>
      <c r="AC6" s="30"/>
      <c r="AD6" s="30"/>
    </row>
    <row r="7" spans="1:30" ht="19.2" x14ac:dyDescent="0.35">
      <c r="A7" s="1" t="s">
        <v>47</v>
      </c>
      <c r="B7" s="15">
        <v>3</v>
      </c>
      <c r="C7" s="33">
        <f t="shared" si="0"/>
        <v>4</v>
      </c>
      <c r="D7" s="3"/>
      <c r="E7" s="45" t="s">
        <v>315</v>
      </c>
      <c r="F7" s="46">
        <v>1</v>
      </c>
    </row>
    <row r="8" spans="1:30" ht="19.8" thickBot="1" x14ac:dyDescent="0.4">
      <c r="A8" s="1" t="s">
        <v>48</v>
      </c>
      <c r="B8" s="42">
        <v>4</v>
      </c>
      <c r="C8" s="43">
        <f t="shared" si="0"/>
        <v>5</v>
      </c>
      <c r="D8" s="3"/>
      <c r="E8" s="133" t="s">
        <v>316</v>
      </c>
      <c r="F8" s="134">
        <v>2</v>
      </c>
    </row>
    <row r="9" spans="1:30" ht="19.2" x14ac:dyDescent="0.35">
      <c r="A9" s="1" t="s">
        <v>9</v>
      </c>
      <c r="B9" s="15">
        <v>5</v>
      </c>
      <c r="C9" s="33">
        <f t="shared" si="0"/>
        <v>6</v>
      </c>
      <c r="D9" s="3"/>
      <c r="E9" s="135" t="s">
        <v>317</v>
      </c>
      <c r="F9" s="136">
        <v>2</v>
      </c>
      <c r="J9" s="312" t="s">
        <v>132</v>
      </c>
      <c r="K9" s="313"/>
      <c r="L9" s="313"/>
      <c r="M9" s="314"/>
      <c r="N9" s="13"/>
    </row>
    <row r="10" spans="1:30" ht="19.2" x14ac:dyDescent="0.35">
      <c r="A10" s="1" t="s">
        <v>49</v>
      </c>
      <c r="B10" s="15">
        <v>6</v>
      </c>
      <c r="C10" s="33">
        <f t="shared" si="0"/>
        <v>7</v>
      </c>
      <c r="D10" s="3"/>
      <c r="E10" s="130" t="s">
        <v>211</v>
      </c>
      <c r="F10" s="46">
        <v>2</v>
      </c>
      <c r="J10" s="308" t="s">
        <v>134</v>
      </c>
      <c r="K10" s="141" t="str">
        <f>IF(H$2="","",MID(H$2,6,30)&amp;"_"&amp;H$1)</f>
        <v>5A_grise_V_01</v>
      </c>
      <c r="L10" s="142" t="s">
        <v>383</v>
      </c>
      <c r="M10" s="142" t="str">
        <f>IF(L10="","",MID(L10,LEN(L10)-3,4)&amp;"_"&amp;MID(L10,1,LEN(L10)-5))</f>
        <v>V_21_3c_2/3_Jaune</v>
      </c>
      <c r="N10" s="13"/>
      <c r="Q10" s="17"/>
      <c r="S10" s="17"/>
    </row>
    <row r="11" spans="1:30" ht="19.2" x14ac:dyDescent="0.35">
      <c r="A11" s="1" t="s">
        <v>52</v>
      </c>
      <c r="B11" s="15">
        <v>6.5</v>
      </c>
      <c r="C11" s="33">
        <f t="shared" si="0"/>
        <v>7.5</v>
      </c>
      <c r="D11" s="3"/>
      <c r="E11" s="130" t="s">
        <v>318</v>
      </c>
      <c r="F11" s="46">
        <v>2</v>
      </c>
      <c r="J11" s="308"/>
      <c r="K11" s="141" t="str">
        <f>IF(H$3="","",MID(H$3,6,30)&amp;"_"&amp;H$1)</f>
        <v>6a+_blanche_V_01</v>
      </c>
      <c r="L11" s="142" t="s">
        <v>385</v>
      </c>
      <c r="M11" s="142" t="str">
        <f t="shared" ref="M11:M74" si="1">IF(L11="","",MID(L11,LEN(L11)-3,4)&amp;"_"&amp;MID(L11,1,LEN(L11)-5))</f>
        <v>V_23_4a_2/3_Jaune</v>
      </c>
      <c r="N11" s="13"/>
      <c r="Q11" s="17"/>
      <c r="S11" s="18"/>
    </row>
    <row r="12" spans="1:30" ht="19.5" customHeight="1" x14ac:dyDescent="0.35">
      <c r="A12" s="1" t="s">
        <v>50</v>
      </c>
      <c r="B12" s="15">
        <v>7</v>
      </c>
      <c r="C12" s="33">
        <f t="shared" si="0"/>
        <v>8</v>
      </c>
      <c r="D12" s="3"/>
      <c r="E12" s="130" t="s">
        <v>319</v>
      </c>
      <c r="F12" s="46">
        <v>2</v>
      </c>
      <c r="J12" s="308"/>
      <c r="K12" s="141" t="str">
        <f>IF(H$4="","",MID(H$4,6,30)&amp;"_"&amp;H$1)</f>
        <v/>
      </c>
      <c r="L12" s="142" t="s">
        <v>384</v>
      </c>
      <c r="M12" s="142" t="str">
        <f t="shared" si="1"/>
        <v>V_22_4b_2/3_rouge</v>
      </c>
      <c r="N12" s="13"/>
      <c r="Q12" s="17"/>
      <c r="S12" s="17"/>
    </row>
    <row r="13" spans="1:30" ht="19.5" customHeight="1" x14ac:dyDescent="0.35">
      <c r="A13" s="1" t="s">
        <v>51</v>
      </c>
      <c r="B13" s="15">
        <v>7.5</v>
      </c>
      <c r="C13" s="33">
        <f t="shared" si="0"/>
        <v>8</v>
      </c>
      <c r="D13" s="3"/>
      <c r="E13" s="130" t="s">
        <v>320</v>
      </c>
      <c r="F13" s="46">
        <v>2</v>
      </c>
      <c r="J13" s="308"/>
      <c r="K13" s="141" t="str">
        <f>IF(H$5="","",MID(H$5,6,30)&amp;"_"&amp;H$1)</f>
        <v/>
      </c>
      <c r="L13" s="142" t="s">
        <v>389</v>
      </c>
      <c r="M13" s="142" t="str">
        <f t="shared" si="1"/>
        <v>V_09_4C_Jaune</v>
      </c>
      <c r="Q13" s="18"/>
      <c r="S13" s="17"/>
    </row>
    <row r="14" spans="1:30" ht="19.2" x14ac:dyDescent="0.35">
      <c r="A14" s="1" t="s">
        <v>53</v>
      </c>
      <c r="B14" s="15">
        <v>8</v>
      </c>
      <c r="C14" s="33">
        <f t="shared" si="0"/>
        <v>8</v>
      </c>
      <c r="D14" s="3"/>
      <c r="E14" s="47" t="s">
        <v>321</v>
      </c>
      <c r="F14" s="46">
        <v>3</v>
      </c>
      <c r="J14" s="308"/>
      <c r="K14" s="141" t="str">
        <f>IF(H$6="","",MID(H$6,6,30)&amp;"_"&amp;H$1)</f>
        <v/>
      </c>
      <c r="L14" s="142" t="s">
        <v>182</v>
      </c>
      <c r="M14" s="142" t="str">
        <f t="shared" si="1"/>
        <v>V_02_4C_TP</v>
      </c>
      <c r="Q14" s="18"/>
      <c r="S14" s="17"/>
    </row>
    <row r="15" spans="1:30" ht="19.5" customHeight="1" x14ac:dyDescent="0.35">
      <c r="A15" s="1" t="s">
        <v>54</v>
      </c>
      <c r="B15" s="15">
        <v>8</v>
      </c>
      <c r="C15" s="33">
        <f t="shared" si="0"/>
        <v>8</v>
      </c>
      <c r="D15" s="3"/>
      <c r="E15" s="47" t="s">
        <v>322</v>
      </c>
      <c r="F15" s="46">
        <v>3</v>
      </c>
      <c r="J15" s="308" t="s">
        <v>135</v>
      </c>
      <c r="K15" s="141" t="str">
        <f>IF(I$2="","",MID(I$2,6,30)&amp;"_"&amp;I$1)</f>
        <v>5a _rose_V_02</v>
      </c>
      <c r="L15" s="142" t="s">
        <v>363</v>
      </c>
      <c r="M15" s="142" t="str">
        <f t="shared" si="1"/>
        <v>V_06_4C_TP</v>
      </c>
      <c r="Q15" s="18"/>
      <c r="S15" s="18"/>
    </row>
    <row r="16" spans="1:30" ht="19.5" customHeight="1" x14ac:dyDescent="0.35">
      <c r="A16" s="1" t="s">
        <v>55</v>
      </c>
      <c r="B16" s="15">
        <v>8</v>
      </c>
      <c r="C16" s="33">
        <f t="shared" si="0"/>
        <v>8</v>
      </c>
      <c r="D16" s="3"/>
      <c r="E16" s="131" t="s">
        <v>323</v>
      </c>
      <c r="F16" s="46">
        <v>3</v>
      </c>
      <c r="J16" s="308"/>
      <c r="K16" s="141" t="str">
        <f>IF(I$3="","",MID(I$3,6,30)&amp;"_"&amp;I$1)</f>
        <v>4C_TP_V_02</v>
      </c>
      <c r="L16" s="142" t="s">
        <v>371</v>
      </c>
      <c r="M16" s="142" t="str">
        <f t="shared" si="1"/>
        <v>V_08_4C_TP</v>
      </c>
      <c r="N16" s="13"/>
      <c r="Q16" s="18"/>
      <c r="S16" s="17"/>
    </row>
    <row r="17" spans="1:17" ht="19.5" customHeight="1" x14ac:dyDescent="0.35">
      <c r="A17" s="1" t="s">
        <v>56</v>
      </c>
      <c r="B17" s="15">
        <v>8</v>
      </c>
      <c r="C17" s="33">
        <f t="shared" si="0"/>
        <v>8</v>
      </c>
      <c r="D17" s="3"/>
      <c r="E17" s="131" t="s">
        <v>324</v>
      </c>
      <c r="F17" s="46">
        <v>3</v>
      </c>
      <c r="J17" s="308"/>
      <c r="K17" s="141" t="str">
        <f>IF(I$4="","",MID(I$4,6,30)&amp;"_"&amp;I$1)</f>
        <v/>
      </c>
      <c r="L17" s="142" t="s">
        <v>359</v>
      </c>
      <c r="M17" s="142" t="str">
        <f t="shared" si="1"/>
        <v>V_02_5a _rose</v>
      </c>
      <c r="N17" s="13"/>
      <c r="Q17" s="17"/>
    </row>
    <row r="18" spans="1:17" ht="19.5" customHeight="1" x14ac:dyDescent="0.35">
      <c r="A18" s="1" t="s">
        <v>57</v>
      </c>
      <c r="B18" s="15">
        <v>8</v>
      </c>
      <c r="C18" s="33">
        <f t="shared" si="0"/>
        <v>8</v>
      </c>
      <c r="D18" s="3"/>
      <c r="E18" s="131" t="s">
        <v>212</v>
      </c>
      <c r="F18" s="46">
        <v>3</v>
      </c>
      <c r="J18" s="308"/>
      <c r="K18" s="141" t="str">
        <f>IF(I$5="","",MID(I$5,6,30)&amp;"_"&amp;I$1)</f>
        <v/>
      </c>
      <c r="L18" s="142" t="s">
        <v>364</v>
      </c>
      <c r="M18" s="142" t="str">
        <f t="shared" si="1"/>
        <v>V_06_5A_beige</v>
      </c>
      <c r="N18" s="13"/>
      <c r="Q18" s="17"/>
    </row>
    <row r="19" spans="1:17" ht="19.2" x14ac:dyDescent="0.35">
      <c r="A19" s="1" t="s">
        <v>58</v>
      </c>
      <c r="B19" s="15">
        <v>8</v>
      </c>
      <c r="C19" s="33">
        <f t="shared" si="0"/>
        <v>8</v>
      </c>
      <c r="D19" s="3"/>
      <c r="E19" s="48" t="s">
        <v>325</v>
      </c>
      <c r="F19" s="46">
        <v>4</v>
      </c>
      <c r="J19" s="308"/>
      <c r="K19" s="141" t="str">
        <f>IF(I$6="","",MID(I$6,6,30)&amp;"_"&amp;I$1)</f>
        <v/>
      </c>
      <c r="L19" s="142" t="s">
        <v>357</v>
      </c>
      <c r="M19" s="142" t="str">
        <f t="shared" si="1"/>
        <v>V_01_5A_grise</v>
      </c>
      <c r="N19" s="13"/>
      <c r="Q19" s="17"/>
    </row>
    <row r="20" spans="1:17" ht="19.8" thickBot="1" x14ac:dyDescent="0.4">
      <c r="A20" s="1" t="s">
        <v>59</v>
      </c>
      <c r="B20" s="15">
        <v>8</v>
      </c>
      <c r="C20" s="33">
        <f t="shared" si="0"/>
        <v>8</v>
      </c>
      <c r="D20" s="3"/>
      <c r="E20" s="49" t="s">
        <v>326</v>
      </c>
      <c r="F20" s="46">
        <v>4</v>
      </c>
      <c r="J20" s="308" t="s">
        <v>136</v>
      </c>
      <c r="K20" s="141" t="str">
        <f>IF(J$2="","",MID(J$2,6,30)&amp;"_"&amp;J$1)</f>
        <v>5B_jaune_V_03</v>
      </c>
      <c r="L20" s="142" t="s">
        <v>369</v>
      </c>
      <c r="M20" s="142" t="str">
        <f t="shared" si="1"/>
        <v>V_08_5A_rose</v>
      </c>
      <c r="N20" s="13"/>
      <c r="Q20" s="18"/>
    </row>
    <row r="21" spans="1:17" ht="19.8" thickBot="1" x14ac:dyDescent="0.4">
      <c r="A21" s="1" t="s">
        <v>60</v>
      </c>
      <c r="B21" s="15">
        <v>8</v>
      </c>
      <c r="C21" s="33">
        <f t="shared" si="0"/>
        <v>8</v>
      </c>
      <c r="D21" s="3"/>
      <c r="E21" s="49" t="s">
        <v>327</v>
      </c>
      <c r="F21" s="46">
        <v>4</v>
      </c>
      <c r="J21" s="308"/>
      <c r="K21" s="141" t="str">
        <f>IF(J$3="","",MID(J$3,6,30)&amp;"_"&amp;J$1)</f>
        <v>6A_rouge_V_03</v>
      </c>
      <c r="L21" s="142" t="s">
        <v>372</v>
      </c>
      <c r="M21" s="142" t="str">
        <f t="shared" si="1"/>
        <v>V_08_5B_beige</v>
      </c>
      <c r="N21" s="13"/>
      <c r="Q21" s="17"/>
    </row>
    <row r="22" spans="1:17" ht="19.8" thickBot="1" x14ac:dyDescent="0.4">
      <c r="A22" s="1" t="s">
        <v>61</v>
      </c>
      <c r="B22" s="15">
        <v>8</v>
      </c>
      <c r="C22" s="33">
        <f t="shared" si="0"/>
        <v>8</v>
      </c>
      <c r="D22" s="3"/>
      <c r="E22" s="49" t="s">
        <v>328</v>
      </c>
      <c r="F22" s="46">
        <v>4</v>
      </c>
      <c r="J22" s="308"/>
      <c r="K22" s="141" t="str">
        <f>IF(J$4="","",MID(J$4,6,30)&amp;"_"&amp;J$1)</f>
        <v/>
      </c>
      <c r="L22" s="142" t="s">
        <v>360</v>
      </c>
      <c r="M22" s="142" t="str">
        <f t="shared" si="1"/>
        <v>V_03_5B_jaune</v>
      </c>
      <c r="N22" s="13"/>
      <c r="Q22" s="17"/>
    </row>
    <row r="23" spans="1:17" ht="19.8" thickBot="1" x14ac:dyDescent="0.4">
      <c r="A23" s="1" t="s">
        <v>62</v>
      </c>
      <c r="B23" s="15">
        <v>8</v>
      </c>
      <c r="C23" s="33">
        <f t="shared" si="0"/>
        <v>8</v>
      </c>
      <c r="D23" s="3"/>
      <c r="E23" s="49" t="s">
        <v>329</v>
      </c>
      <c r="F23" s="137">
        <v>4</v>
      </c>
      <c r="J23" s="308"/>
      <c r="K23" s="141" t="str">
        <f>IF(J$5="","",MID(J$5,6,30)&amp;"_"&amp;J$1)</f>
        <v/>
      </c>
      <c r="L23" s="142" t="s">
        <v>183</v>
      </c>
      <c r="M23" s="142" t="str">
        <f t="shared" si="1"/>
        <v>V_20_5B_jaune</v>
      </c>
      <c r="N23" s="13"/>
      <c r="Q23" s="18"/>
    </row>
    <row r="24" spans="1:17" ht="19.2" x14ac:dyDescent="0.35">
      <c r="A24" s="1" t="s">
        <v>63</v>
      </c>
      <c r="B24" s="15">
        <v>8</v>
      </c>
      <c r="C24" s="33">
        <f t="shared" si="0"/>
        <v>8</v>
      </c>
      <c r="D24" s="3"/>
      <c r="J24" s="308"/>
      <c r="K24" s="141" t="str">
        <f>IF(J$6="","",MID(J$6,6,30)&amp;"_"&amp;J$1)</f>
        <v/>
      </c>
      <c r="L24" s="142" t="s">
        <v>373</v>
      </c>
      <c r="M24" s="142" t="str">
        <f t="shared" si="1"/>
        <v>V_09_5B_vert</v>
      </c>
      <c r="N24" s="13"/>
      <c r="Q24" s="18"/>
    </row>
    <row r="25" spans="1:17" ht="19.8" thickBot="1" x14ac:dyDescent="0.4">
      <c r="A25" s="2" t="s">
        <v>64</v>
      </c>
      <c r="B25" s="16">
        <v>8</v>
      </c>
      <c r="C25" s="44">
        <f t="shared" si="0"/>
        <v>8</v>
      </c>
      <c r="D25" s="3"/>
      <c r="J25" s="308" t="s">
        <v>137</v>
      </c>
      <c r="K25" s="141" t="str">
        <f>IF(K$2="","",MID(K$2,6,30)&amp;"_"&amp;K$1)</f>
        <v/>
      </c>
      <c r="L25" s="142" t="s">
        <v>379</v>
      </c>
      <c r="M25" s="142" t="str">
        <f t="shared" si="1"/>
        <v>V_13_5B_vert</v>
      </c>
      <c r="N25" s="13"/>
      <c r="Q25" s="18"/>
    </row>
    <row r="26" spans="1:17" ht="19.2" x14ac:dyDescent="0.35">
      <c r="A26" s="34"/>
      <c r="B26" s="35"/>
      <c r="C26" s="3"/>
      <c r="D26" s="3"/>
      <c r="J26" s="308"/>
      <c r="K26" s="141" t="str">
        <f>IF(K$3="","",MID(K$3,6,30)&amp;"_"&amp;K$1)</f>
        <v/>
      </c>
      <c r="L26" s="142" t="s">
        <v>365</v>
      </c>
      <c r="M26" s="142" t="str">
        <f t="shared" si="1"/>
        <v>V_06_5B+_bleu</v>
      </c>
      <c r="N26" s="13"/>
      <c r="Q26" s="17"/>
    </row>
    <row r="27" spans="1:17" ht="19.2" x14ac:dyDescent="0.35">
      <c r="A27" s="34"/>
      <c r="B27" s="35"/>
      <c r="C27" s="3"/>
      <c r="D27" s="3"/>
      <c r="J27" s="308"/>
      <c r="K27" s="141" t="str">
        <f>IF(K$4="","",MID(K$4,6,30)&amp;"_"&amp;K$1)</f>
        <v/>
      </c>
      <c r="L27" s="142" t="s">
        <v>374</v>
      </c>
      <c r="M27" s="142" t="str">
        <f t="shared" si="1"/>
        <v>V_10_5C_bleu</v>
      </c>
      <c r="N27" s="13"/>
      <c r="Q27" s="18"/>
    </row>
    <row r="28" spans="1:17" ht="19.2" x14ac:dyDescent="0.35">
      <c r="A28" s="34"/>
      <c r="B28" s="36"/>
      <c r="C28" s="3"/>
      <c r="D28" s="3"/>
      <c r="J28" s="308"/>
      <c r="K28" s="141" t="str">
        <f>IF(K$5="","",MID(K$5,6,30)&amp;"_"&amp;K$1)</f>
        <v/>
      </c>
      <c r="L28" s="142" t="s">
        <v>378</v>
      </c>
      <c r="M28" s="142" t="str">
        <f t="shared" si="1"/>
        <v>V_12_5c_bleu</v>
      </c>
      <c r="N28" s="13"/>
      <c r="Q28" s="18"/>
    </row>
    <row r="29" spans="1:17" ht="19.2" x14ac:dyDescent="0.35">
      <c r="A29" s="34"/>
      <c r="B29" s="36"/>
      <c r="C29" s="38"/>
      <c r="D29" s="38"/>
      <c r="J29" s="308"/>
      <c r="K29" s="141" t="str">
        <f>IF(K$6="","",MID(K$6,6,30)&amp;"_"&amp;K$1)</f>
        <v/>
      </c>
      <c r="L29" s="142" t="s">
        <v>368</v>
      </c>
      <c r="M29" s="142" t="str">
        <f t="shared" si="1"/>
        <v>V_07_5c_jaune</v>
      </c>
      <c r="N29" s="13"/>
      <c r="Q29" s="17"/>
    </row>
    <row r="30" spans="1:17" ht="19.2" x14ac:dyDescent="0.35">
      <c r="A30" s="34"/>
      <c r="B30" s="36"/>
      <c r="C30" s="38"/>
      <c r="D30" s="38"/>
      <c r="J30" s="308" t="s">
        <v>138</v>
      </c>
      <c r="K30" s="141" t="str">
        <f>IF(L$2="","",MID(L$2,6,30)&amp;"_"&amp;L$1)</f>
        <v>5C_vert_V_05</v>
      </c>
      <c r="L30" s="142" t="s">
        <v>375</v>
      </c>
      <c r="M30" s="142" t="str">
        <f t="shared" si="1"/>
        <v>V_11_5C_orange</v>
      </c>
      <c r="N30" s="13"/>
      <c r="Q30" s="17"/>
    </row>
    <row r="31" spans="1:17" ht="19.2" x14ac:dyDescent="0.35">
      <c r="A31" s="34"/>
      <c r="B31" s="36"/>
      <c r="C31" s="38"/>
      <c r="D31" s="38"/>
      <c r="J31" s="308"/>
      <c r="K31" s="141" t="str">
        <f>IF(L$3="","",MID(L$3,6,30)&amp;"_"&amp;L$1)</f>
        <v/>
      </c>
      <c r="L31" s="142" t="s">
        <v>362</v>
      </c>
      <c r="M31" s="142" t="str">
        <f t="shared" si="1"/>
        <v>V_05_5C_vert</v>
      </c>
      <c r="N31" s="13"/>
      <c r="Q31" s="18"/>
    </row>
    <row r="32" spans="1:17" ht="19.2" x14ac:dyDescent="0.35">
      <c r="A32" s="34"/>
      <c r="B32" s="36"/>
      <c r="C32" s="38"/>
      <c r="D32" s="38"/>
      <c r="J32" s="308"/>
      <c r="K32" s="141" t="str">
        <f>IF(L$4="","",MID(L$4,6,30)&amp;"_"&amp;L$1)</f>
        <v/>
      </c>
      <c r="L32" s="142" t="s">
        <v>376</v>
      </c>
      <c r="M32" s="142" t="str">
        <f t="shared" si="1"/>
        <v>V_11_5c_Vert</v>
      </c>
      <c r="N32" s="13"/>
      <c r="Q32" s="17"/>
    </row>
    <row r="33" spans="1:20" ht="19.2" x14ac:dyDescent="0.35">
      <c r="A33" s="34"/>
      <c r="B33" s="36"/>
      <c r="C33" s="38"/>
      <c r="D33" s="38"/>
      <c r="J33" s="308"/>
      <c r="K33" s="141" t="str">
        <f>IF(L$5="","",MID(L$5,6,30)&amp;"_"&amp;L$1)</f>
        <v/>
      </c>
      <c r="L33" s="142" t="s">
        <v>387</v>
      </c>
      <c r="M33" s="142" t="str">
        <f t="shared" si="1"/>
        <v>V_16_5c+_Jaune</v>
      </c>
      <c r="N33" s="13"/>
      <c r="Q33" s="17"/>
    </row>
    <row r="34" spans="1:20" ht="19.2" x14ac:dyDescent="0.35">
      <c r="A34" s="34"/>
      <c r="B34" s="34"/>
      <c r="C34" s="3"/>
      <c r="D34" s="3"/>
      <c r="J34" s="308"/>
      <c r="K34" s="141" t="str">
        <f>IF(L$6="","",MID(L$6,6,30)&amp;"_"&amp;L$1)</f>
        <v/>
      </c>
      <c r="L34" s="142" t="s">
        <v>370</v>
      </c>
      <c r="M34" s="142" t="str">
        <f t="shared" si="1"/>
        <v>V_08_5C+_rouge</v>
      </c>
      <c r="N34" s="13"/>
      <c r="Q34" s="17"/>
    </row>
    <row r="35" spans="1:20" ht="19.2" x14ac:dyDescent="0.35">
      <c r="A35" s="34"/>
      <c r="B35" s="34"/>
      <c r="C35" s="3"/>
      <c r="D35" s="3"/>
      <c r="J35" s="308" t="s">
        <v>139</v>
      </c>
      <c r="K35" s="141" t="str">
        <f>IF(M$2="","",MID(M$2,6,30)&amp;"_"&amp;M$1)</f>
        <v>4C_TP_V_06</v>
      </c>
      <c r="L35" s="142" t="s">
        <v>367</v>
      </c>
      <c r="M35" s="142" t="str">
        <f t="shared" si="1"/>
        <v>V_07_6a_blanc</v>
      </c>
      <c r="N35" s="13"/>
      <c r="Q35" s="17"/>
      <c r="S35" s="12"/>
      <c r="T35" s="13"/>
    </row>
    <row r="36" spans="1:20" ht="19.2" x14ac:dyDescent="0.35">
      <c r="A36" s="34"/>
      <c r="B36" s="34"/>
      <c r="C36" s="3"/>
      <c r="D36" s="3"/>
      <c r="J36" s="308"/>
      <c r="K36" s="141" t="str">
        <f>IF(M$3="","",MID(M$3,6,30)&amp;"_"&amp;M$1)</f>
        <v>5A_beige_V_06</v>
      </c>
      <c r="L36" s="142" t="s">
        <v>382</v>
      </c>
      <c r="M36" s="142" t="str">
        <f t="shared" si="1"/>
        <v>V_19_6a_blanc</v>
      </c>
      <c r="N36" s="13"/>
      <c r="Q36" s="17"/>
      <c r="S36" s="12"/>
      <c r="T36" s="13"/>
    </row>
    <row r="37" spans="1:20" ht="19.2" x14ac:dyDescent="0.35">
      <c r="A37" s="34"/>
      <c r="B37" s="36"/>
      <c r="C37" s="3"/>
      <c r="D37" s="3"/>
      <c r="J37" s="308"/>
      <c r="K37" s="141" t="str">
        <f>IF(M$4="","",MID(M$4,6,30)&amp;"_"&amp;M$1)</f>
        <v>5B+_bleu_V_06</v>
      </c>
      <c r="L37" s="142" t="s">
        <v>381</v>
      </c>
      <c r="M37" s="142" t="str">
        <f t="shared" si="1"/>
        <v>V_18_6a_jaune</v>
      </c>
      <c r="N37" s="13"/>
      <c r="Q37" s="17"/>
      <c r="S37" s="12"/>
      <c r="T37" s="13"/>
    </row>
    <row r="38" spans="1:20" ht="19.2" x14ac:dyDescent="0.35">
      <c r="A38" s="34"/>
      <c r="B38" s="35"/>
      <c r="C38" s="3"/>
      <c r="D38" s="3"/>
      <c r="J38" s="308"/>
      <c r="K38" s="141" t="str">
        <f>IF(M$5="","",MID(M$5,6,30)&amp;"_"&amp;M$1)</f>
        <v>6A_rose_V_06</v>
      </c>
      <c r="L38" s="142" t="s">
        <v>366</v>
      </c>
      <c r="M38" s="142" t="str">
        <f t="shared" si="1"/>
        <v>V_06_6A_rose</v>
      </c>
      <c r="N38" s="13"/>
      <c r="Q38" s="18"/>
      <c r="S38" s="12"/>
      <c r="T38" s="13"/>
    </row>
    <row r="39" spans="1:20" ht="19.2" x14ac:dyDescent="0.35">
      <c r="A39" s="34"/>
      <c r="B39" s="35"/>
      <c r="C39" s="3"/>
      <c r="D39" s="3"/>
      <c r="J39" s="308"/>
      <c r="K39" s="141" t="str">
        <f>IF(M$6="","",MID(M$6,6,30)&amp;"_"&amp;M$1)</f>
        <v/>
      </c>
      <c r="L39" s="142" t="s">
        <v>380</v>
      </c>
      <c r="M39" s="142" t="str">
        <f t="shared" si="1"/>
        <v>V_14_6a_Rose</v>
      </c>
      <c r="N39" s="13"/>
      <c r="Q39" s="17"/>
      <c r="S39" s="12"/>
      <c r="T39" s="13"/>
    </row>
    <row r="40" spans="1:20" ht="19.2" x14ac:dyDescent="0.35">
      <c r="A40" s="34"/>
      <c r="B40" s="35"/>
      <c r="C40" s="3"/>
      <c r="D40" s="3"/>
      <c r="J40" s="308" t="s">
        <v>140</v>
      </c>
      <c r="K40" s="141" t="str">
        <f>IF(N$2="","",MID(N$2,6,30)&amp;"_"&amp;N$1)</f>
        <v>6a_blanc_V_07</v>
      </c>
      <c r="L40" s="142" t="s">
        <v>361</v>
      </c>
      <c r="M40" s="142" t="str">
        <f t="shared" si="1"/>
        <v>V_03_6A_rouge</v>
      </c>
      <c r="N40" s="13"/>
      <c r="Q40" s="18"/>
      <c r="S40" s="12"/>
      <c r="T40" s="13"/>
    </row>
    <row r="41" spans="1:20" ht="19.2" x14ac:dyDescent="0.35">
      <c r="A41" s="34"/>
      <c r="B41" s="35"/>
      <c r="C41" s="3"/>
      <c r="D41" s="3"/>
      <c r="J41" s="308"/>
      <c r="K41" s="141" t="str">
        <f>IF(N$3="","",MID(N$3,6,30)&amp;"_"&amp;N$1)</f>
        <v>5c_jaune_V_07</v>
      </c>
      <c r="L41" s="142" t="s">
        <v>377</v>
      </c>
      <c r="M41" s="142" t="str">
        <f t="shared" si="1"/>
        <v>V_12_6a_rouge</v>
      </c>
      <c r="N41" s="13"/>
      <c r="Q41" s="18"/>
      <c r="S41" s="12"/>
      <c r="T41" s="13"/>
    </row>
    <row r="42" spans="1:20" ht="19.2" x14ac:dyDescent="0.35">
      <c r="A42" s="34"/>
      <c r="B42" s="35"/>
      <c r="C42" s="38"/>
      <c r="D42" s="38"/>
      <c r="J42" s="308"/>
      <c r="K42" s="141" t="str">
        <f>IF(N$4="","",MID(N$4,6,30)&amp;"_"&amp;N$1)</f>
        <v/>
      </c>
      <c r="L42" s="142" t="s">
        <v>358</v>
      </c>
      <c r="M42" s="142" t="str">
        <f t="shared" si="1"/>
        <v>V_01_6a+_blanche</v>
      </c>
      <c r="N42" s="13"/>
      <c r="Q42" s="17"/>
      <c r="S42" s="12"/>
      <c r="T42" s="13"/>
    </row>
    <row r="43" spans="1:20" ht="19.2" x14ac:dyDescent="0.35">
      <c r="A43" s="34"/>
      <c r="B43" s="35"/>
      <c r="C43" s="38"/>
      <c r="D43" s="38"/>
      <c r="J43" s="308"/>
      <c r="K43" s="141" t="str">
        <f>IF(N$5="","",MID(N$5,6,30)&amp;"_"&amp;N$1)</f>
        <v/>
      </c>
      <c r="L43" s="142" t="s">
        <v>133</v>
      </c>
      <c r="M43" s="142" t="str">
        <f t="shared" si="1"/>
        <v/>
      </c>
      <c r="N43" s="13"/>
      <c r="Q43" s="17"/>
      <c r="S43" s="12"/>
      <c r="T43" s="13"/>
    </row>
    <row r="44" spans="1:20" ht="19.2" x14ac:dyDescent="0.35">
      <c r="A44" s="34"/>
      <c r="B44" s="36"/>
      <c r="C44" s="38"/>
      <c r="D44" s="38"/>
      <c r="J44" s="308"/>
      <c r="K44" s="141" t="str">
        <f>IF(N$6="","",MID(N$6,6,30)&amp;"_"&amp;N$1)</f>
        <v/>
      </c>
      <c r="L44" s="142" t="s">
        <v>133</v>
      </c>
      <c r="M44" s="142" t="str">
        <f t="shared" si="1"/>
        <v/>
      </c>
      <c r="N44" s="13"/>
      <c r="Q44" s="17"/>
      <c r="S44" s="12"/>
      <c r="T44" s="13"/>
    </row>
    <row r="45" spans="1:20" ht="19.2" x14ac:dyDescent="0.35">
      <c r="A45" s="34"/>
      <c r="B45" s="35"/>
      <c r="C45" s="38"/>
      <c r="D45" s="38"/>
      <c r="J45" s="308" t="s">
        <v>141</v>
      </c>
      <c r="K45" s="141" t="str">
        <f>IF(O$2="","",MID(O$2,6,30)&amp;"_"&amp;O$1)</f>
        <v>5A_rose_V_08</v>
      </c>
      <c r="L45" s="142" t="s">
        <v>133</v>
      </c>
      <c r="M45" s="142" t="str">
        <f t="shared" si="1"/>
        <v/>
      </c>
      <c r="N45" s="13"/>
      <c r="Q45" s="17"/>
      <c r="S45" s="12"/>
      <c r="T45" s="13"/>
    </row>
    <row r="46" spans="1:20" ht="19.2" x14ac:dyDescent="0.35">
      <c r="A46" s="34"/>
      <c r="B46" s="35"/>
      <c r="C46" s="38"/>
      <c r="D46" s="38"/>
      <c r="J46" s="308"/>
      <c r="K46" s="141" t="str">
        <f>IF(O$3="","",MID(O$3,6,30)&amp;"_"&amp;O$1)</f>
        <v>5C+_rouge_V_08</v>
      </c>
      <c r="L46" s="142" t="s">
        <v>133</v>
      </c>
      <c r="M46" s="142" t="str">
        <f t="shared" si="1"/>
        <v/>
      </c>
      <c r="N46" s="13"/>
      <c r="Q46" s="18"/>
      <c r="S46" s="12"/>
      <c r="T46" s="13"/>
    </row>
    <row r="47" spans="1:20" ht="19.2" x14ac:dyDescent="0.35">
      <c r="A47" s="34"/>
      <c r="B47" s="35"/>
      <c r="C47" s="38"/>
      <c r="D47" s="38"/>
      <c r="J47" s="308"/>
      <c r="K47" s="141" t="str">
        <f>IF(O$4="","",MID(O$4,6,30)&amp;"_"&amp;O$1)</f>
        <v>4C_TP_V_08</v>
      </c>
      <c r="L47" s="142" t="s">
        <v>133</v>
      </c>
      <c r="M47" s="142" t="str">
        <f t="shared" si="1"/>
        <v/>
      </c>
      <c r="N47" s="13"/>
      <c r="Q47" s="17"/>
      <c r="S47" s="12"/>
      <c r="T47" s="13"/>
    </row>
    <row r="48" spans="1:20" ht="19.2" x14ac:dyDescent="0.35">
      <c r="A48" s="34"/>
      <c r="B48" s="36"/>
      <c r="C48" s="38"/>
      <c r="D48" s="38"/>
      <c r="J48" s="308"/>
      <c r="K48" s="141" t="str">
        <f>IF(O$5="","",MID(O$5,6,30)&amp;"_"&amp;O$1)</f>
        <v>5B_beige_V_08</v>
      </c>
      <c r="L48" s="142" t="s">
        <v>133</v>
      </c>
      <c r="M48" s="142" t="str">
        <f t="shared" si="1"/>
        <v/>
      </c>
      <c r="N48" s="13"/>
      <c r="Q48" s="18"/>
      <c r="S48" s="12"/>
      <c r="T48" s="13"/>
    </row>
    <row r="49" spans="1:20" ht="19.2" x14ac:dyDescent="0.35">
      <c r="A49" s="34"/>
      <c r="B49" s="35"/>
      <c r="C49" s="38"/>
      <c r="D49" s="38"/>
      <c r="J49" s="308"/>
      <c r="K49" s="141" t="str">
        <f>IF(O$6="","",MID(O$6,6,30)&amp;"_"&amp;O$1)</f>
        <v/>
      </c>
      <c r="L49" s="142" t="s">
        <v>133</v>
      </c>
      <c r="M49" s="142" t="str">
        <f t="shared" si="1"/>
        <v/>
      </c>
      <c r="N49" s="13"/>
      <c r="Q49" s="17"/>
      <c r="S49" s="12"/>
      <c r="T49" s="13"/>
    </row>
    <row r="50" spans="1:20" ht="19.2" x14ac:dyDescent="0.35">
      <c r="A50" s="38"/>
      <c r="B50" s="38"/>
      <c r="C50" s="38"/>
      <c r="D50" s="38"/>
      <c r="J50" s="308" t="s">
        <v>142</v>
      </c>
      <c r="K50" s="141" t="str">
        <f>IF(P$2="","",MID(P$2,6,30)&amp;"_"&amp;P$1)</f>
        <v>5B_vert_V_09</v>
      </c>
      <c r="L50" s="142" t="s">
        <v>133</v>
      </c>
      <c r="M50" s="142" t="str">
        <f t="shared" si="1"/>
        <v/>
      </c>
      <c r="N50" s="13"/>
      <c r="Q50" s="18"/>
      <c r="S50" s="12"/>
      <c r="T50" s="13"/>
    </row>
    <row r="51" spans="1:20" ht="19.2" x14ac:dyDescent="0.35">
      <c r="A51" s="38"/>
      <c r="B51" s="38"/>
      <c r="C51" s="38"/>
      <c r="D51" s="38"/>
      <c r="J51" s="308"/>
      <c r="K51" s="141" t="str">
        <f>IF(P$3="","",MID(P$3,6,30)&amp;"_"&amp;P$1)</f>
        <v>4C_Jaune_V_09</v>
      </c>
      <c r="L51" s="142" t="s">
        <v>133</v>
      </c>
      <c r="M51" s="142" t="str">
        <f t="shared" si="1"/>
        <v/>
      </c>
      <c r="Q51" s="18"/>
      <c r="S51" s="12"/>
      <c r="T51" s="13"/>
    </row>
    <row r="52" spans="1:20" ht="19.2" x14ac:dyDescent="0.35">
      <c r="A52" s="38"/>
      <c r="B52" s="38"/>
      <c r="C52" s="38"/>
      <c r="D52" s="38"/>
      <c r="J52" s="308"/>
      <c r="K52" s="141" t="str">
        <f>IF(P$4="","",MID(P$4,6,30)&amp;"_"&amp;P$1)</f>
        <v/>
      </c>
      <c r="L52" s="142" t="s">
        <v>133</v>
      </c>
      <c r="M52" s="142" t="str">
        <f t="shared" si="1"/>
        <v/>
      </c>
      <c r="Q52" s="18"/>
      <c r="S52" s="12"/>
      <c r="T52" s="13"/>
    </row>
    <row r="53" spans="1:20" ht="19.2" x14ac:dyDescent="0.35">
      <c r="A53" s="38"/>
      <c r="B53" s="38"/>
      <c r="C53" s="38"/>
      <c r="D53" s="38"/>
      <c r="J53" s="308"/>
      <c r="K53" s="141" t="str">
        <f>IF(P$5="","",MID(P$5,6,30)&amp;"_"&amp;P$1)</f>
        <v/>
      </c>
      <c r="L53" s="142" t="s">
        <v>133</v>
      </c>
      <c r="M53" s="142" t="str">
        <f t="shared" si="1"/>
        <v/>
      </c>
      <c r="Q53" s="17"/>
      <c r="S53" s="12"/>
      <c r="T53" s="13"/>
    </row>
    <row r="54" spans="1:20" ht="19.2" x14ac:dyDescent="0.35">
      <c r="A54" s="38"/>
      <c r="B54" s="38"/>
      <c r="C54" s="38"/>
      <c r="D54" s="38"/>
      <c r="J54" s="308"/>
      <c r="K54" s="141" t="str">
        <f>IF(P$6="","",MID(P$6,6,30)&amp;"_"&amp;P$1)</f>
        <v/>
      </c>
      <c r="L54" s="142" t="s">
        <v>133</v>
      </c>
      <c r="M54" s="142" t="str">
        <f t="shared" si="1"/>
        <v/>
      </c>
      <c r="Q54" s="18"/>
      <c r="S54" s="12"/>
      <c r="T54" s="13"/>
    </row>
    <row r="55" spans="1:20" ht="19.2" x14ac:dyDescent="0.35">
      <c r="A55" s="38"/>
      <c r="B55" s="38"/>
      <c r="C55" s="38"/>
      <c r="D55" s="38"/>
      <c r="J55" s="308" t="s">
        <v>143</v>
      </c>
      <c r="K55" s="141" t="str">
        <f>IF(Q$2="","",MID(Q$2,6,30)&amp;"_"&amp;Q$1)</f>
        <v>5C_bleu_V_10</v>
      </c>
      <c r="L55" s="142" t="s">
        <v>133</v>
      </c>
      <c r="M55" s="142" t="str">
        <f t="shared" si="1"/>
        <v/>
      </c>
      <c r="Q55" s="17"/>
      <c r="S55" s="12"/>
      <c r="T55" s="13"/>
    </row>
    <row r="56" spans="1:20" ht="19.2" x14ac:dyDescent="0.35">
      <c r="A56" s="38"/>
      <c r="B56" s="38"/>
      <c r="C56" s="38"/>
      <c r="D56" s="38"/>
      <c r="J56" s="308"/>
      <c r="K56" s="141" t="str">
        <f>IF(Q$3="","",MID(Q$3,6,30)&amp;"_"&amp;Q$1)</f>
        <v/>
      </c>
      <c r="L56" s="142" t="s">
        <v>133</v>
      </c>
      <c r="M56" s="142" t="str">
        <f t="shared" si="1"/>
        <v/>
      </c>
      <c r="Q56" s="17"/>
      <c r="S56" s="12"/>
      <c r="T56" s="13"/>
    </row>
    <row r="57" spans="1:20" ht="19.2" x14ac:dyDescent="0.35">
      <c r="A57" s="38"/>
      <c r="B57" s="38"/>
      <c r="C57" s="38"/>
      <c r="D57" s="38"/>
      <c r="J57" s="308"/>
      <c r="K57" s="141" t="str">
        <f>IF(Q$4="","",MID(Q$4,6,30)&amp;"_"&amp;Q$1)</f>
        <v/>
      </c>
      <c r="L57" s="142" t="s">
        <v>133</v>
      </c>
      <c r="M57" s="142" t="str">
        <f t="shared" si="1"/>
        <v/>
      </c>
      <c r="Q57" s="17"/>
      <c r="S57" s="12"/>
      <c r="T57" s="13"/>
    </row>
    <row r="58" spans="1:20" ht="19.2" x14ac:dyDescent="0.35">
      <c r="A58" s="38"/>
      <c r="B58" s="38"/>
      <c r="C58" s="38"/>
      <c r="D58" s="38"/>
      <c r="J58" s="308"/>
      <c r="K58" s="141" t="str">
        <f>IF(Q$5="","",MID(Q$5,6,30)&amp;"_"&amp;Q$1)</f>
        <v/>
      </c>
      <c r="L58" s="142" t="s">
        <v>133</v>
      </c>
      <c r="M58" s="142" t="str">
        <f t="shared" si="1"/>
        <v/>
      </c>
      <c r="Q58" s="3"/>
      <c r="R58" s="11"/>
      <c r="S58" s="12"/>
      <c r="T58" s="13"/>
    </row>
    <row r="59" spans="1:20" ht="19.2" x14ac:dyDescent="0.35">
      <c r="A59" s="38"/>
      <c r="B59" s="38"/>
      <c r="C59" s="38"/>
      <c r="D59" s="38"/>
      <c r="J59" s="308"/>
      <c r="K59" s="141" t="str">
        <f>IF(Q$6="","",MID(Q$6,6,30)&amp;"_"&amp;Q$1)</f>
        <v/>
      </c>
      <c r="L59" s="142" t="s">
        <v>133</v>
      </c>
      <c r="M59" s="142" t="str">
        <f t="shared" si="1"/>
        <v/>
      </c>
      <c r="Q59" s="3"/>
      <c r="R59" s="11"/>
      <c r="S59" s="12"/>
      <c r="T59" s="13"/>
    </row>
    <row r="60" spans="1:20" ht="19.2" x14ac:dyDescent="0.35">
      <c r="A60" s="38"/>
      <c r="B60" s="38"/>
      <c r="C60" s="38"/>
      <c r="D60" s="38"/>
      <c r="J60" s="308" t="s">
        <v>145</v>
      </c>
      <c r="K60" s="141" t="str">
        <f>IF(R$2="","",MID(R$2,6,30)&amp;"_"&amp;R$1)</f>
        <v>5C_orange_V_11</v>
      </c>
      <c r="L60" s="142" t="s">
        <v>133</v>
      </c>
      <c r="M60" s="142" t="str">
        <f t="shared" si="1"/>
        <v/>
      </c>
      <c r="Q60" s="3"/>
      <c r="R60" s="11"/>
      <c r="S60" s="12"/>
      <c r="T60" s="13"/>
    </row>
    <row r="61" spans="1:20" ht="19.2" x14ac:dyDescent="0.35">
      <c r="A61" s="38"/>
      <c r="B61" s="38"/>
      <c r="C61" s="38"/>
      <c r="D61" s="38"/>
      <c r="J61" s="308"/>
      <c r="K61" s="141" t="str">
        <f>IF(R$3="","",MID(R$3,6,30)&amp;"_"&amp;R$1)</f>
        <v>5c_Vert_V_11</v>
      </c>
      <c r="L61" s="142" t="s">
        <v>133</v>
      </c>
      <c r="M61" s="142" t="str">
        <f t="shared" si="1"/>
        <v/>
      </c>
      <c r="Q61" s="3"/>
      <c r="R61" s="11"/>
      <c r="S61" s="12"/>
      <c r="T61" s="13"/>
    </row>
    <row r="62" spans="1:20" ht="19.2" x14ac:dyDescent="0.35">
      <c r="A62" s="38"/>
      <c r="B62" s="38"/>
      <c r="C62" s="38"/>
      <c r="D62" s="38"/>
      <c r="J62" s="308"/>
      <c r="K62" s="141" t="str">
        <f>IF(R$4="","",MID(R$4,6,30)&amp;"_"&amp;R$1)</f>
        <v/>
      </c>
      <c r="L62" s="142" t="s">
        <v>133</v>
      </c>
      <c r="M62" s="142" t="str">
        <f t="shared" si="1"/>
        <v/>
      </c>
      <c r="Q62" s="3"/>
      <c r="R62" s="11"/>
      <c r="S62" s="12"/>
      <c r="T62" s="13"/>
    </row>
    <row r="63" spans="1:20" ht="19.2" x14ac:dyDescent="0.35">
      <c r="A63" s="38"/>
      <c r="B63" s="38"/>
      <c r="C63" s="38"/>
      <c r="D63" s="38"/>
      <c r="J63" s="308"/>
      <c r="K63" s="141" t="str">
        <f>IF(R$5="","",MID(R$5,6,30)&amp;"_"&amp;R$1)</f>
        <v/>
      </c>
      <c r="L63" s="142" t="s">
        <v>133</v>
      </c>
      <c r="M63" s="142" t="str">
        <f t="shared" si="1"/>
        <v/>
      </c>
      <c r="Q63" s="3"/>
      <c r="R63" s="11"/>
      <c r="S63" s="12"/>
      <c r="T63" s="13"/>
    </row>
    <row r="64" spans="1:20" ht="19.2" x14ac:dyDescent="0.35">
      <c r="A64" s="38"/>
      <c r="B64" s="38"/>
      <c r="C64" s="38"/>
      <c r="D64" s="38"/>
      <c r="J64" s="308"/>
      <c r="K64" s="141" t="str">
        <f>IF(R$6="","",MID(R$6,6,30)&amp;"_"&amp;R$1)</f>
        <v/>
      </c>
      <c r="L64" s="142" t="s">
        <v>133</v>
      </c>
      <c r="M64" s="142" t="str">
        <f t="shared" si="1"/>
        <v/>
      </c>
      <c r="Q64" s="3"/>
      <c r="R64" s="11"/>
      <c r="S64" s="12"/>
      <c r="T64" s="13"/>
    </row>
    <row r="65" spans="1:20" ht="19.2" x14ac:dyDescent="0.35">
      <c r="A65" s="38"/>
      <c r="B65" s="38"/>
      <c r="C65" s="38"/>
      <c r="D65" s="38"/>
      <c r="J65" s="308" t="s">
        <v>144</v>
      </c>
      <c r="K65" s="141" t="str">
        <f>IF(S$2="","",MID(S$2,6,30)&amp;"_"&amp;S$1)</f>
        <v>6a_rouge_V_12</v>
      </c>
      <c r="L65" s="142" t="s">
        <v>133</v>
      </c>
      <c r="M65" s="142" t="str">
        <f t="shared" si="1"/>
        <v/>
      </c>
      <c r="N65" s="50"/>
      <c r="Q65" s="3"/>
      <c r="R65" s="11"/>
      <c r="S65" s="12"/>
      <c r="T65" s="13"/>
    </row>
    <row r="66" spans="1:20" ht="19.2" x14ac:dyDescent="0.35">
      <c r="A66" s="38"/>
      <c r="B66" s="38"/>
      <c r="C66" s="38"/>
      <c r="D66" s="38"/>
      <c r="J66" s="308"/>
      <c r="K66" s="141" t="str">
        <f>IF(S$3="","",MID(S$3,6,30)&amp;"_"&amp;S$1)</f>
        <v>5c_bleu_V_12</v>
      </c>
      <c r="L66" s="142" t="s">
        <v>133</v>
      </c>
      <c r="M66" s="142" t="str">
        <f t="shared" si="1"/>
        <v/>
      </c>
      <c r="Q66" s="3"/>
      <c r="R66" s="11"/>
      <c r="S66" s="12"/>
      <c r="T66" s="13"/>
    </row>
    <row r="67" spans="1:20" ht="19.2" x14ac:dyDescent="0.35">
      <c r="A67" s="38"/>
      <c r="B67" s="38"/>
      <c r="C67" s="38"/>
      <c r="D67" s="38"/>
      <c r="J67" s="308"/>
      <c r="K67" s="141" t="str">
        <f>IF(S$4="","",MID(S$4,6,30)&amp;"_"&amp;S$1)</f>
        <v/>
      </c>
      <c r="L67" s="142" t="s">
        <v>133</v>
      </c>
      <c r="M67" s="142" t="str">
        <f t="shared" si="1"/>
        <v/>
      </c>
      <c r="Q67" s="3"/>
      <c r="R67" s="11"/>
      <c r="S67" s="12"/>
      <c r="T67" s="13"/>
    </row>
    <row r="68" spans="1:20" ht="19.2" x14ac:dyDescent="0.35">
      <c r="J68" s="308"/>
      <c r="K68" s="141" t="str">
        <f>IF(S$5="","",MID(S$5,6,30)&amp;"_"&amp;S$1)</f>
        <v/>
      </c>
      <c r="L68" s="142" t="s">
        <v>133</v>
      </c>
      <c r="M68" s="142" t="str">
        <f t="shared" si="1"/>
        <v/>
      </c>
      <c r="Q68" s="3"/>
      <c r="R68" s="3"/>
      <c r="S68" s="12"/>
      <c r="T68" s="13"/>
    </row>
    <row r="69" spans="1:20" ht="19.2" x14ac:dyDescent="0.35">
      <c r="J69" s="308"/>
      <c r="K69" s="141" t="str">
        <f>IF(S$6="","",MID(S$6,6,30)&amp;"_"&amp;S$1)</f>
        <v/>
      </c>
      <c r="L69" s="142" t="s">
        <v>133</v>
      </c>
      <c r="M69" s="142" t="str">
        <f t="shared" si="1"/>
        <v/>
      </c>
      <c r="Q69" s="3"/>
      <c r="R69" s="11"/>
      <c r="S69" s="12"/>
      <c r="T69" s="13"/>
    </row>
    <row r="70" spans="1:20" ht="19.2" x14ac:dyDescent="0.35">
      <c r="J70" s="308" t="s">
        <v>146</v>
      </c>
      <c r="K70" s="141" t="str">
        <f>IF(T$2="","",MID(T$2,6,30)&amp;"_"&amp;T$1)</f>
        <v>5B_vert_V_13</v>
      </c>
      <c r="L70" s="142" t="s">
        <v>133</v>
      </c>
      <c r="M70" s="142" t="str">
        <f t="shared" si="1"/>
        <v/>
      </c>
      <c r="Q70" s="3"/>
      <c r="R70" s="11"/>
      <c r="S70" s="12"/>
      <c r="T70" s="13"/>
    </row>
    <row r="71" spans="1:20" ht="19.2" x14ac:dyDescent="0.35">
      <c r="J71" s="308"/>
      <c r="K71" s="141" t="str">
        <f>IF(T$3="","",MID(T$3,6,30)&amp;"_"&amp;T$1)</f>
        <v/>
      </c>
      <c r="L71" s="142" t="s">
        <v>133</v>
      </c>
      <c r="M71" s="142" t="str">
        <f t="shared" si="1"/>
        <v/>
      </c>
      <c r="Q71" s="3"/>
      <c r="R71" s="11"/>
      <c r="S71" s="12"/>
      <c r="T71" s="13"/>
    </row>
    <row r="72" spans="1:20" ht="19.2" x14ac:dyDescent="0.35">
      <c r="J72" s="308"/>
      <c r="K72" s="141" t="str">
        <f>IF(T$4="","",MID(T$4,6,30)&amp;"_"&amp;T$1)</f>
        <v/>
      </c>
      <c r="L72" s="142" t="s">
        <v>133</v>
      </c>
      <c r="M72" s="142" t="str">
        <f t="shared" si="1"/>
        <v/>
      </c>
      <c r="Q72" s="3"/>
      <c r="R72" s="11"/>
      <c r="S72" s="12"/>
      <c r="T72" s="13"/>
    </row>
    <row r="73" spans="1:20" ht="19.2" x14ac:dyDescent="0.35">
      <c r="J73" s="308"/>
      <c r="K73" s="141" t="str">
        <f>IF(T$5="","",MID(T$5,6,30)&amp;"_"&amp;T$1)</f>
        <v/>
      </c>
      <c r="L73" s="142" t="s">
        <v>133</v>
      </c>
      <c r="M73" s="142" t="str">
        <f t="shared" si="1"/>
        <v/>
      </c>
      <c r="Q73" s="3"/>
      <c r="R73" s="11"/>
      <c r="S73" s="12"/>
      <c r="T73" s="13"/>
    </row>
    <row r="74" spans="1:20" ht="19.2" x14ac:dyDescent="0.35">
      <c r="J74" s="308"/>
      <c r="K74" s="141" t="str">
        <f>IF(T$6="","",MID(T$6,6,30)&amp;"_"&amp;T$1)</f>
        <v/>
      </c>
      <c r="L74" s="142" t="s">
        <v>133</v>
      </c>
      <c r="M74" s="142" t="str">
        <f t="shared" si="1"/>
        <v/>
      </c>
      <c r="Q74" s="3"/>
      <c r="R74" s="11"/>
      <c r="S74" s="12"/>
      <c r="T74" s="13"/>
    </row>
    <row r="75" spans="1:20" ht="19.2" x14ac:dyDescent="0.35">
      <c r="J75" s="308" t="s">
        <v>147</v>
      </c>
      <c r="K75" s="141" t="str">
        <f>IF(U$2="","",MID(U$2,6,30)&amp;"_"&amp;U$1)</f>
        <v>6a_Rose_V_14</v>
      </c>
      <c r="L75" s="142" t="s">
        <v>133</v>
      </c>
      <c r="M75" s="142" t="str">
        <f t="shared" ref="M75:M124" si="2">IF(L75="","",MID(L75,LEN(L75)-3,4)&amp;"_"&amp;MID(L75,1,LEN(L75)-5))</f>
        <v/>
      </c>
      <c r="Q75" s="3"/>
      <c r="R75" s="11"/>
      <c r="S75" s="12"/>
      <c r="T75" s="13"/>
    </row>
    <row r="76" spans="1:20" ht="19.2" x14ac:dyDescent="0.35">
      <c r="J76" s="308"/>
      <c r="K76" s="141" t="str">
        <f>IF(U$3="","",MID(U$3,6,30)&amp;"_"&amp;U$1)</f>
        <v/>
      </c>
      <c r="L76" s="142" t="s">
        <v>133</v>
      </c>
      <c r="M76" s="142" t="str">
        <f t="shared" si="2"/>
        <v/>
      </c>
      <c r="Q76" s="3"/>
      <c r="R76" s="11"/>
      <c r="S76" s="12"/>
      <c r="T76" s="13"/>
    </row>
    <row r="77" spans="1:20" x14ac:dyDescent="0.3">
      <c r="J77" s="308"/>
      <c r="K77" s="141" t="str">
        <f>IF(U$4="","",MID(U$4,6,30)&amp;"_"&amp;U$1)</f>
        <v/>
      </c>
      <c r="L77" s="142" t="s">
        <v>133</v>
      </c>
      <c r="M77" s="142" t="str">
        <f t="shared" si="2"/>
        <v/>
      </c>
    </row>
    <row r="78" spans="1:20" x14ac:dyDescent="0.3">
      <c r="J78" s="308"/>
      <c r="K78" s="141" t="str">
        <f>IF(U$5="","",MID(U$5,6,30)&amp;"_"&amp;U$1)</f>
        <v/>
      </c>
      <c r="L78" s="142" t="s">
        <v>133</v>
      </c>
      <c r="M78" s="142" t="str">
        <f t="shared" si="2"/>
        <v/>
      </c>
    </row>
    <row r="79" spans="1:20" x14ac:dyDescent="0.3">
      <c r="J79" s="308"/>
      <c r="K79" s="141" t="str">
        <f>IF(U$6="","",MID(U$6,6,30)&amp;"_"&amp;U$1)</f>
        <v/>
      </c>
      <c r="L79" s="142" t="s">
        <v>133</v>
      </c>
      <c r="M79" s="142" t="str">
        <f t="shared" si="2"/>
        <v/>
      </c>
    </row>
    <row r="80" spans="1:20" x14ac:dyDescent="0.3">
      <c r="J80" s="308" t="s">
        <v>148</v>
      </c>
      <c r="K80" s="141" t="str">
        <f>IF(V$2="","",MID(V$2,6,30)&amp;"_"&amp;V$1)</f>
        <v/>
      </c>
      <c r="L80" s="142" t="s">
        <v>133</v>
      </c>
      <c r="M80" s="142" t="str">
        <f t="shared" si="2"/>
        <v/>
      </c>
    </row>
    <row r="81" spans="10:13" x14ac:dyDescent="0.3">
      <c r="J81" s="308"/>
      <c r="K81" s="141" t="str">
        <f>IF(V$3="","",MID(V$3,6,30)&amp;"_"&amp;V$1)</f>
        <v/>
      </c>
      <c r="L81" s="142" t="s">
        <v>133</v>
      </c>
      <c r="M81" s="142" t="str">
        <f t="shared" si="2"/>
        <v/>
      </c>
    </row>
    <row r="82" spans="10:13" x14ac:dyDescent="0.3">
      <c r="J82" s="308"/>
      <c r="K82" s="141" t="str">
        <f>IF(V$4="","",MID(V$4,6,30)&amp;"_"&amp;V$1)</f>
        <v/>
      </c>
      <c r="L82" s="142" t="s">
        <v>133</v>
      </c>
      <c r="M82" s="142" t="str">
        <f t="shared" si="2"/>
        <v/>
      </c>
    </row>
    <row r="83" spans="10:13" x14ac:dyDescent="0.3">
      <c r="J83" s="308"/>
      <c r="K83" s="141" t="str">
        <f>IF(V$5="","",MID(V$5,6,30)&amp;"_"&amp;V$1)</f>
        <v/>
      </c>
      <c r="L83" s="142" t="s">
        <v>133</v>
      </c>
      <c r="M83" s="142" t="str">
        <f t="shared" si="2"/>
        <v/>
      </c>
    </row>
    <row r="84" spans="10:13" x14ac:dyDescent="0.3">
      <c r="J84" s="308"/>
      <c r="K84" s="141" t="str">
        <f>IF(V$6="","",MID(V$6,6,30)&amp;"_"&amp;V$1)</f>
        <v/>
      </c>
      <c r="L84" s="142" t="s">
        <v>133</v>
      </c>
      <c r="M84" s="142" t="str">
        <f t="shared" si="2"/>
        <v/>
      </c>
    </row>
    <row r="85" spans="10:13" x14ac:dyDescent="0.3">
      <c r="J85" s="308" t="s">
        <v>149</v>
      </c>
      <c r="K85" s="141" t="str">
        <f>IF(W$2="","",MID(W$2,6,30)&amp;"_"&amp;W$1)</f>
        <v>5c+_Jaune_V_16</v>
      </c>
      <c r="L85" s="142" t="s">
        <v>133</v>
      </c>
      <c r="M85" s="142" t="str">
        <f t="shared" si="2"/>
        <v/>
      </c>
    </row>
    <row r="86" spans="10:13" x14ac:dyDescent="0.3">
      <c r="J86" s="308"/>
      <c r="K86" s="141" t="str">
        <f>IF(W$3="","",MID(W$3,6,30)&amp;"_"&amp;W$1)</f>
        <v/>
      </c>
      <c r="L86" s="142" t="s">
        <v>133</v>
      </c>
      <c r="M86" s="142" t="str">
        <f t="shared" si="2"/>
        <v/>
      </c>
    </row>
    <row r="87" spans="10:13" x14ac:dyDescent="0.3">
      <c r="J87" s="308"/>
      <c r="K87" s="141" t="str">
        <f>IF(W$4="","",MID(W$4,6,30)&amp;"_"&amp;W$1)</f>
        <v/>
      </c>
      <c r="L87" s="142" t="s">
        <v>133</v>
      </c>
      <c r="M87" s="142" t="str">
        <f t="shared" si="2"/>
        <v/>
      </c>
    </row>
    <row r="88" spans="10:13" x14ac:dyDescent="0.3">
      <c r="J88" s="308"/>
      <c r="K88" s="141" t="str">
        <f>IF(W$5="","",MID(W$5,6,30)&amp;"_"&amp;W$1)</f>
        <v/>
      </c>
      <c r="L88" s="142" t="s">
        <v>133</v>
      </c>
      <c r="M88" s="142" t="str">
        <f t="shared" si="2"/>
        <v/>
      </c>
    </row>
    <row r="89" spans="10:13" x14ac:dyDescent="0.3">
      <c r="J89" s="308"/>
      <c r="K89" s="141" t="str">
        <f>IF(W$6="","",MID(W$6,6,30)&amp;"_"&amp;W$1)</f>
        <v/>
      </c>
      <c r="L89" s="142" t="s">
        <v>133</v>
      </c>
      <c r="M89" s="142" t="str">
        <f t="shared" si="2"/>
        <v/>
      </c>
    </row>
    <row r="90" spans="10:13" x14ac:dyDescent="0.3">
      <c r="J90" s="308" t="s">
        <v>150</v>
      </c>
      <c r="K90" s="141" t="str">
        <f>IF(X$2="","",MID(X$2,6,30)&amp;"_"&amp;X$1)</f>
        <v/>
      </c>
      <c r="L90" s="142" t="s">
        <v>133</v>
      </c>
      <c r="M90" s="142" t="str">
        <f t="shared" si="2"/>
        <v/>
      </c>
    </row>
    <row r="91" spans="10:13" x14ac:dyDescent="0.3">
      <c r="J91" s="308"/>
      <c r="K91" s="141" t="str">
        <f>IF(X$3="","",MID(X$3,6,30)&amp;"_"&amp;X$1)</f>
        <v/>
      </c>
      <c r="L91" s="142" t="s">
        <v>133</v>
      </c>
      <c r="M91" s="142" t="str">
        <f t="shared" si="2"/>
        <v/>
      </c>
    </row>
    <row r="92" spans="10:13" x14ac:dyDescent="0.3">
      <c r="J92" s="308"/>
      <c r="K92" s="141" t="str">
        <f>IF(X$4="","",MID(X$4,6,30)&amp;"_"&amp;X$1)</f>
        <v/>
      </c>
      <c r="L92" s="142"/>
      <c r="M92" s="142" t="str">
        <f t="shared" si="2"/>
        <v/>
      </c>
    </row>
    <row r="93" spans="10:13" x14ac:dyDescent="0.3">
      <c r="J93" s="308"/>
      <c r="K93" s="141" t="str">
        <f>IF(X$5="","",MID(X$5,6,30)&amp;"_"&amp;X$1)</f>
        <v/>
      </c>
      <c r="L93" s="142"/>
      <c r="M93" s="142" t="str">
        <f t="shared" si="2"/>
        <v/>
      </c>
    </row>
    <row r="94" spans="10:13" x14ac:dyDescent="0.3">
      <c r="J94" s="308"/>
      <c r="K94" s="141" t="str">
        <f>IF(X$6="","",MID(X$6,6,30)&amp;"_"&amp;X$1)</f>
        <v/>
      </c>
      <c r="L94" s="142"/>
      <c r="M94" s="142" t="str">
        <f t="shared" si="2"/>
        <v/>
      </c>
    </row>
    <row r="95" spans="10:13" x14ac:dyDescent="0.3">
      <c r="J95" s="308" t="s">
        <v>151</v>
      </c>
      <c r="K95" s="141" t="str">
        <f>IF(Y$2="","",MID(Y$2,6,30)&amp;"_"&amp;Y$1)</f>
        <v>6a_jaune_V_18</v>
      </c>
      <c r="L95" s="142"/>
      <c r="M95" s="142" t="str">
        <f t="shared" si="2"/>
        <v/>
      </c>
    </row>
    <row r="96" spans="10:13" x14ac:dyDescent="0.3">
      <c r="J96" s="308"/>
      <c r="K96" s="141" t="str">
        <f>IF(Y$3="","",MID(Y$3,6,30)&amp;"_"&amp;Y$1)</f>
        <v/>
      </c>
      <c r="L96" s="142"/>
      <c r="M96" s="142" t="str">
        <f t="shared" si="2"/>
        <v/>
      </c>
    </row>
    <row r="97" spans="10:13" x14ac:dyDescent="0.3">
      <c r="J97" s="308"/>
      <c r="K97" s="141" t="str">
        <f>IF(Y$4="","",MID(Y$4,6,30)&amp;"_"&amp;Y$1)</f>
        <v/>
      </c>
      <c r="L97" s="142"/>
      <c r="M97" s="142" t="str">
        <f t="shared" si="2"/>
        <v/>
      </c>
    </row>
    <row r="98" spans="10:13" x14ac:dyDescent="0.3">
      <c r="J98" s="308"/>
      <c r="K98" s="141" t="str">
        <f>IF(Y$5="","",MID(Y$5,6,30)&amp;"_"&amp;Y$1)</f>
        <v/>
      </c>
      <c r="L98" s="142"/>
      <c r="M98" s="142" t="str">
        <f t="shared" si="2"/>
        <v/>
      </c>
    </row>
    <row r="99" spans="10:13" x14ac:dyDescent="0.3">
      <c r="J99" s="308"/>
      <c r="K99" s="141" t="str">
        <f>IF(Y$6="","",MID(Y$6,6,30)&amp;"_"&amp;Y$1)</f>
        <v/>
      </c>
      <c r="L99" s="142"/>
      <c r="M99" s="142" t="str">
        <f t="shared" si="2"/>
        <v/>
      </c>
    </row>
    <row r="100" spans="10:13" x14ac:dyDescent="0.3">
      <c r="J100" s="308" t="s">
        <v>152</v>
      </c>
      <c r="K100" s="141" t="str">
        <f>IF(Z$2="","",MID(Z$2,6,30)&amp;"_"&amp;Z$1)</f>
        <v>6a_blanc_V_19</v>
      </c>
      <c r="L100" s="142"/>
      <c r="M100" s="142" t="str">
        <f t="shared" si="2"/>
        <v/>
      </c>
    </row>
    <row r="101" spans="10:13" x14ac:dyDescent="0.3">
      <c r="J101" s="308"/>
      <c r="K101" s="141" t="str">
        <f>IF(Z$3="","",MID(Z$3,6,30)&amp;"_"&amp;Z$1)</f>
        <v/>
      </c>
      <c r="L101" s="142"/>
      <c r="M101" s="142" t="str">
        <f t="shared" si="2"/>
        <v/>
      </c>
    </row>
    <row r="102" spans="10:13" x14ac:dyDescent="0.3">
      <c r="J102" s="308"/>
      <c r="K102" s="141" t="str">
        <f>IF(Z$4="","",MID(Z$4,6,30)&amp;"_"&amp;Z$1)</f>
        <v/>
      </c>
      <c r="L102" s="142"/>
      <c r="M102" s="142" t="str">
        <f t="shared" si="2"/>
        <v/>
      </c>
    </row>
    <row r="103" spans="10:13" x14ac:dyDescent="0.3">
      <c r="J103" s="308"/>
      <c r="K103" s="141" t="str">
        <f>IF(Z$5="","",MID(Z$5,6,30)&amp;"_"&amp;Z$1)</f>
        <v/>
      </c>
      <c r="L103" s="142"/>
      <c r="M103" s="142" t="str">
        <f t="shared" si="2"/>
        <v/>
      </c>
    </row>
    <row r="104" spans="10:13" x14ac:dyDescent="0.3">
      <c r="J104" s="308"/>
      <c r="K104" s="141" t="str">
        <f>IF(Z$6="","",MID(Z$6,6,30)&amp;"_"&amp;Z$1)</f>
        <v/>
      </c>
      <c r="L104" s="142"/>
      <c r="M104" s="142" t="str">
        <f t="shared" si="2"/>
        <v/>
      </c>
    </row>
    <row r="105" spans="10:13" x14ac:dyDescent="0.3">
      <c r="J105" s="308" t="s">
        <v>153</v>
      </c>
      <c r="K105" s="141" t="str">
        <f>IF(AA$2="","",MID(AA$2,6,30)&amp;"_"&amp;AA$1)</f>
        <v>5B_jaune_V_20</v>
      </c>
      <c r="L105" s="142"/>
      <c r="M105" s="142" t="str">
        <f t="shared" si="2"/>
        <v/>
      </c>
    </row>
    <row r="106" spans="10:13" x14ac:dyDescent="0.3">
      <c r="J106" s="308"/>
      <c r="K106" s="141" t="str">
        <f>IF(AA$3="","",MID(AA$3,6,30)&amp;"_"&amp;AA$1)</f>
        <v/>
      </c>
      <c r="L106" s="142"/>
      <c r="M106" s="142" t="str">
        <f t="shared" si="2"/>
        <v/>
      </c>
    </row>
    <row r="107" spans="10:13" x14ac:dyDescent="0.3">
      <c r="J107" s="308"/>
      <c r="K107" s="141" t="str">
        <f>IF(AA$4="","",MID(AA$4,6,30)&amp;"_"&amp;AA$1)</f>
        <v/>
      </c>
      <c r="L107" s="142"/>
      <c r="M107" s="142" t="str">
        <f t="shared" si="2"/>
        <v/>
      </c>
    </row>
    <row r="108" spans="10:13" x14ac:dyDescent="0.3">
      <c r="J108" s="308"/>
      <c r="K108" s="141" t="str">
        <f>IF(AA$5="","",MID(AA$5,6,30)&amp;"_"&amp;AA$1)</f>
        <v/>
      </c>
      <c r="L108" s="142"/>
      <c r="M108" s="142" t="str">
        <f t="shared" si="2"/>
        <v/>
      </c>
    </row>
    <row r="109" spans="10:13" x14ac:dyDescent="0.3">
      <c r="J109" s="308"/>
      <c r="K109" s="141" t="str">
        <f>IF(AA$6="","",MID(AA$6,6,30)&amp;"_"&amp;AA$1)</f>
        <v/>
      </c>
      <c r="L109" s="142"/>
      <c r="M109" s="142" t="str">
        <f t="shared" si="2"/>
        <v/>
      </c>
    </row>
    <row r="110" spans="10:13" x14ac:dyDescent="0.3">
      <c r="J110" s="308" t="s">
        <v>154</v>
      </c>
      <c r="K110" s="141" t="str">
        <f>IF(AB$2="","",MID(AB$2,6,30)&amp;"_"&amp;AB$1)</f>
        <v>3c_2/3_Jaune_V_21</v>
      </c>
      <c r="L110" s="142"/>
      <c r="M110" s="142" t="str">
        <f t="shared" si="2"/>
        <v/>
      </c>
    </row>
    <row r="111" spans="10:13" x14ac:dyDescent="0.3">
      <c r="J111" s="308"/>
      <c r="K111" s="141" t="str">
        <f>IF(AB$3="","",MID(AB$3,6,30)&amp;"_"&amp;AB$1)</f>
        <v/>
      </c>
      <c r="L111" s="142"/>
      <c r="M111" s="142" t="str">
        <f t="shared" si="2"/>
        <v/>
      </c>
    </row>
    <row r="112" spans="10:13" x14ac:dyDescent="0.3">
      <c r="J112" s="308"/>
      <c r="K112" s="141" t="str">
        <f>IF(AB$4="","",MID(AB$4,6,30)&amp;"_"&amp;AB$1)</f>
        <v/>
      </c>
      <c r="L112" s="142"/>
      <c r="M112" s="142" t="str">
        <f t="shared" si="2"/>
        <v/>
      </c>
    </row>
    <row r="113" spans="10:13" x14ac:dyDescent="0.3">
      <c r="J113" s="308"/>
      <c r="K113" s="141" t="str">
        <f>IF(AB$5="","",MID(AB$5,6,30)&amp;"_"&amp;AB$1)</f>
        <v/>
      </c>
      <c r="L113" s="142"/>
      <c r="M113" s="142" t="str">
        <f t="shared" si="2"/>
        <v/>
      </c>
    </row>
    <row r="114" spans="10:13" x14ac:dyDescent="0.3">
      <c r="J114" s="308"/>
      <c r="K114" s="141" t="str">
        <f>IF(AB$6="","",MID(AB$6,6,30)&amp;"_"&amp;AB$1)</f>
        <v/>
      </c>
      <c r="L114" s="142"/>
      <c r="M114" s="142" t="str">
        <f t="shared" si="2"/>
        <v/>
      </c>
    </row>
    <row r="115" spans="10:13" x14ac:dyDescent="0.3">
      <c r="J115" s="308" t="s">
        <v>155</v>
      </c>
      <c r="K115" s="141" t="str">
        <f>IF(AC$2="","",MID(AC$2,6,30)&amp;"_"&amp;AC$1)</f>
        <v>4b_2/3_rouge_V_22</v>
      </c>
      <c r="L115" s="142"/>
      <c r="M115" s="142" t="str">
        <f t="shared" si="2"/>
        <v/>
      </c>
    </row>
    <row r="116" spans="10:13" x14ac:dyDescent="0.3">
      <c r="J116" s="308"/>
      <c r="K116" s="141" t="str">
        <f>IF(AC$3="","",MID(AC$3,6,30)&amp;"_"&amp;AC$1)</f>
        <v/>
      </c>
      <c r="L116" s="142"/>
      <c r="M116" s="142" t="str">
        <f t="shared" si="2"/>
        <v/>
      </c>
    </row>
    <row r="117" spans="10:13" x14ac:dyDescent="0.3">
      <c r="J117" s="308"/>
      <c r="K117" s="141" t="str">
        <f>IF(AC$4="","",MID(AC$4,6,30)&amp;"_"&amp;AC$1)</f>
        <v/>
      </c>
      <c r="L117" s="142"/>
      <c r="M117" s="142" t="str">
        <f t="shared" si="2"/>
        <v/>
      </c>
    </row>
    <row r="118" spans="10:13" x14ac:dyDescent="0.3">
      <c r="J118" s="308"/>
      <c r="K118" s="141" t="str">
        <f>IF(AC$5="","",MID(AC$5,6,30)&amp;"_"&amp;AC$1)</f>
        <v/>
      </c>
      <c r="L118" s="142"/>
      <c r="M118" s="142" t="str">
        <f t="shared" si="2"/>
        <v/>
      </c>
    </row>
    <row r="119" spans="10:13" x14ac:dyDescent="0.3">
      <c r="J119" s="308"/>
      <c r="K119" s="141" t="str">
        <f>IF(AC$6="","",MID(AC$6,6,30)&amp;"_"&amp;AC$1)</f>
        <v/>
      </c>
      <c r="L119" s="142"/>
      <c r="M119" s="142" t="str">
        <f t="shared" si="2"/>
        <v/>
      </c>
    </row>
    <row r="120" spans="10:13" x14ac:dyDescent="0.3">
      <c r="J120" s="308" t="s">
        <v>156</v>
      </c>
      <c r="K120" s="141" t="str">
        <f>IF(AD$2="","",MID(AD$2,6,30)&amp;"_"&amp;AD$1)</f>
        <v>4a_2/3_Jaune_V_23</v>
      </c>
      <c r="L120" s="142"/>
      <c r="M120" s="142" t="str">
        <f t="shared" si="2"/>
        <v/>
      </c>
    </row>
    <row r="121" spans="10:13" x14ac:dyDescent="0.3">
      <c r="J121" s="308"/>
      <c r="K121" s="141" t="str">
        <f>IF(AD$3="","",MID(AD$3,6,30)&amp;"_"&amp;AD$1)</f>
        <v/>
      </c>
      <c r="L121" s="142"/>
      <c r="M121" s="142" t="str">
        <f t="shared" si="2"/>
        <v/>
      </c>
    </row>
    <row r="122" spans="10:13" x14ac:dyDescent="0.3">
      <c r="J122" s="308"/>
      <c r="K122" s="141" t="str">
        <f>IF(AD$4="","",MID(AD$4,6,30)&amp;"_"&amp;AD$1)</f>
        <v/>
      </c>
      <c r="L122" s="142"/>
      <c r="M122" s="142" t="str">
        <f t="shared" si="2"/>
        <v/>
      </c>
    </row>
    <row r="123" spans="10:13" x14ac:dyDescent="0.3">
      <c r="J123" s="308"/>
      <c r="K123" s="141" t="str">
        <f>IF(AD$5="","",MID(AD$5,6,30)&amp;"_"&amp;AD$1)</f>
        <v/>
      </c>
      <c r="L123" s="142"/>
      <c r="M123" s="142" t="str">
        <f t="shared" si="2"/>
        <v/>
      </c>
    </row>
    <row r="124" spans="10:13" x14ac:dyDescent="0.3">
      <c r="J124" s="308"/>
      <c r="K124" s="141" t="str">
        <f>IF(AD$6="","",MID(AD$6,6,30)&amp;"_"&amp;AD$1)</f>
        <v/>
      </c>
      <c r="L124" s="142"/>
      <c r="M124" s="142" t="str">
        <f t="shared" si="2"/>
        <v/>
      </c>
    </row>
  </sheetData>
  <sortState xmlns:xlrd2="http://schemas.microsoft.com/office/spreadsheetml/2017/richdata2" ref="L10:L124">
    <sortCondition ref="L10:L124"/>
  </sortState>
  <mergeCells count="26">
    <mergeCell ref="A1:C1"/>
    <mergeCell ref="E1:F1"/>
    <mergeCell ref="J10:J14"/>
    <mergeCell ref="J15:J19"/>
    <mergeCell ref="J9:M9"/>
    <mergeCell ref="J65:J69"/>
    <mergeCell ref="J20:J24"/>
    <mergeCell ref="J25:J29"/>
    <mergeCell ref="J30:J34"/>
    <mergeCell ref="J35:J39"/>
    <mergeCell ref="J40:J44"/>
    <mergeCell ref="J45:J49"/>
    <mergeCell ref="J50:J54"/>
    <mergeCell ref="J55:J59"/>
    <mergeCell ref="J60:J64"/>
    <mergeCell ref="J120:J124"/>
    <mergeCell ref="J95:J99"/>
    <mergeCell ref="J100:J104"/>
    <mergeCell ref="J105:J109"/>
    <mergeCell ref="J110:J114"/>
    <mergeCell ref="J115:J119"/>
    <mergeCell ref="J70:J74"/>
    <mergeCell ref="J75:J79"/>
    <mergeCell ref="J80:J84"/>
    <mergeCell ref="J85:J89"/>
    <mergeCell ref="J90:J94"/>
  </mergeCells>
  <phoneticPr fontId="21" type="noConversion"/>
  <pageMargins left="0.11811023622047245" right="0.11811023622047245" top="0.15748031496062992" bottom="0.15748031496062992" header="0.31496062992125984" footer="0.31496062992125984"/>
  <pageSetup paperSize="9" scale="8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E97534-1CDC-4A5A-83A0-2D57F8CDCC93}">
  <dimension ref="A1:P189"/>
  <sheetViews>
    <sheetView showGridLines="0" zoomScaleNormal="100" zoomScaleSheetLayoutView="55" workbookViewId="0">
      <pane xSplit="4" ySplit="2" topLeftCell="E3" activePane="bottomRight" state="frozen"/>
      <selection sqref="A1:XFD40"/>
      <selection pane="topRight" sqref="A1:XFD40"/>
      <selection pane="bottomLeft" sqref="A1:XFD40"/>
      <selection pane="bottomRight"/>
    </sheetView>
  </sheetViews>
  <sheetFormatPr baseColWidth="10" defaultColWidth="0" defaultRowHeight="0" customHeight="1" zeroHeight="1" x14ac:dyDescent="0.3"/>
  <cols>
    <col min="1" max="1" width="11.44140625" style="384" customWidth="1"/>
    <col min="2" max="2" width="3.88671875" style="384" customWidth="1"/>
    <col min="3" max="3" width="22.33203125" style="384" customWidth="1"/>
    <col min="4" max="4" width="6" style="384" customWidth="1"/>
    <col min="5" max="5" width="2.5546875" style="384" customWidth="1"/>
    <col min="6" max="6" width="44.88671875" style="384" customWidth="1"/>
    <col min="7" max="7" width="19.5546875" style="384" customWidth="1"/>
    <col min="8" max="8" width="10.33203125" style="384" customWidth="1"/>
    <col min="9" max="9" width="8.109375" style="384" customWidth="1"/>
    <col min="10" max="10" width="16" style="427" customWidth="1"/>
    <col min="11" max="11" width="16" style="384" customWidth="1"/>
    <col min="12" max="12" width="12" style="384" hidden="1" customWidth="1"/>
    <col min="13" max="13" width="8.109375" style="384" hidden="1" customWidth="1"/>
    <col min="14" max="16" width="0" style="384" hidden="1" customWidth="1"/>
    <col min="17" max="16384" width="11.44140625" style="384" hidden="1"/>
  </cols>
  <sheetData>
    <row r="1" spans="1:16" ht="29.25" customHeight="1" thickBot="1" x14ac:dyDescent="0.35">
      <c r="A1" s="382"/>
      <c r="B1" s="383" t="s">
        <v>402</v>
      </c>
      <c r="C1" s="383"/>
      <c r="D1" s="383"/>
      <c r="E1" s="383"/>
      <c r="F1" s="383"/>
      <c r="G1" s="383"/>
      <c r="H1" s="383"/>
      <c r="I1" s="383"/>
      <c r="J1" s="383"/>
      <c r="K1" s="382"/>
    </row>
    <row r="2" spans="1:16" ht="44.25" customHeight="1" thickBot="1" x14ac:dyDescent="0.35">
      <c r="A2" s="382"/>
      <c r="B2" s="385" t="s">
        <v>2</v>
      </c>
      <c r="C2" s="386"/>
      <c r="D2" s="387" t="s">
        <v>0</v>
      </c>
      <c r="E2" s="388"/>
      <c r="F2" s="389" t="s">
        <v>394</v>
      </c>
      <c r="G2" s="390" t="s">
        <v>428</v>
      </c>
      <c r="H2" s="391"/>
      <c r="I2" s="391"/>
      <c r="J2" s="392"/>
      <c r="K2" s="393"/>
      <c r="L2" s="394"/>
      <c r="M2" s="395" t="s">
        <v>390</v>
      </c>
      <c r="N2" s="396" t="s">
        <v>8</v>
      </c>
      <c r="O2" s="397" t="s">
        <v>395</v>
      </c>
      <c r="P2" s="398"/>
    </row>
    <row r="3" spans="1:16" ht="15" customHeight="1" thickBot="1" x14ac:dyDescent="0.35">
      <c r="A3" s="382"/>
      <c r="B3" s="399">
        <v>1</v>
      </c>
      <c r="C3" s="400" t="str">
        <f>IF(VLOOKUP(B3,Paramètres!$A$2:$C$38,2,0)=0,"",VLOOKUP(B3,Paramètres!$A$2:$C$38,2,0))</f>
        <v>Elève 1</v>
      </c>
      <c r="D3" s="401" t="str">
        <f>IF(C3="","",VLOOKUP(B3,Paramètres!$A$2:$C$38,3,0))</f>
        <v>F</v>
      </c>
      <c r="E3" s="382"/>
      <c r="F3" s="402" t="s">
        <v>394</v>
      </c>
      <c r="G3" s="403" t="s">
        <v>184</v>
      </c>
      <c r="H3" s="404"/>
      <c r="I3" s="405"/>
      <c r="J3" s="403" t="s">
        <v>185</v>
      </c>
      <c r="K3" s="382"/>
      <c r="M3" s="406" t="str">
        <f>IF(G5="","",IF(Paramètres!$I$3="x",
IF(OR(J5=0,J5=""),0,IF(J5&gt;=G5,Paramètres!$K$10,IF(J5&gt;=G5*75%,Paramètres!$J$8,IF(J5&gt;=G5*50%,Paramètres!$I$8,IF(J5&gt;=G5*25%,Paramètres!$H$8,Paramètres!$G$10))))),
IF(Paramètres!$N$3="x",
IF(OR(J5=0,J5=""),0,IF(J5&gt;=G5,Paramètres!$O$9,IF(J5&gt;=G5*75%,Paramètres!$O$9,IF(J5&gt;=G5*50%,Paramètres!$N$8,IF(J5&gt;=G5*25%,Paramètres!$M$8,IF(J5&lt;G5*25%,Paramètres!$L$9)))))),
IF(Paramètres!$R$3="x",
IF(OR(J5=0,J5=""),"NA",IF(J5&gt;=G5,Paramètres!$S$9,IF(J5&gt;=G5*75%,Paramètres!$S$9,IF(J5&gt;=G5*50%,Paramètres!$R$8,IF(J5&gt;=G5*25%,Paramètres!$Q$8,IF(J5&lt;G5*25%,Paramètres!$P$9)))))),
IF(Paramètres!$V$3="x",
IF(OR(J5=0,J5=""),Paramètres!$T$9,IF(J5&gt;=G5,Paramètres!$W$9,IF(J5&gt;=G5*75%,Paramètres!$W$9,IF(J5&gt;=G5*50%,Paramètres!$V$8,IF(J5&gt;=G5*25%,Paramètres!$U$8,IF(J5&lt;G5*25%,Paramètres!$T$9)))))))))))</f>
        <v/>
      </c>
      <c r="N3" s="406">
        <f>N7/4</f>
        <v>10</v>
      </c>
      <c r="O3" s="407">
        <f>IF(OR(COUNTBLANK(F4:F6)=3,G5=""),0,
IF(SUM(IF(F4&lt;&gt;"",VLOOKUP(F4,Paramètres!$E$2:$F$27,2,0)),IF(F5&lt;&gt;"",VLOOKUP(F5,Paramètres!$E$2:$F$27,2,0)),IF(F6&lt;&gt;"",VLOOKUP(F6,Paramètres!$E$2:$F$27,2,0)))&gt;N7,$N7,
SUM(IF(F4&lt;&gt;"",VLOOKUP(F4,Paramètres!$E$2:$F$27,2,0)),IF(F5&lt;&gt;"",VLOOKUP(F5,Paramètres!$E$2:$F$27,2,0)),IF(F6&lt;&gt;"",VLOOKUP(F6,Paramètres!$E$2:$F$27,2,0)))))</f>
        <v>0</v>
      </c>
      <c r="P3" s="408"/>
    </row>
    <row r="4" spans="1:16" ht="15" customHeight="1" x14ac:dyDescent="0.3">
      <c r="A4" s="382"/>
      <c r="B4" s="409"/>
      <c r="C4" s="410"/>
      <c r="D4" s="409"/>
      <c r="E4" s="382"/>
      <c r="F4" s="280"/>
      <c r="G4" s="411"/>
      <c r="H4" s="412"/>
      <c r="I4" s="413"/>
      <c r="J4" s="414"/>
      <c r="K4" s="382"/>
      <c r="N4" s="406">
        <f>N7/4</f>
        <v>10</v>
      </c>
      <c r="O4" s="407">
        <f>N7*5%</f>
        <v>2</v>
      </c>
    </row>
    <row r="5" spans="1:16" ht="15" customHeight="1" x14ac:dyDescent="0.3">
      <c r="A5" s="382"/>
      <c r="B5" s="415"/>
      <c r="C5" s="416"/>
      <c r="D5" s="415"/>
      <c r="E5" s="382"/>
      <c r="F5" s="281"/>
      <c r="G5" s="282"/>
      <c r="H5" s="412"/>
      <c r="I5" s="413"/>
      <c r="J5" s="417" t="str">
        <f>IF(COUNTA(F4:F6)=0,"",IF(F4&lt;&gt;"",VLOOKUP(F4,Paramètres!$E$2:$F$27,2,0))+IF(F5&lt;&gt;"",VLOOKUP(F5,Paramètres!$E$2:$F$27,2,0))+IF(F6&lt;&gt;"",VLOOKUP(F6,Paramètres!$E$2:$F$27,2,0)))</f>
        <v/>
      </c>
      <c r="K5" s="382"/>
      <c r="N5" s="406">
        <f>N7/4</f>
        <v>10</v>
      </c>
      <c r="O5" s="407">
        <f>SUM(N3:N7)-(O3+O4)</f>
        <v>78</v>
      </c>
      <c r="P5" s="408"/>
    </row>
    <row r="6" spans="1:16" ht="15" customHeight="1" thickBot="1" x14ac:dyDescent="0.35">
      <c r="A6" s="382"/>
      <c r="B6" s="415"/>
      <c r="C6" s="416"/>
      <c r="D6" s="415"/>
      <c r="E6" s="382"/>
      <c r="F6" s="283"/>
      <c r="G6" s="418"/>
      <c r="H6" s="419"/>
      <c r="I6" s="420"/>
      <c r="J6" s="421"/>
      <c r="K6" s="382"/>
      <c r="N6" s="406">
        <f>N7/4</f>
        <v>10</v>
      </c>
      <c r="O6" s="398"/>
    </row>
    <row r="7" spans="1:16" ht="20.25" customHeight="1" thickBot="1" x14ac:dyDescent="0.35">
      <c r="A7" s="382"/>
      <c r="B7" s="422"/>
      <c r="C7" s="422"/>
      <c r="D7" s="422"/>
      <c r="E7" s="382"/>
      <c r="F7" s="423"/>
      <c r="G7" s="424"/>
      <c r="H7" s="425"/>
      <c r="I7" s="425"/>
      <c r="J7" s="426"/>
      <c r="K7" s="382"/>
      <c r="N7" s="406">
        <f>IF(G5="",40,G5)</f>
        <v>40</v>
      </c>
      <c r="O7" s="398"/>
    </row>
    <row r="8" spans="1:16" ht="15" customHeight="1" thickBot="1" x14ac:dyDescent="0.35">
      <c r="A8" s="382"/>
      <c r="B8" s="399">
        <f>B3+1</f>
        <v>2</v>
      </c>
      <c r="C8" s="400" t="str">
        <f>IF(VLOOKUP(B8,Paramètres!$A$2:$C$38,2,0)=0,"",VLOOKUP(B8,Paramètres!$A$2:$C$38,2,0))</f>
        <v>Elève 2</v>
      </c>
      <c r="D8" s="401" t="str">
        <f>IF(C8="","",VLOOKUP(B8,Paramètres!$A$2:$C$38,3,0))</f>
        <v>F</v>
      </c>
      <c r="E8" s="382"/>
      <c r="F8" s="402" t="s">
        <v>394</v>
      </c>
      <c r="G8" s="403" t="s">
        <v>184</v>
      </c>
      <c r="H8" s="404"/>
      <c r="I8" s="405"/>
      <c r="J8" s="403" t="s">
        <v>185</v>
      </c>
      <c r="K8" s="382"/>
      <c r="M8" s="406" t="str">
        <f>IF(G10="","",IF(Paramètres!$I$3="x",
IF(OR(J10=0,J10=""),0,IF(J10&gt;=G10,Paramètres!$K$10,IF(J10&gt;=G10*75%,Paramètres!$J$8,IF(J10&gt;=G10*50%,Paramètres!$I$8,IF(J10&gt;=G10*25%,Paramètres!$H$8,Paramètres!$G$10))))),
IF(Paramètres!$N$3="x",
IF(OR(J10=0,J10=""),0,IF(J10&gt;=G10,Paramètres!$O$9,IF(J10&gt;=G10*75%,Paramètres!$O$9,IF(J10&gt;=G10*50%,Paramètres!$N$8,IF(J10&gt;=G10*25%,Paramètres!$M$8,IF(J10&lt;G10*25%,Paramètres!$L$9)))))),
IF(Paramètres!$R$3="x",
IF(OR(J10=0,J10=""),"NA",IF(J10&gt;=G10,Paramètres!$S$9,IF(J10&gt;=G10*75%,Paramètres!$S$9,IF(J10&gt;=G10*50%,Paramètres!$R$8,IF(J10&gt;=G10*25%,Paramètres!$Q$8,IF(J10&lt;G10*25%,Paramètres!$P$9)))))),
IF(Paramètres!$V$3="x",
IF(OR(J10=0,J10=""),Paramètres!$T$9,IF(J10&gt;=G10,Paramètres!$W$9,IF(J10&gt;=G10*75%,Paramètres!$W$9,IF(J10&gt;=G10*50%,Paramètres!$V$8,IF(J10&gt;=G10*25%,Paramètres!$U$8,IF(J10&lt;G10*25%,Paramètres!$T$9)))))))))))</f>
        <v/>
      </c>
      <c r="N8" s="406">
        <f>N12/4</f>
        <v>10</v>
      </c>
      <c r="O8" s="407">
        <f>IF(OR(COUNTBLANK(F9:F11)=3,G10=""),0,
IF(SUM(IF(F9&lt;&gt;"",VLOOKUP(F9,Paramètres!$E$2:$F$27,2,0)),IF(F10&lt;&gt;"",VLOOKUP(F10,Paramètres!$E$2:$F$27,2,0)),IF(F11&lt;&gt;"",VLOOKUP(F11,Paramètres!$E$2:$F$27,2,0)))&gt;N12,$N12,
SUM(IF(F9&lt;&gt;"",VLOOKUP(F9,Paramètres!$E$2:$F$27,2,0)),IF(F10&lt;&gt;"",VLOOKUP(F10,Paramètres!$E$2:$F$27,2,0)),IF(F11&lt;&gt;"",VLOOKUP(F11,Paramètres!$E$2:$F$27,2,0)))))</f>
        <v>0</v>
      </c>
      <c r="P8" s="408"/>
    </row>
    <row r="9" spans="1:16" ht="15" customHeight="1" x14ac:dyDescent="0.3">
      <c r="A9" s="382"/>
      <c r="B9" s="409"/>
      <c r="C9" s="410"/>
      <c r="D9" s="409"/>
      <c r="E9" s="382"/>
      <c r="F9" s="280"/>
      <c r="G9" s="411"/>
      <c r="H9" s="412"/>
      <c r="I9" s="413"/>
      <c r="J9" s="414"/>
      <c r="K9" s="382"/>
      <c r="N9" s="406">
        <f>N12/4</f>
        <v>10</v>
      </c>
      <c r="O9" s="407">
        <f>N12*5%</f>
        <v>2</v>
      </c>
    </row>
    <row r="10" spans="1:16" ht="15" customHeight="1" x14ac:dyDescent="0.3">
      <c r="A10" s="382"/>
      <c r="B10" s="415"/>
      <c r="C10" s="416"/>
      <c r="D10" s="415"/>
      <c r="E10" s="382"/>
      <c r="F10" s="281"/>
      <c r="G10" s="282"/>
      <c r="H10" s="412"/>
      <c r="I10" s="413"/>
      <c r="J10" s="417" t="str">
        <f>IF(COUNTA(F9:F11)=0,"",IF(F9&lt;&gt;"",VLOOKUP(F9,Paramètres!$E$2:$F$27,2,0))+IF(F10&lt;&gt;"",VLOOKUP(F10,Paramètres!$E$2:$F$27,2,0))+IF(F11&lt;&gt;"",VLOOKUP(F11,Paramètres!$E$2:$F$27,2,0)))</f>
        <v/>
      </c>
      <c r="K10" s="382"/>
      <c r="N10" s="406">
        <f>N12/4</f>
        <v>10</v>
      </c>
      <c r="O10" s="407">
        <f>SUM(N8:N12)-(O8+O9)</f>
        <v>78</v>
      </c>
      <c r="P10" s="408"/>
    </row>
    <row r="11" spans="1:16" ht="15" customHeight="1" thickBot="1" x14ac:dyDescent="0.35">
      <c r="A11" s="382"/>
      <c r="B11" s="415"/>
      <c r="C11" s="416"/>
      <c r="D11" s="415"/>
      <c r="E11" s="382"/>
      <c r="F11" s="283"/>
      <c r="G11" s="418"/>
      <c r="H11" s="419"/>
      <c r="I11" s="420"/>
      <c r="J11" s="421"/>
      <c r="K11" s="382"/>
      <c r="N11" s="406">
        <f>N12/4</f>
        <v>10</v>
      </c>
      <c r="O11" s="398"/>
    </row>
    <row r="12" spans="1:16" ht="16.2" thickBot="1" x14ac:dyDescent="0.35">
      <c r="A12" s="382"/>
      <c r="B12" s="422"/>
      <c r="C12" s="422"/>
      <c r="D12" s="422"/>
      <c r="E12" s="382"/>
      <c r="F12" s="423"/>
      <c r="G12" s="424"/>
      <c r="H12" s="425"/>
      <c r="I12" s="425"/>
      <c r="J12" s="426"/>
      <c r="K12" s="382"/>
      <c r="N12" s="406">
        <f>IF(G10="",40,G10)</f>
        <v>40</v>
      </c>
      <c r="O12" s="398"/>
    </row>
    <row r="13" spans="1:16" ht="15" customHeight="1" thickBot="1" x14ac:dyDescent="0.35">
      <c r="A13" s="382"/>
      <c r="B13" s="399">
        <f>B8+1</f>
        <v>3</v>
      </c>
      <c r="C13" s="400" t="str">
        <f>IF(VLOOKUP(B13,Paramètres!$A$2:$C$38,2,0)=0,"",VLOOKUP(B13,Paramètres!$A$2:$C$38,2,0))</f>
        <v>Elève 3</v>
      </c>
      <c r="D13" s="401" t="str">
        <f>IF(C13="","",VLOOKUP(B13,Paramètres!$A$2:$C$38,3,0))</f>
        <v>F</v>
      </c>
      <c r="E13" s="382"/>
      <c r="F13" s="402" t="s">
        <v>394</v>
      </c>
      <c r="G13" s="403" t="s">
        <v>184</v>
      </c>
      <c r="H13" s="404"/>
      <c r="I13" s="405"/>
      <c r="J13" s="403" t="s">
        <v>185</v>
      </c>
      <c r="K13" s="382"/>
      <c r="M13" s="406" t="str">
        <f>IF(G15="","",IF(Paramètres!$I$3="x",
IF(OR(J15=0,J15=""),0,IF(J15&gt;=G15,Paramètres!$K$10,IF(J15&gt;=G15*75%,Paramètres!$J$8,IF(J15&gt;=G15*50%,Paramètres!$I$8,IF(J15&gt;=G15*25%,Paramètres!$H$8,Paramètres!$G$10))))),
IF(Paramètres!$N$3="x",
IF(OR(J15=0,J15=""),0,IF(J15&gt;=G15,Paramètres!$O$9,IF(J15&gt;=G15*75%,Paramètres!$O$9,IF(J15&gt;=G15*50%,Paramètres!$N$8,IF(J15&gt;=G15*25%,Paramètres!$M$8,IF(J15&lt;G15*25%,Paramètres!$L$9)))))),
IF(Paramètres!$R$3="x",
IF(OR(J15=0,J15=""),"NA",IF(J15&gt;=G15,Paramètres!$S$9,IF(J15&gt;=G15*75%,Paramètres!$S$9,IF(J15&gt;=G15*50%,Paramètres!$R$8,IF(J15&gt;=G15*25%,Paramètres!$Q$8,IF(J15&lt;G15*25%,Paramètres!$P$9)))))),
IF(Paramètres!$V$3="x",
IF(OR(J15=0,J15=""),Paramètres!$T$9,IF(J15&gt;=G15,Paramètres!$W$9,IF(J15&gt;=G15*75%,Paramètres!$W$9,IF(J15&gt;=G15*50%,Paramètres!$V$8,IF(J15&gt;=G15*25%,Paramètres!$U$8,IF(J15&lt;G15*25%,Paramètres!$T$9)))))))))))</f>
        <v/>
      </c>
      <c r="N13" s="406">
        <f>N17/4</f>
        <v>10</v>
      </c>
      <c r="O13" s="407">
        <f>IF(OR(COUNTBLANK(F14:F16)=3,G15=""),0,
IF(SUM(IF(F14&lt;&gt;"",VLOOKUP(F14,Paramètres!$E$2:$F$27,2,0)),IF(F15&lt;&gt;"",VLOOKUP(F15,Paramètres!$E$2:$F$27,2,0)),IF(F16&lt;&gt;"",VLOOKUP(F16,Paramètres!$E$2:$F$27,2,0)))&gt;N17,$N17,
SUM(IF(F14&lt;&gt;"",VLOOKUP(F14,Paramètres!$E$2:$F$27,2,0)),IF(F15&lt;&gt;"",VLOOKUP(F15,Paramètres!$E$2:$F$27,2,0)),IF(F16&lt;&gt;"",VLOOKUP(F16,Paramètres!$E$2:$F$27,2,0)))))</f>
        <v>0</v>
      </c>
      <c r="P13" s="408"/>
    </row>
    <row r="14" spans="1:16" ht="15" customHeight="1" x14ac:dyDescent="0.3">
      <c r="A14" s="382"/>
      <c r="B14" s="409"/>
      <c r="C14" s="410"/>
      <c r="D14" s="409"/>
      <c r="E14" s="382"/>
      <c r="F14" s="280"/>
      <c r="G14" s="411"/>
      <c r="H14" s="412"/>
      <c r="I14" s="413"/>
      <c r="J14" s="414"/>
      <c r="K14" s="382"/>
      <c r="N14" s="406">
        <f>N17/4</f>
        <v>10</v>
      </c>
      <c r="O14" s="407">
        <f>N17*5%</f>
        <v>2</v>
      </c>
    </row>
    <row r="15" spans="1:16" ht="15" customHeight="1" x14ac:dyDescent="0.3">
      <c r="A15" s="382"/>
      <c r="B15" s="415"/>
      <c r="C15" s="416"/>
      <c r="D15" s="415"/>
      <c r="E15" s="382"/>
      <c r="F15" s="281"/>
      <c r="G15" s="282"/>
      <c r="H15" s="412"/>
      <c r="I15" s="413"/>
      <c r="J15" s="417" t="str">
        <f>IF(COUNTA(F14:F16)=0,"",IF(F14&lt;&gt;"",VLOOKUP(F14,Paramètres!$E$2:$F$27,2,0))+IF(F15&lt;&gt;"",VLOOKUP(F15,Paramètres!$E$2:$F$27,2,0))+IF(F16&lt;&gt;"",VLOOKUP(F16,Paramètres!$E$2:$F$27,2,0)))</f>
        <v/>
      </c>
      <c r="K15" s="382"/>
      <c r="N15" s="406">
        <f>N17/4</f>
        <v>10</v>
      </c>
      <c r="O15" s="407">
        <f>SUM(N13:N17)-(O13+O14)</f>
        <v>78</v>
      </c>
      <c r="P15" s="408"/>
    </row>
    <row r="16" spans="1:16" ht="15" customHeight="1" thickBot="1" x14ac:dyDescent="0.35">
      <c r="A16" s="382"/>
      <c r="B16" s="415"/>
      <c r="C16" s="416"/>
      <c r="D16" s="415"/>
      <c r="E16" s="382"/>
      <c r="F16" s="283"/>
      <c r="G16" s="418"/>
      <c r="H16" s="419"/>
      <c r="I16" s="420"/>
      <c r="J16" s="421"/>
      <c r="K16" s="382"/>
      <c r="N16" s="406">
        <f>N17/4</f>
        <v>10</v>
      </c>
      <c r="O16" s="398"/>
    </row>
    <row r="17" spans="1:16" ht="16.2" thickBot="1" x14ac:dyDescent="0.35">
      <c r="A17" s="382"/>
      <c r="B17" s="422"/>
      <c r="C17" s="422"/>
      <c r="D17" s="422"/>
      <c r="E17" s="382"/>
      <c r="F17" s="423"/>
      <c r="G17" s="424"/>
      <c r="H17" s="425"/>
      <c r="I17" s="425"/>
      <c r="J17" s="426"/>
      <c r="K17" s="382"/>
      <c r="N17" s="406">
        <f>IF(G15="",40,G15)</f>
        <v>40</v>
      </c>
      <c r="O17" s="398"/>
    </row>
    <row r="18" spans="1:16" ht="15" customHeight="1" thickBot="1" x14ac:dyDescent="0.35">
      <c r="A18" s="382"/>
      <c r="B18" s="399">
        <f>B13+1</f>
        <v>4</v>
      </c>
      <c r="C18" s="400" t="str">
        <f>IF(VLOOKUP(B18,Paramètres!$A$2:$C$38,2,0)=0,"",VLOOKUP(B18,Paramètres!$A$2:$C$38,2,0))</f>
        <v>Elève 4</v>
      </c>
      <c r="D18" s="401" t="str">
        <f>IF(C18="","",VLOOKUP(B18,Paramètres!$A$2:$C$38,3,0))</f>
        <v>F</v>
      </c>
      <c r="E18" s="382"/>
      <c r="F18" s="402" t="s">
        <v>394</v>
      </c>
      <c r="G18" s="403" t="s">
        <v>184</v>
      </c>
      <c r="H18" s="404"/>
      <c r="I18" s="405"/>
      <c r="J18" s="403" t="s">
        <v>185</v>
      </c>
      <c r="K18" s="382"/>
      <c r="M18" s="406" t="str">
        <f>IF(G20="","",IF(Paramètres!$I$3="x",
IF(OR(J20=0,J20=""),0,IF(J20&gt;=G20,Paramètres!$K$10,IF(J20&gt;=G20*75%,Paramètres!$J$8,IF(J20&gt;=G20*50%,Paramètres!$I$8,IF(J20&gt;=G20*25%,Paramètres!$H$8,Paramètres!$G$10))))),
IF(Paramètres!$N$3="x",
IF(OR(J20=0,J20=""),0,IF(J20&gt;=G20,Paramètres!$O$9,IF(J20&gt;=G20*75%,Paramètres!$O$9,IF(J20&gt;=G20*50%,Paramètres!$N$8,IF(J20&gt;=G20*25%,Paramètres!$M$8,IF(J20&lt;G20*25%,Paramètres!$L$9)))))),
IF(Paramètres!$R$3="x",
IF(OR(J20=0,J20=""),"NA",IF(J20&gt;=G20,Paramètres!$S$9,IF(J20&gt;=G20*75%,Paramètres!$S$9,IF(J20&gt;=G20*50%,Paramètres!$R$8,IF(J20&gt;=G20*25%,Paramètres!$Q$8,IF(J20&lt;G20*25%,Paramètres!$P$9)))))),
IF(Paramètres!$V$3="x",
IF(OR(J20=0,J20=""),Paramètres!$T$9,IF(J20&gt;=G20,Paramètres!$W$9,IF(J20&gt;=G20*75%,Paramètres!$W$9,IF(J20&gt;=G20*50%,Paramètres!$V$8,IF(J20&gt;=G20*25%,Paramètres!$U$8,IF(J20&lt;G20*25%,Paramètres!$T$9)))))))))))</f>
        <v/>
      </c>
      <c r="N18" s="406">
        <f>N22/4</f>
        <v>10</v>
      </c>
      <c r="O18" s="407">
        <f>IF(OR(COUNTBLANK(F19:F21)=3,G20=""),0,
IF(SUM(IF(F19&lt;&gt;"",VLOOKUP(F19,Paramètres!$E$2:$F$27,2,0)),IF(F20&lt;&gt;"",VLOOKUP(F20,Paramètres!$E$2:$F$27,2,0)),IF(F21&lt;&gt;"",VLOOKUP(F21,Paramètres!$E$2:$F$27,2,0)))&gt;N22,$N22,
SUM(IF(F19&lt;&gt;"",VLOOKUP(F19,Paramètres!$E$2:$F$27,2,0)),IF(F20&lt;&gt;"",VLOOKUP(F20,Paramètres!$E$2:$F$27,2,0)),IF(F21&lt;&gt;"",VLOOKUP(F21,Paramètres!$E$2:$F$27,2,0)))))</f>
        <v>0</v>
      </c>
      <c r="P18" s="408"/>
    </row>
    <row r="19" spans="1:16" ht="15" customHeight="1" x14ac:dyDescent="0.3">
      <c r="A19" s="382"/>
      <c r="B19" s="409"/>
      <c r="C19" s="410"/>
      <c r="D19" s="409"/>
      <c r="E19" s="382"/>
      <c r="F19" s="280"/>
      <c r="G19" s="411"/>
      <c r="H19" s="412"/>
      <c r="I19" s="413"/>
      <c r="J19" s="414"/>
      <c r="K19" s="382"/>
      <c r="N19" s="406">
        <f>N22/4</f>
        <v>10</v>
      </c>
      <c r="O19" s="407">
        <f>N22*5%</f>
        <v>2</v>
      </c>
    </row>
    <row r="20" spans="1:16" ht="15" customHeight="1" x14ac:dyDescent="0.3">
      <c r="A20" s="382"/>
      <c r="B20" s="415"/>
      <c r="C20" s="416"/>
      <c r="D20" s="415"/>
      <c r="E20" s="382"/>
      <c r="F20" s="281"/>
      <c r="G20" s="282"/>
      <c r="H20" s="412"/>
      <c r="I20" s="413"/>
      <c r="J20" s="417" t="str">
        <f>IF(COUNTA(F19:F21)=0,"",IF(F19&lt;&gt;"",VLOOKUP(F19,Paramètres!$E$2:$F$27,2,0))+IF(F20&lt;&gt;"",VLOOKUP(F20,Paramètres!$E$2:$F$27,2,0))+IF(F21&lt;&gt;"",VLOOKUP(F21,Paramètres!$E$2:$F$27,2,0)))</f>
        <v/>
      </c>
      <c r="K20" s="382"/>
      <c r="N20" s="406">
        <f>N22/4</f>
        <v>10</v>
      </c>
      <c r="O20" s="407">
        <f>SUM(N18:N22)-(O18+O19)</f>
        <v>78</v>
      </c>
      <c r="P20" s="408"/>
    </row>
    <row r="21" spans="1:16" ht="15" customHeight="1" thickBot="1" x14ac:dyDescent="0.35">
      <c r="A21" s="382"/>
      <c r="B21" s="415"/>
      <c r="C21" s="416"/>
      <c r="D21" s="415"/>
      <c r="E21" s="382"/>
      <c r="F21" s="283"/>
      <c r="G21" s="418"/>
      <c r="H21" s="419"/>
      <c r="I21" s="420"/>
      <c r="J21" s="421"/>
      <c r="K21" s="382"/>
      <c r="N21" s="406">
        <f>N22/4</f>
        <v>10</v>
      </c>
      <c r="O21" s="398"/>
    </row>
    <row r="22" spans="1:16" ht="16.2" thickBot="1" x14ac:dyDescent="0.35">
      <c r="A22" s="382"/>
      <c r="B22" s="422"/>
      <c r="C22" s="422"/>
      <c r="D22" s="422"/>
      <c r="E22" s="382"/>
      <c r="F22" s="423"/>
      <c r="G22" s="424"/>
      <c r="H22" s="425"/>
      <c r="I22" s="425"/>
      <c r="J22" s="426"/>
      <c r="K22" s="382"/>
      <c r="N22" s="406">
        <f>IF(G20="",40,G20)</f>
        <v>40</v>
      </c>
      <c r="O22" s="398"/>
    </row>
    <row r="23" spans="1:16" ht="15" customHeight="1" thickBot="1" x14ac:dyDescent="0.35">
      <c r="A23" s="382"/>
      <c r="B23" s="399">
        <f>B18+1</f>
        <v>5</v>
      </c>
      <c r="C23" s="400" t="str">
        <f>IF(VLOOKUP(B23,Paramètres!$A$2:$C$38,2,0)=0,"",VLOOKUP(B23,Paramètres!$A$2:$C$38,2,0))</f>
        <v>Elève 5</v>
      </c>
      <c r="D23" s="401" t="str">
        <f>IF(C23="","",VLOOKUP(B23,Paramètres!$A$2:$C$38,3,0))</f>
        <v>F</v>
      </c>
      <c r="E23" s="382"/>
      <c r="F23" s="402" t="s">
        <v>394</v>
      </c>
      <c r="G23" s="403" t="s">
        <v>184</v>
      </c>
      <c r="H23" s="404"/>
      <c r="I23" s="405"/>
      <c r="J23" s="403" t="s">
        <v>185</v>
      </c>
      <c r="K23" s="382"/>
      <c r="M23" s="406" t="str">
        <f>IF(G25="","",IF(Paramètres!$I$3="x",
IF(OR(J25=0,J25=""),0,IF(J25&gt;=G25,Paramètres!$K$10,IF(J25&gt;=G25*75%,Paramètres!$J$8,IF(J25&gt;=G25*50%,Paramètres!$I$8,IF(J25&gt;=G25*25%,Paramètres!$H$8,Paramètres!$G$10))))),
IF(Paramètres!$N$3="x",
IF(OR(J25=0,J25=""),0,IF(J25&gt;=G25,Paramètres!$O$9,IF(J25&gt;=G25*75%,Paramètres!$O$9,IF(J25&gt;=G25*50%,Paramètres!$N$8,IF(J25&gt;=G25*25%,Paramètres!$M$8,IF(J25&lt;G25*25%,Paramètres!$L$9)))))),
IF(Paramètres!$R$3="x",
IF(OR(J25=0,J25=""),"NA",IF(J25&gt;=G25,Paramètres!$S$9,IF(J25&gt;=G25*75%,Paramètres!$S$9,IF(J25&gt;=G25*50%,Paramètres!$R$8,IF(J25&gt;=G25*25%,Paramètres!$Q$8,IF(J25&lt;G25*25%,Paramètres!$P$9)))))),
IF(Paramètres!$V$3="x",
IF(OR(J25=0,J25=""),Paramètres!$T$9,IF(J25&gt;=G25,Paramètres!$W$9,IF(J25&gt;=G25*75%,Paramètres!$W$9,IF(J25&gt;=G25*50%,Paramètres!$V$8,IF(J25&gt;=G25*25%,Paramètres!$U$8,IF(J25&lt;G25*25%,Paramètres!$T$9)))))))))))</f>
        <v/>
      </c>
      <c r="N23" s="406">
        <f>N27/4</f>
        <v>10</v>
      </c>
      <c r="O23" s="407">
        <f>IF(OR(COUNTBLANK(F24:F26)=3,G25=""),0,
IF(SUM(IF(F24&lt;&gt;"",VLOOKUP(F24,Paramètres!$E$2:$F$27,2,0)),IF(F25&lt;&gt;"",VLOOKUP(F25,Paramètres!$E$2:$F$27,2,0)),IF(F26&lt;&gt;"",VLOOKUP(F26,Paramètres!$E$2:$F$27,2,0)))&gt;N27,$N27,
SUM(IF(F24&lt;&gt;"",VLOOKUP(F24,Paramètres!$E$2:$F$27,2,0)),IF(F25&lt;&gt;"",VLOOKUP(F25,Paramètres!$E$2:$F$27,2,0)),IF(F26&lt;&gt;"",VLOOKUP(F26,Paramètres!$E$2:$F$27,2,0)))))</f>
        <v>0</v>
      </c>
      <c r="P23" s="408"/>
    </row>
    <row r="24" spans="1:16" ht="15" customHeight="1" x14ac:dyDescent="0.3">
      <c r="A24" s="382"/>
      <c r="B24" s="409"/>
      <c r="C24" s="410"/>
      <c r="D24" s="409"/>
      <c r="E24" s="382"/>
      <c r="F24" s="280"/>
      <c r="G24" s="411"/>
      <c r="H24" s="412"/>
      <c r="I24" s="413"/>
      <c r="J24" s="414"/>
      <c r="K24" s="382"/>
      <c r="N24" s="406">
        <f>N27/4</f>
        <v>10</v>
      </c>
      <c r="O24" s="407">
        <f>N27*5%</f>
        <v>2</v>
      </c>
    </row>
    <row r="25" spans="1:16" ht="15" customHeight="1" x14ac:dyDescent="0.3">
      <c r="A25" s="382"/>
      <c r="B25" s="415"/>
      <c r="C25" s="416"/>
      <c r="D25" s="415"/>
      <c r="E25" s="382"/>
      <c r="F25" s="281"/>
      <c r="G25" s="282"/>
      <c r="H25" s="412"/>
      <c r="I25" s="413"/>
      <c r="J25" s="417" t="str">
        <f>IF(COUNTA(F24:F26)=0,"",IF(F24&lt;&gt;"",VLOOKUP(F24,Paramètres!$E$2:$F$27,2,0))+IF(F25&lt;&gt;"",VLOOKUP(F25,Paramètres!$E$2:$F$27,2,0))+IF(F26&lt;&gt;"",VLOOKUP(F26,Paramètres!$E$2:$F$27,2,0)))</f>
        <v/>
      </c>
      <c r="K25" s="382"/>
      <c r="N25" s="406">
        <f>N27/4</f>
        <v>10</v>
      </c>
      <c r="O25" s="407">
        <f>SUM(N23:N27)-(O23+O24)</f>
        <v>78</v>
      </c>
      <c r="P25" s="408"/>
    </row>
    <row r="26" spans="1:16" ht="15" customHeight="1" thickBot="1" x14ac:dyDescent="0.35">
      <c r="A26" s="382"/>
      <c r="B26" s="415"/>
      <c r="C26" s="416"/>
      <c r="D26" s="415"/>
      <c r="E26" s="382"/>
      <c r="F26" s="283"/>
      <c r="G26" s="418"/>
      <c r="H26" s="419"/>
      <c r="I26" s="420"/>
      <c r="J26" s="421"/>
      <c r="K26" s="382"/>
      <c r="N26" s="406">
        <f>N27/4</f>
        <v>10</v>
      </c>
      <c r="O26" s="398"/>
    </row>
    <row r="27" spans="1:16" ht="16.2" thickBot="1" x14ac:dyDescent="0.35">
      <c r="A27" s="382"/>
      <c r="B27" s="422"/>
      <c r="C27" s="422"/>
      <c r="D27" s="422"/>
      <c r="E27" s="382"/>
      <c r="F27" s="423"/>
      <c r="G27" s="424"/>
      <c r="H27" s="425"/>
      <c r="I27" s="425"/>
      <c r="J27" s="426"/>
      <c r="K27" s="382"/>
      <c r="N27" s="406">
        <f>IF(G25="",40,G25)</f>
        <v>40</v>
      </c>
      <c r="O27" s="398"/>
    </row>
    <row r="28" spans="1:16" ht="15" customHeight="1" thickBot="1" x14ac:dyDescent="0.35">
      <c r="A28" s="382"/>
      <c r="B28" s="399">
        <f>B23+1</f>
        <v>6</v>
      </c>
      <c r="C28" s="400" t="str">
        <f>IF(VLOOKUP(B28,Paramètres!$A$2:$C$38,2,0)=0,"",VLOOKUP(B28,Paramètres!$A$2:$C$38,2,0))</f>
        <v>Elève 6</v>
      </c>
      <c r="D28" s="401" t="str">
        <f>IF(C28="","",VLOOKUP(B28,Paramètres!$A$2:$C$38,3,0))</f>
        <v>G</v>
      </c>
      <c r="E28" s="382"/>
      <c r="F28" s="402" t="s">
        <v>394</v>
      </c>
      <c r="G28" s="403" t="s">
        <v>184</v>
      </c>
      <c r="H28" s="404"/>
      <c r="I28" s="405"/>
      <c r="J28" s="403" t="s">
        <v>185</v>
      </c>
      <c r="K28" s="382"/>
      <c r="M28" s="406" t="str">
        <f>IF(G30="","",IF(Paramètres!$I$3="x",
IF(OR(J30=0,J30=""),0,IF(J30&gt;=G30,Paramètres!$K$10,IF(J30&gt;=G30*75%,Paramètres!$J$8,IF(J30&gt;=G30*50%,Paramètres!$I$8,IF(J30&gt;=G30*25%,Paramètres!$H$8,Paramètres!$G$10))))),
IF(Paramètres!$N$3="x",
IF(OR(J30=0,J30=""),0,IF(J30&gt;=G30,Paramètres!$O$9,IF(J30&gt;=G30*75%,Paramètres!$O$9,IF(J30&gt;=G30*50%,Paramètres!$N$8,IF(J30&gt;=G30*25%,Paramètres!$M$8,IF(J30&lt;G30*25%,Paramètres!$L$9)))))),
IF(Paramètres!$R$3="x",
IF(OR(J30=0,J30=""),"NA",IF(J30&gt;=G30,Paramètres!$S$9,IF(J30&gt;=G30*75%,Paramètres!$S$9,IF(J30&gt;=G30*50%,Paramètres!$R$8,IF(J30&gt;=G30*25%,Paramètres!$Q$8,IF(J30&lt;G30*25%,Paramètres!$P$9)))))),
IF(Paramètres!$V$3="x",
IF(OR(J30=0,J30=""),Paramètres!$T$9,IF(J30&gt;=G30,Paramètres!$W$9,IF(J30&gt;=G30*75%,Paramètres!$W$9,IF(J30&gt;=G30*50%,Paramètres!$V$8,IF(J30&gt;=G30*25%,Paramètres!$U$8,IF(J30&lt;G30*25%,Paramètres!$T$9)))))))))))</f>
        <v/>
      </c>
      <c r="N28" s="406">
        <f>N32/4</f>
        <v>10</v>
      </c>
      <c r="O28" s="407">
        <f>IF(OR(COUNTBLANK(F29:F31)=3,G30=""),0,
IF(SUM(IF(F29&lt;&gt;"",VLOOKUP(F29,Paramètres!$E$2:$F$27,2,0)),IF(F30&lt;&gt;"",VLOOKUP(F30,Paramètres!$E$2:$F$27,2,0)),IF(F31&lt;&gt;"",VLOOKUP(F31,Paramètres!$E$2:$F$27,2,0)))&gt;N32,$N32,
SUM(IF(F29&lt;&gt;"",VLOOKUP(F29,Paramètres!$E$2:$F$27,2,0)),IF(F30&lt;&gt;"",VLOOKUP(F30,Paramètres!$E$2:$F$27,2,0)),IF(F31&lt;&gt;"",VLOOKUP(F31,Paramètres!$E$2:$F$27,2,0)))))</f>
        <v>0</v>
      </c>
      <c r="P28" s="408"/>
    </row>
    <row r="29" spans="1:16" ht="15" customHeight="1" x14ac:dyDescent="0.3">
      <c r="A29" s="382"/>
      <c r="B29" s="409"/>
      <c r="C29" s="410"/>
      <c r="D29" s="409"/>
      <c r="E29" s="382"/>
      <c r="F29" s="280"/>
      <c r="G29" s="411"/>
      <c r="H29" s="412"/>
      <c r="I29" s="413"/>
      <c r="J29" s="414"/>
      <c r="K29" s="382"/>
      <c r="N29" s="406">
        <f>N32/4</f>
        <v>10</v>
      </c>
      <c r="O29" s="407">
        <f>N32*5%</f>
        <v>2</v>
      </c>
    </row>
    <row r="30" spans="1:16" ht="15" customHeight="1" x14ac:dyDescent="0.3">
      <c r="A30" s="382"/>
      <c r="B30" s="415"/>
      <c r="C30" s="416"/>
      <c r="D30" s="415"/>
      <c r="E30" s="382"/>
      <c r="F30" s="281"/>
      <c r="G30" s="282"/>
      <c r="H30" s="412"/>
      <c r="I30" s="413"/>
      <c r="J30" s="417" t="str">
        <f>IF(COUNTA(F29:F31)=0,"",IF(F29&lt;&gt;"",VLOOKUP(F29,Paramètres!$E$2:$F$27,2,0))+IF(F30&lt;&gt;"",VLOOKUP(F30,Paramètres!$E$2:$F$27,2,0))+IF(F31&lt;&gt;"",VLOOKUP(F31,Paramètres!$E$2:$F$27,2,0)))</f>
        <v/>
      </c>
      <c r="K30" s="382"/>
      <c r="N30" s="406">
        <f>N32/4</f>
        <v>10</v>
      </c>
      <c r="O30" s="407">
        <f>SUM(N28:N32)-(O28+O29)</f>
        <v>78</v>
      </c>
      <c r="P30" s="408"/>
    </row>
    <row r="31" spans="1:16" ht="15" customHeight="1" thickBot="1" x14ac:dyDescent="0.35">
      <c r="A31" s="382"/>
      <c r="B31" s="415"/>
      <c r="C31" s="416"/>
      <c r="D31" s="415"/>
      <c r="E31" s="382"/>
      <c r="F31" s="283"/>
      <c r="G31" s="418"/>
      <c r="H31" s="419"/>
      <c r="I31" s="420"/>
      <c r="J31" s="421"/>
      <c r="K31" s="382"/>
      <c r="N31" s="406">
        <f>N32/4</f>
        <v>10</v>
      </c>
      <c r="O31" s="398"/>
    </row>
    <row r="32" spans="1:16" ht="16.2" thickBot="1" x14ac:dyDescent="0.35">
      <c r="A32" s="382"/>
      <c r="B32" s="422"/>
      <c r="C32" s="422"/>
      <c r="D32" s="422"/>
      <c r="E32" s="382"/>
      <c r="F32" s="423"/>
      <c r="G32" s="424"/>
      <c r="H32" s="425"/>
      <c r="I32" s="425"/>
      <c r="J32" s="426"/>
      <c r="K32" s="382"/>
      <c r="N32" s="406">
        <f>IF(G30="",40,G30)</f>
        <v>40</v>
      </c>
      <c r="O32" s="398"/>
    </row>
    <row r="33" spans="1:16" ht="15" customHeight="1" thickBot="1" x14ac:dyDescent="0.35">
      <c r="A33" s="382"/>
      <c r="B33" s="399">
        <f>B28+1</f>
        <v>7</v>
      </c>
      <c r="C33" s="400" t="str">
        <f>IF(VLOOKUP(B33,Paramètres!$A$2:$C$38,2,0)=0,"",VLOOKUP(B33,Paramètres!$A$2:$C$38,2,0))</f>
        <v>Elève 7</v>
      </c>
      <c r="D33" s="401" t="str">
        <f>IF(C33="","",VLOOKUP(B33,Paramètres!$A$2:$C$38,3,0))</f>
        <v>F</v>
      </c>
      <c r="E33" s="382"/>
      <c r="F33" s="402" t="s">
        <v>394</v>
      </c>
      <c r="G33" s="403" t="s">
        <v>184</v>
      </c>
      <c r="H33" s="404"/>
      <c r="I33" s="405"/>
      <c r="J33" s="403" t="s">
        <v>185</v>
      </c>
      <c r="K33" s="382"/>
      <c r="M33" s="406" t="str">
        <f>IF(G35="","",IF(Paramètres!$I$3="x",
IF(OR(J35=0,J35=""),0,IF(J35&gt;=G35,Paramètres!$K$10,IF(J35&gt;=G35*75%,Paramètres!$J$8,IF(J35&gt;=G35*50%,Paramètres!$I$8,IF(J35&gt;=G35*25%,Paramètres!$H$8,Paramètres!$G$10))))),
IF(Paramètres!$N$3="x",
IF(OR(J35=0,J35=""),0,IF(J35&gt;=G35,Paramètres!$O$9,IF(J35&gt;=G35*75%,Paramètres!$O$9,IF(J35&gt;=G35*50%,Paramètres!$N$8,IF(J35&gt;=G35*25%,Paramètres!$M$8,IF(J35&lt;G35*25%,Paramètres!$L$9)))))),
IF(Paramètres!$R$3="x",
IF(OR(J35=0,J35=""),"NA",IF(J35&gt;=G35,Paramètres!$S$9,IF(J35&gt;=G35*75%,Paramètres!$S$9,IF(J35&gt;=G35*50%,Paramètres!$R$8,IF(J35&gt;=G35*25%,Paramètres!$Q$8,IF(J35&lt;G35*25%,Paramètres!$P$9)))))),
IF(Paramètres!$V$3="x",
IF(OR(J35=0,J35=""),Paramètres!$T$9,IF(J35&gt;=G35,Paramètres!$W$9,IF(J35&gt;=G35*75%,Paramètres!$W$9,IF(J35&gt;=G35*50%,Paramètres!$V$8,IF(J35&gt;=G35*25%,Paramètres!$U$8,IF(J35&lt;G35*25%,Paramètres!$T$9)))))))))))</f>
        <v/>
      </c>
      <c r="N33" s="406">
        <f>N37/4</f>
        <v>10</v>
      </c>
      <c r="O33" s="407">
        <f>IF(OR(COUNTBLANK(F34:F36)=3,G35=""),0,
IF(SUM(IF(F34&lt;&gt;"",VLOOKUP(F34,Paramètres!$E$2:$F$27,2,0)),IF(F35&lt;&gt;"",VLOOKUP(F35,Paramètres!$E$2:$F$27,2,0)),IF(F36&lt;&gt;"",VLOOKUP(F36,Paramètres!$E$2:$F$27,2,0)))&gt;N37,$N37,
SUM(IF(F34&lt;&gt;"",VLOOKUP(F34,Paramètres!$E$2:$F$27,2,0)),IF(F35&lt;&gt;"",VLOOKUP(F35,Paramètres!$E$2:$F$27,2,0)),IF(F36&lt;&gt;"",VLOOKUP(F36,Paramètres!$E$2:$F$27,2,0)))))</f>
        <v>0</v>
      </c>
      <c r="P33" s="408"/>
    </row>
    <row r="34" spans="1:16" ht="15" customHeight="1" x14ac:dyDescent="0.3">
      <c r="A34" s="382"/>
      <c r="B34" s="409"/>
      <c r="C34" s="410"/>
      <c r="D34" s="409"/>
      <c r="E34" s="382"/>
      <c r="F34" s="280"/>
      <c r="G34" s="411"/>
      <c r="H34" s="412"/>
      <c r="I34" s="413"/>
      <c r="J34" s="414"/>
      <c r="K34" s="382"/>
      <c r="N34" s="406">
        <f>N37/4</f>
        <v>10</v>
      </c>
      <c r="O34" s="407">
        <f>N37*5%</f>
        <v>2</v>
      </c>
    </row>
    <row r="35" spans="1:16" ht="15" customHeight="1" x14ac:dyDescent="0.3">
      <c r="A35" s="382"/>
      <c r="B35" s="415"/>
      <c r="C35" s="416"/>
      <c r="D35" s="415"/>
      <c r="E35" s="382"/>
      <c r="F35" s="281"/>
      <c r="G35" s="282"/>
      <c r="H35" s="412"/>
      <c r="I35" s="413"/>
      <c r="J35" s="417" t="str">
        <f>IF(COUNTA(F34:F36)=0,"",IF(F34&lt;&gt;"",VLOOKUP(F34,Paramètres!$E$2:$F$27,2,0))+IF(F35&lt;&gt;"",VLOOKUP(F35,Paramètres!$E$2:$F$27,2,0))+IF(F36&lt;&gt;"",VLOOKUP(F36,Paramètres!$E$2:$F$27,2,0)))</f>
        <v/>
      </c>
      <c r="K35" s="382"/>
      <c r="N35" s="406">
        <f>N37/4</f>
        <v>10</v>
      </c>
      <c r="O35" s="407">
        <f>SUM(N33:N37)-(O33+O34)</f>
        <v>78</v>
      </c>
      <c r="P35" s="408"/>
    </row>
    <row r="36" spans="1:16" ht="15" customHeight="1" thickBot="1" x14ac:dyDescent="0.35">
      <c r="A36" s="382"/>
      <c r="B36" s="415"/>
      <c r="C36" s="416"/>
      <c r="D36" s="415"/>
      <c r="E36" s="382"/>
      <c r="F36" s="283"/>
      <c r="G36" s="418"/>
      <c r="H36" s="419"/>
      <c r="I36" s="420"/>
      <c r="J36" s="421"/>
      <c r="K36" s="382"/>
      <c r="N36" s="406">
        <f>N37/4</f>
        <v>10</v>
      </c>
      <c r="O36" s="398"/>
    </row>
    <row r="37" spans="1:16" ht="16.2" thickBot="1" x14ac:dyDescent="0.35">
      <c r="A37" s="382"/>
      <c r="B37" s="422"/>
      <c r="C37" s="422"/>
      <c r="D37" s="422"/>
      <c r="E37" s="382"/>
      <c r="F37" s="423"/>
      <c r="G37" s="424"/>
      <c r="H37" s="425"/>
      <c r="I37" s="425"/>
      <c r="J37" s="426"/>
      <c r="K37" s="382"/>
      <c r="N37" s="406">
        <f>IF(G35="",40,G35)</f>
        <v>40</v>
      </c>
      <c r="O37" s="398"/>
    </row>
    <row r="38" spans="1:16" ht="15" customHeight="1" thickBot="1" x14ac:dyDescent="0.35">
      <c r="A38" s="382"/>
      <c r="B38" s="399">
        <f t="shared" ref="B38" si="0">B33+1</f>
        <v>8</v>
      </c>
      <c r="C38" s="400" t="str">
        <f>IF(VLOOKUP(B38,Paramètres!$A$2:$C$38,2,0)=0,"",VLOOKUP(B38,Paramètres!$A$2:$C$38,2,0))</f>
        <v>Elève 8</v>
      </c>
      <c r="D38" s="401" t="str">
        <f>IF(C38="","",VLOOKUP(B38,Paramètres!$A$2:$C$38,3,0))</f>
        <v>F</v>
      </c>
      <c r="E38" s="382"/>
      <c r="F38" s="402" t="s">
        <v>394</v>
      </c>
      <c r="G38" s="403" t="s">
        <v>184</v>
      </c>
      <c r="H38" s="404"/>
      <c r="I38" s="405"/>
      <c r="J38" s="403" t="s">
        <v>185</v>
      </c>
      <c r="K38" s="382"/>
      <c r="M38" s="406" t="str">
        <f>IF(G40="","",IF(Paramètres!$I$3="x",
IF(OR(J40=0,J40=""),0,IF(J40&gt;=G40,Paramètres!$K$10,IF(J40&gt;=G40*75%,Paramètres!$J$8,IF(J40&gt;=G40*50%,Paramètres!$I$8,IF(J40&gt;=G40*25%,Paramètres!$H$8,Paramètres!$G$10))))),
IF(Paramètres!$N$3="x",
IF(OR(J40=0,J40=""),0,IF(J40&gt;=G40,Paramètres!$O$9,IF(J40&gt;=G40*75%,Paramètres!$O$9,IF(J40&gt;=G40*50%,Paramètres!$N$8,IF(J40&gt;=G40*25%,Paramètres!$M$8,IF(J40&lt;G40*25%,Paramètres!$L$9)))))),
IF(Paramètres!$R$3="x",
IF(OR(J40=0,J40=""),"NA",IF(J40&gt;=G40,Paramètres!$S$9,IF(J40&gt;=G40*75%,Paramètres!$S$9,IF(J40&gt;=G40*50%,Paramètres!$R$8,IF(J40&gt;=G40*25%,Paramètres!$Q$8,IF(J40&lt;G40*25%,Paramètres!$P$9)))))),
IF(Paramètres!$V$3="x",
IF(OR(J40=0,J40=""),Paramètres!$T$9,IF(J40&gt;=G40,Paramètres!$W$9,IF(J40&gt;=G40*75%,Paramètres!$W$9,IF(J40&gt;=G40*50%,Paramètres!$V$8,IF(J40&gt;=G40*25%,Paramètres!$U$8,IF(J40&lt;G40*25%,Paramètres!$T$9)))))))))))</f>
        <v/>
      </c>
      <c r="N38" s="406">
        <f>N42/4</f>
        <v>10</v>
      </c>
      <c r="O38" s="407">
        <f>IF(OR(COUNTBLANK(F39:F41)=3,G40=""),0,
IF(SUM(IF(F39&lt;&gt;"",VLOOKUP(F39,Paramètres!$E$2:$F$27,2,0)),IF(F40&lt;&gt;"",VLOOKUP(F40,Paramètres!$E$2:$F$27,2,0)),IF(F41&lt;&gt;"",VLOOKUP(F41,Paramètres!$E$2:$F$27,2,0)))&gt;N42,$N42,
SUM(IF(F39&lt;&gt;"",VLOOKUP(F39,Paramètres!$E$2:$F$27,2,0)),IF(F40&lt;&gt;"",VLOOKUP(F40,Paramètres!$E$2:$F$27,2,0)),IF(F41&lt;&gt;"",VLOOKUP(F41,Paramètres!$E$2:$F$27,2,0)))))</f>
        <v>0</v>
      </c>
      <c r="P38" s="408"/>
    </row>
    <row r="39" spans="1:16" ht="15" customHeight="1" x14ac:dyDescent="0.3">
      <c r="A39" s="382"/>
      <c r="B39" s="409"/>
      <c r="C39" s="410"/>
      <c r="D39" s="409"/>
      <c r="E39" s="382"/>
      <c r="F39" s="280"/>
      <c r="G39" s="411"/>
      <c r="H39" s="412"/>
      <c r="I39" s="413"/>
      <c r="J39" s="414"/>
      <c r="K39" s="382"/>
      <c r="N39" s="406">
        <f>N42/4</f>
        <v>10</v>
      </c>
      <c r="O39" s="407">
        <f>N42*5%</f>
        <v>2</v>
      </c>
    </row>
    <row r="40" spans="1:16" ht="15" customHeight="1" x14ac:dyDescent="0.3">
      <c r="A40" s="382"/>
      <c r="B40" s="415"/>
      <c r="C40" s="416"/>
      <c r="D40" s="415"/>
      <c r="E40" s="382"/>
      <c r="F40" s="281"/>
      <c r="G40" s="282"/>
      <c r="H40" s="412"/>
      <c r="I40" s="413"/>
      <c r="J40" s="417" t="str">
        <f>IF(COUNTA(F39:F41)=0,"",IF(F39&lt;&gt;"",VLOOKUP(F39,Paramètres!$E$2:$F$27,2,0))+IF(F40&lt;&gt;"",VLOOKUP(F40,Paramètres!$E$2:$F$27,2,0))+IF(F41&lt;&gt;"",VLOOKUP(F41,Paramètres!$E$2:$F$27,2,0)))</f>
        <v/>
      </c>
      <c r="K40" s="382"/>
      <c r="N40" s="406">
        <f>N42/4</f>
        <v>10</v>
      </c>
      <c r="O40" s="407">
        <f>SUM(N38:N42)-(O38+O39)</f>
        <v>78</v>
      </c>
      <c r="P40" s="408"/>
    </row>
    <row r="41" spans="1:16" ht="15" customHeight="1" thickBot="1" x14ac:dyDescent="0.35">
      <c r="A41" s="382"/>
      <c r="B41" s="415"/>
      <c r="C41" s="416"/>
      <c r="D41" s="415"/>
      <c r="E41" s="382"/>
      <c r="F41" s="283"/>
      <c r="G41" s="418"/>
      <c r="H41" s="419"/>
      <c r="I41" s="420"/>
      <c r="J41" s="421"/>
      <c r="K41" s="382"/>
      <c r="N41" s="406">
        <f>N42/4</f>
        <v>10</v>
      </c>
      <c r="O41" s="398"/>
    </row>
    <row r="42" spans="1:16" ht="16.2" thickBot="1" x14ac:dyDescent="0.35">
      <c r="A42" s="382"/>
      <c r="B42" s="422"/>
      <c r="C42" s="422"/>
      <c r="D42" s="422"/>
      <c r="E42" s="382"/>
      <c r="F42" s="423"/>
      <c r="G42" s="424"/>
      <c r="H42" s="425"/>
      <c r="I42" s="425"/>
      <c r="J42" s="426"/>
      <c r="K42" s="382"/>
      <c r="N42" s="406">
        <f>IF(G40="",40,G40)</f>
        <v>40</v>
      </c>
      <c r="O42" s="398"/>
    </row>
    <row r="43" spans="1:16" ht="15" customHeight="1" thickBot="1" x14ac:dyDescent="0.35">
      <c r="A43" s="382"/>
      <c r="B43" s="399">
        <f t="shared" ref="B43" si="1">B38+1</f>
        <v>9</v>
      </c>
      <c r="C43" s="400" t="str">
        <f>IF(VLOOKUP(B43,Paramètres!$A$2:$C$38,2,0)=0,"",VLOOKUP(B43,Paramètres!$A$2:$C$38,2,0))</f>
        <v>Elève 9</v>
      </c>
      <c r="D43" s="401" t="str">
        <f>IF(C43="","",VLOOKUP(B43,Paramètres!$A$2:$C$38,3,0))</f>
        <v>F</v>
      </c>
      <c r="E43" s="382"/>
      <c r="F43" s="402" t="s">
        <v>394</v>
      </c>
      <c r="G43" s="403" t="s">
        <v>184</v>
      </c>
      <c r="H43" s="404"/>
      <c r="I43" s="405"/>
      <c r="J43" s="403" t="s">
        <v>185</v>
      </c>
      <c r="K43" s="382"/>
      <c r="M43" s="406" t="str">
        <f>IF(G45="","",IF(Paramètres!$I$3="x",
IF(OR(J45=0,J45=""),0,IF(J45&gt;=G45,Paramètres!$K$10,IF(J45&gt;=G45*75%,Paramètres!$J$8,IF(J45&gt;=G45*50%,Paramètres!$I$8,IF(J45&gt;=G45*25%,Paramètres!$H$8,Paramètres!$G$10))))),
IF(Paramètres!$N$3="x",
IF(OR(J45=0,J45=""),0,IF(J45&gt;=G45,Paramètres!$O$9,IF(J45&gt;=G45*75%,Paramètres!$O$9,IF(J45&gt;=G45*50%,Paramètres!$N$8,IF(J45&gt;=G45*25%,Paramètres!$M$8,IF(J45&lt;G45*25%,Paramètres!$L$9)))))),
IF(Paramètres!$R$3="x",
IF(OR(J45=0,J45=""),"NA",IF(J45&gt;=G45,Paramètres!$S$9,IF(J45&gt;=G45*75%,Paramètres!$S$9,IF(J45&gt;=G45*50%,Paramètres!$R$8,IF(J45&gt;=G45*25%,Paramètres!$Q$8,IF(J45&lt;G45*25%,Paramètres!$P$9)))))),
IF(Paramètres!$V$3="x",
IF(OR(J45=0,J45=""),Paramètres!$T$9,IF(J45&gt;=G45,Paramètres!$W$9,IF(J45&gt;=G45*75%,Paramètres!$W$9,IF(J45&gt;=G45*50%,Paramètres!$V$8,IF(J45&gt;=G45*25%,Paramètres!$U$8,IF(J45&lt;G45*25%,Paramètres!$T$9)))))))))))</f>
        <v/>
      </c>
      <c r="N43" s="406">
        <f>N47/4</f>
        <v>10</v>
      </c>
      <c r="O43" s="407">
        <f>IF(OR(COUNTBLANK(F44:F46)=3,G45=""),0,
IF(SUM(IF(F44&lt;&gt;"",VLOOKUP(F44,Paramètres!$E$2:$F$27,2,0)),IF(F45&lt;&gt;"",VLOOKUP(F45,Paramètres!$E$2:$F$27,2,0)),IF(F46&lt;&gt;"",VLOOKUP(F46,Paramètres!$E$2:$F$27,2,0)))&gt;N47,$N47,
SUM(IF(F44&lt;&gt;"",VLOOKUP(F44,Paramètres!$E$2:$F$27,2,0)),IF(F45&lt;&gt;"",VLOOKUP(F45,Paramètres!$E$2:$F$27,2,0)),IF(F46&lt;&gt;"",VLOOKUP(F46,Paramètres!$E$2:$F$27,2,0)))))</f>
        <v>0</v>
      </c>
      <c r="P43" s="408"/>
    </row>
    <row r="44" spans="1:16" ht="15" customHeight="1" x14ac:dyDescent="0.3">
      <c r="A44" s="382"/>
      <c r="B44" s="409"/>
      <c r="C44" s="410"/>
      <c r="D44" s="409"/>
      <c r="E44" s="382"/>
      <c r="F44" s="280"/>
      <c r="G44" s="411"/>
      <c r="H44" s="412"/>
      <c r="I44" s="413"/>
      <c r="J44" s="414"/>
      <c r="K44" s="382"/>
      <c r="N44" s="406">
        <f>N47/4</f>
        <v>10</v>
      </c>
      <c r="O44" s="407">
        <f>N47*5%</f>
        <v>2</v>
      </c>
    </row>
    <row r="45" spans="1:16" ht="15" customHeight="1" x14ac:dyDescent="0.3">
      <c r="A45" s="382"/>
      <c r="B45" s="415"/>
      <c r="C45" s="416"/>
      <c r="D45" s="415"/>
      <c r="E45" s="382"/>
      <c r="F45" s="281"/>
      <c r="G45" s="282"/>
      <c r="H45" s="412"/>
      <c r="I45" s="413"/>
      <c r="J45" s="417" t="str">
        <f>IF(COUNTA(F44:F46)=0,"",IF(F44&lt;&gt;"",VLOOKUP(F44,Paramètres!$E$2:$F$27,2,0))+IF(F45&lt;&gt;"",VLOOKUP(F45,Paramètres!$E$2:$F$27,2,0))+IF(F46&lt;&gt;"",VLOOKUP(F46,Paramètres!$E$2:$F$27,2,0)))</f>
        <v/>
      </c>
      <c r="K45" s="382"/>
      <c r="N45" s="406">
        <f>N47/4</f>
        <v>10</v>
      </c>
      <c r="O45" s="407">
        <f>SUM(N43:N47)-(O43+O44)</f>
        <v>78</v>
      </c>
      <c r="P45" s="408"/>
    </row>
    <row r="46" spans="1:16" ht="15" customHeight="1" thickBot="1" x14ac:dyDescent="0.35">
      <c r="A46" s="382"/>
      <c r="B46" s="415"/>
      <c r="C46" s="416"/>
      <c r="D46" s="415"/>
      <c r="E46" s="382"/>
      <c r="F46" s="283"/>
      <c r="G46" s="418"/>
      <c r="H46" s="419"/>
      <c r="I46" s="420"/>
      <c r="J46" s="421"/>
      <c r="K46" s="382"/>
      <c r="N46" s="406">
        <f>N47/4</f>
        <v>10</v>
      </c>
      <c r="O46" s="398"/>
    </row>
    <row r="47" spans="1:16" ht="16.2" thickBot="1" x14ac:dyDescent="0.35">
      <c r="A47" s="382"/>
      <c r="B47" s="422"/>
      <c r="C47" s="422"/>
      <c r="D47" s="422"/>
      <c r="E47" s="382"/>
      <c r="F47" s="423"/>
      <c r="G47" s="424"/>
      <c r="H47" s="425"/>
      <c r="I47" s="425"/>
      <c r="J47" s="426"/>
      <c r="K47" s="382"/>
      <c r="N47" s="406">
        <f>IF(G45="",40,G45)</f>
        <v>40</v>
      </c>
      <c r="O47" s="398"/>
    </row>
    <row r="48" spans="1:16" ht="15" customHeight="1" thickBot="1" x14ac:dyDescent="0.35">
      <c r="A48" s="382"/>
      <c r="B48" s="399">
        <f t="shared" ref="B48" si="2">B43+1</f>
        <v>10</v>
      </c>
      <c r="C48" s="400" t="str">
        <f>IF(VLOOKUP(B48,Paramètres!$A$2:$C$38,2,0)=0,"",VLOOKUP(B48,Paramètres!$A$2:$C$38,2,0))</f>
        <v>Elève 10</v>
      </c>
      <c r="D48" s="401" t="str">
        <f>IF(C48="","",VLOOKUP(B48,Paramètres!$A$2:$C$38,3,0))</f>
        <v>G</v>
      </c>
      <c r="E48" s="382"/>
      <c r="F48" s="402" t="s">
        <v>394</v>
      </c>
      <c r="G48" s="403" t="s">
        <v>184</v>
      </c>
      <c r="H48" s="404"/>
      <c r="I48" s="405"/>
      <c r="J48" s="403" t="s">
        <v>185</v>
      </c>
      <c r="K48" s="382"/>
      <c r="M48" s="406" t="str">
        <f>IF(G50="","",IF(Paramètres!$I$3="x",
IF(OR(J50=0,J50=""),0,IF(J50&gt;=G50,Paramètres!$K$10,IF(J50&gt;=G50*75%,Paramètres!$J$8,IF(J50&gt;=G50*50%,Paramètres!$I$8,IF(J50&gt;=G50*25%,Paramètres!$H$8,Paramètres!$G$10))))),
IF(Paramètres!$N$3="x",
IF(OR(J50=0,J50=""),0,IF(J50&gt;=G50,Paramètres!$O$9,IF(J50&gt;=G50*75%,Paramètres!$O$9,IF(J50&gt;=G50*50%,Paramètres!$N$8,IF(J50&gt;=G50*25%,Paramètres!$M$8,IF(J50&lt;G50*25%,Paramètres!$L$9)))))),
IF(Paramètres!$R$3="x",
IF(OR(J50=0,J50=""),"NA",IF(J50&gt;=G50,Paramètres!$S$9,IF(J50&gt;=G50*75%,Paramètres!$S$9,IF(J50&gt;=G50*50%,Paramètres!$R$8,IF(J50&gt;=G50*25%,Paramètres!$Q$8,IF(J50&lt;G50*25%,Paramètres!$P$9)))))),
IF(Paramètres!$V$3="x",
IF(OR(J50=0,J50=""),Paramètres!$T$9,IF(J50&gt;=G50,Paramètres!$W$9,IF(J50&gt;=G50*75%,Paramètres!$W$9,IF(J50&gt;=G50*50%,Paramètres!$V$8,IF(J50&gt;=G50*25%,Paramètres!$U$8,IF(J50&lt;G50*25%,Paramètres!$T$9)))))))))))</f>
        <v/>
      </c>
      <c r="N48" s="406">
        <f>N52/4</f>
        <v>10</v>
      </c>
      <c r="O48" s="407">
        <f>IF(OR(COUNTBLANK(F49:F51)=3,G50=""),0,
IF(SUM(IF(F49&lt;&gt;"",VLOOKUP(F49,Paramètres!$E$2:$F$27,2,0)),IF(F50&lt;&gt;"",VLOOKUP(F50,Paramètres!$E$2:$F$27,2,0)),IF(F51&lt;&gt;"",VLOOKUP(F51,Paramètres!$E$2:$F$27,2,0)))&gt;N52,$N52,
SUM(IF(F49&lt;&gt;"",VLOOKUP(F49,Paramètres!$E$2:$F$27,2,0)),IF(F50&lt;&gt;"",VLOOKUP(F50,Paramètres!$E$2:$F$27,2,0)),IF(F51&lt;&gt;"",VLOOKUP(F51,Paramètres!$E$2:$F$27,2,0)))))</f>
        <v>0</v>
      </c>
      <c r="P48" s="408"/>
    </row>
    <row r="49" spans="1:16" ht="15" customHeight="1" x14ac:dyDescent="0.3">
      <c r="A49" s="382"/>
      <c r="B49" s="409"/>
      <c r="C49" s="410"/>
      <c r="D49" s="409"/>
      <c r="E49" s="382"/>
      <c r="F49" s="280"/>
      <c r="G49" s="411"/>
      <c r="H49" s="412"/>
      <c r="I49" s="413"/>
      <c r="J49" s="414"/>
      <c r="K49" s="382"/>
      <c r="N49" s="406">
        <f>N52/4</f>
        <v>10</v>
      </c>
      <c r="O49" s="407">
        <f>N52*5%</f>
        <v>2</v>
      </c>
    </row>
    <row r="50" spans="1:16" ht="15" customHeight="1" x14ac:dyDescent="0.3">
      <c r="A50" s="382"/>
      <c r="B50" s="415"/>
      <c r="C50" s="416"/>
      <c r="D50" s="415"/>
      <c r="E50" s="382"/>
      <c r="F50" s="281"/>
      <c r="G50" s="282"/>
      <c r="H50" s="412"/>
      <c r="I50" s="413"/>
      <c r="J50" s="417" t="str">
        <f>IF(COUNTA(F49:F51)=0,"",IF(F49&lt;&gt;"",VLOOKUP(F49,Paramètres!$E$2:$F$27,2,0))+IF(F50&lt;&gt;"",VLOOKUP(F50,Paramètres!$E$2:$F$27,2,0))+IF(F51&lt;&gt;"",VLOOKUP(F51,Paramètres!$E$2:$F$27,2,0)))</f>
        <v/>
      </c>
      <c r="K50" s="382"/>
      <c r="N50" s="406">
        <f>N52/4</f>
        <v>10</v>
      </c>
      <c r="O50" s="407">
        <f>SUM(N48:N52)-(O48+O49)</f>
        <v>78</v>
      </c>
      <c r="P50" s="408"/>
    </row>
    <row r="51" spans="1:16" ht="15" customHeight="1" thickBot="1" x14ac:dyDescent="0.35">
      <c r="A51" s="382"/>
      <c r="B51" s="415"/>
      <c r="C51" s="416"/>
      <c r="D51" s="415"/>
      <c r="E51" s="382"/>
      <c r="F51" s="283"/>
      <c r="G51" s="418"/>
      <c r="H51" s="419"/>
      <c r="I51" s="420"/>
      <c r="J51" s="421"/>
      <c r="K51" s="382"/>
      <c r="N51" s="406">
        <f>N52/4</f>
        <v>10</v>
      </c>
      <c r="O51" s="398"/>
    </row>
    <row r="52" spans="1:16" ht="16.2" thickBot="1" x14ac:dyDescent="0.35">
      <c r="A52" s="382"/>
      <c r="B52" s="422"/>
      <c r="C52" s="422"/>
      <c r="D52" s="422"/>
      <c r="E52" s="382"/>
      <c r="F52" s="423"/>
      <c r="G52" s="424"/>
      <c r="H52" s="425"/>
      <c r="I52" s="425"/>
      <c r="J52" s="426"/>
      <c r="K52" s="382"/>
      <c r="N52" s="406">
        <f>IF(G50="",40,G50)</f>
        <v>40</v>
      </c>
      <c r="O52" s="398"/>
    </row>
    <row r="53" spans="1:16" ht="15" customHeight="1" thickBot="1" x14ac:dyDescent="0.35">
      <c r="A53" s="382"/>
      <c r="B53" s="399">
        <f t="shared" ref="B53" si="3">B48+1</f>
        <v>11</v>
      </c>
      <c r="C53" s="400" t="str">
        <f>IF(VLOOKUP(B53,Paramètres!$A$2:$C$38,2,0)=0,"",VLOOKUP(B53,Paramètres!$A$2:$C$38,2,0))</f>
        <v>Elève 11</v>
      </c>
      <c r="D53" s="401" t="str">
        <f>IF(C53="","",VLOOKUP(B53,Paramètres!$A$2:$C$38,3,0))</f>
        <v>F</v>
      </c>
      <c r="E53" s="382"/>
      <c r="F53" s="402" t="s">
        <v>394</v>
      </c>
      <c r="G53" s="403" t="s">
        <v>184</v>
      </c>
      <c r="H53" s="404"/>
      <c r="I53" s="405"/>
      <c r="J53" s="403" t="s">
        <v>185</v>
      </c>
      <c r="K53" s="382"/>
      <c r="M53" s="406" t="str">
        <f>IF(G55="","",IF(Paramètres!$I$3="x",
IF(OR(J55=0,J55=""),0,IF(J55&gt;=G55,Paramètres!$K$10,IF(J55&gt;=G55*75%,Paramètres!$J$8,IF(J55&gt;=G55*50%,Paramètres!$I$8,IF(J55&gt;=G55*25%,Paramètres!$H$8,Paramètres!$G$10))))),
IF(Paramètres!$N$3="x",
IF(OR(J55=0,J55=""),0,IF(J55&gt;=G55,Paramètres!$O$9,IF(J55&gt;=G55*75%,Paramètres!$O$9,IF(J55&gt;=G55*50%,Paramètres!$N$8,IF(J55&gt;=G55*25%,Paramètres!$M$8,IF(J55&lt;G55*25%,Paramètres!$L$9)))))),
IF(Paramètres!$R$3="x",
IF(OR(J55=0,J55=""),"NA",IF(J55&gt;=G55,Paramètres!$S$9,IF(J55&gt;=G55*75%,Paramètres!$S$9,IF(J55&gt;=G55*50%,Paramètres!$R$8,IF(J55&gt;=G55*25%,Paramètres!$Q$8,IF(J55&lt;G55*25%,Paramètres!$P$9)))))),
IF(Paramètres!$V$3="x",
IF(OR(J55=0,J55=""),Paramètres!$T$9,IF(J55&gt;=G55,Paramètres!$W$9,IF(J55&gt;=G55*75%,Paramètres!$W$9,IF(J55&gt;=G55*50%,Paramètres!$V$8,IF(J55&gt;=G55*25%,Paramètres!$U$8,IF(J55&lt;G55*25%,Paramètres!$T$9)))))))))))</f>
        <v/>
      </c>
      <c r="N53" s="406">
        <f>N57/4</f>
        <v>10</v>
      </c>
      <c r="O53" s="407">
        <f>IF(OR(COUNTBLANK(F54:F56)=3,G55=""),0,
IF(SUM(IF(F54&lt;&gt;"",VLOOKUP(F54,Paramètres!$E$2:$F$27,2,0)),IF(F55&lt;&gt;"",VLOOKUP(F55,Paramètres!$E$2:$F$27,2,0)),IF(F56&lt;&gt;"",VLOOKUP(F56,Paramètres!$E$2:$F$27,2,0)))&gt;N57,$N57,
SUM(IF(F54&lt;&gt;"",VLOOKUP(F54,Paramètres!$E$2:$F$27,2,0)),IF(F55&lt;&gt;"",VLOOKUP(F55,Paramètres!$E$2:$F$27,2,0)),IF(F56&lt;&gt;"",VLOOKUP(F56,Paramètres!$E$2:$F$27,2,0)))))</f>
        <v>0</v>
      </c>
      <c r="P53" s="408"/>
    </row>
    <row r="54" spans="1:16" ht="15" customHeight="1" x14ac:dyDescent="0.3">
      <c r="A54" s="382"/>
      <c r="B54" s="409"/>
      <c r="C54" s="410"/>
      <c r="D54" s="409"/>
      <c r="E54" s="382"/>
      <c r="F54" s="280"/>
      <c r="G54" s="411"/>
      <c r="H54" s="412"/>
      <c r="I54" s="413"/>
      <c r="J54" s="414"/>
      <c r="K54" s="382"/>
      <c r="N54" s="406">
        <f>N57/4</f>
        <v>10</v>
      </c>
      <c r="O54" s="407">
        <f>N57*5%</f>
        <v>2</v>
      </c>
    </row>
    <row r="55" spans="1:16" ht="15" customHeight="1" x14ac:dyDescent="0.3">
      <c r="A55" s="382"/>
      <c r="B55" s="415"/>
      <c r="C55" s="416"/>
      <c r="D55" s="415"/>
      <c r="E55" s="382"/>
      <c r="F55" s="281"/>
      <c r="G55" s="282"/>
      <c r="H55" s="412"/>
      <c r="I55" s="413"/>
      <c r="J55" s="417" t="str">
        <f>IF(COUNTA(F54:F56)=0,"",IF(F54&lt;&gt;"",VLOOKUP(F54,Paramètres!$E$2:$F$27,2,0))+IF(F55&lt;&gt;"",VLOOKUP(F55,Paramètres!$E$2:$F$27,2,0))+IF(F56&lt;&gt;"",VLOOKUP(F56,Paramètres!$E$2:$F$27,2,0)))</f>
        <v/>
      </c>
      <c r="K55" s="382"/>
      <c r="N55" s="406">
        <f>N57/4</f>
        <v>10</v>
      </c>
      <c r="O55" s="407">
        <f>SUM(N53:N57)-(O53+O54)</f>
        <v>78</v>
      </c>
      <c r="P55" s="408"/>
    </row>
    <row r="56" spans="1:16" ht="15" customHeight="1" thickBot="1" x14ac:dyDescent="0.35">
      <c r="A56" s="382"/>
      <c r="B56" s="415"/>
      <c r="C56" s="416"/>
      <c r="D56" s="415"/>
      <c r="E56" s="382"/>
      <c r="F56" s="283"/>
      <c r="G56" s="418"/>
      <c r="H56" s="419"/>
      <c r="I56" s="420"/>
      <c r="J56" s="421"/>
      <c r="K56" s="382"/>
      <c r="N56" s="406">
        <f>N57/4</f>
        <v>10</v>
      </c>
      <c r="O56" s="398"/>
    </row>
    <row r="57" spans="1:16" ht="16.2" thickBot="1" x14ac:dyDescent="0.35">
      <c r="A57" s="382"/>
      <c r="B57" s="422"/>
      <c r="C57" s="422"/>
      <c r="D57" s="422"/>
      <c r="E57" s="382"/>
      <c r="F57" s="423"/>
      <c r="G57" s="424"/>
      <c r="H57" s="425"/>
      <c r="I57" s="425"/>
      <c r="J57" s="426"/>
      <c r="K57" s="382"/>
      <c r="N57" s="406">
        <f>IF(G55="",40,G55)</f>
        <v>40</v>
      </c>
      <c r="O57" s="398"/>
    </row>
    <row r="58" spans="1:16" ht="15" customHeight="1" thickBot="1" x14ac:dyDescent="0.35">
      <c r="A58" s="382"/>
      <c r="B58" s="399">
        <f t="shared" ref="B58" si="4">B53+1</f>
        <v>12</v>
      </c>
      <c r="C58" s="400" t="str">
        <f>IF(VLOOKUP(B58,Paramètres!$A$2:$C$38,2,0)=0,"",VLOOKUP(B58,Paramètres!$A$2:$C$38,2,0))</f>
        <v>Elève 12</v>
      </c>
      <c r="D58" s="401" t="str">
        <f>IF(C58="","",VLOOKUP(B58,Paramètres!$A$2:$C$38,3,0))</f>
        <v>G</v>
      </c>
      <c r="E58" s="382"/>
      <c r="F58" s="402" t="s">
        <v>394</v>
      </c>
      <c r="G58" s="403" t="s">
        <v>184</v>
      </c>
      <c r="H58" s="404"/>
      <c r="I58" s="405"/>
      <c r="J58" s="403" t="s">
        <v>185</v>
      </c>
      <c r="K58" s="382"/>
      <c r="M58" s="406" t="str">
        <f>IF(G60="","",IF(Paramètres!$I$3="x",
IF(OR(J60=0,J60=""),0,IF(J60&gt;=G60,Paramètres!$K$10,IF(J60&gt;=G60*75%,Paramètres!$J$8,IF(J60&gt;=G60*50%,Paramètres!$I$8,IF(J60&gt;=G60*25%,Paramètres!$H$8,Paramètres!$G$10))))),
IF(Paramètres!$N$3="x",
IF(OR(J60=0,J60=""),0,IF(J60&gt;=G60,Paramètres!$O$9,IF(J60&gt;=G60*75%,Paramètres!$O$9,IF(J60&gt;=G60*50%,Paramètres!$N$8,IF(J60&gt;=G60*25%,Paramètres!$M$8,IF(J60&lt;G60*25%,Paramètres!$L$9)))))),
IF(Paramètres!$R$3="x",
IF(OR(J60=0,J60=""),"NA",IF(J60&gt;=G60,Paramètres!$S$9,IF(J60&gt;=G60*75%,Paramètres!$S$9,IF(J60&gt;=G60*50%,Paramètres!$R$8,IF(J60&gt;=G60*25%,Paramètres!$Q$8,IF(J60&lt;G60*25%,Paramètres!$P$9)))))),
IF(Paramètres!$V$3="x",
IF(OR(J60=0,J60=""),Paramètres!$T$9,IF(J60&gt;=G60,Paramètres!$W$9,IF(J60&gt;=G60*75%,Paramètres!$W$9,IF(J60&gt;=G60*50%,Paramètres!$V$8,IF(J60&gt;=G60*25%,Paramètres!$U$8,IF(J60&lt;G60*25%,Paramètres!$T$9)))))))))))</f>
        <v/>
      </c>
      <c r="N58" s="406">
        <f>N62/4</f>
        <v>10</v>
      </c>
      <c r="O58" s="407">
        <f>IF(OR(COUNTBLANK(F59:F61)=3,G60=""),0,
IF(SUM(IF(F59&lt;&gt;"",VLOOKUP(F59,Paramètres!$E$2:$F$27,2,0)),IF(F60&lt;&gt;"",VLOOKUP(F60,Paramètres!$E$2:$F$27,2,0)),IF(F61&lt;&gt;"",VLOOKUP(F61,Paramètres!$E$2:$F$27,2,0)))&gt;N62,$N62,
SUM(IF(F59&lt;&gt;"",VLOOKUP(F59,Paramètres!$E$2:$F$27,2,0)),IF(F60&lt;&gt;"",VLOOKUP(F60,Paramètres!$E$2:$F$27,2,0)),IF(F61&lt;&gt;"",VLOOKUP(F61,Paramètres!$E$2:$F$27,2,0)))))</f>
        <v>0</v>
      </c>
      <c r="P58" s="408"/>
    </row>
    <row r="59" spans="1:16" ht="15" customHeight="1" x14ac:dyDescent="0.3">
      <c r="A59" s="382"/>
      <c r="B59" s="409"/>
      <c r="C59" s="410"/>
      <c r="D59" s="409"/>
      <c r="E59" s="382"/>
      <c r="F59" s="280"/>
      <c r="G59" s="411"/>
      <c r="H59" s="412"/>
      <c r="I59" s="413"/>
      <c r="J59" s="414"/>
      <c r="K59" s="382"/>
      <c r="N59" s="406">
        <f>N62/4</f>
        <v>10</v>
      </c>
      <c r="O59" s="407">
        <f>N62*5%</f>
        <v>2</v>
      </c>
    </row>
    <row r="60" spans="1:16" ht="15" customHeight="1" x14ac:dyDescent="0.3">
      <c r="A60" s="382"/>
      <c r="B60" s="415"/>
      <c r="C60" s="416"/>
      <c r="D60" s="415"/>
      <c r="E60" s="382"/>
      <c r="F60" s="281"/>
      <c r="G60" s="282"/>
      <c r="H60" s="412"/>
      <c r="I60" s="413"/>
      <c r="J60" s="417" t="str">
        <f>IF(COUNTA(F59:F61)=0,"",IF(F59&lt;&gt;"",VLOOKUP(F59,Paramètres!$E$2:$F$27,2,0))+IF(F60&lt;&gt;"",VLOOKUP(F60,Paramètres!$E$2:$F$27,2,0))+IF(F61&lt;&gt;"",VLOOKUP(F61,Paramètres!$E$2:$F$27,2,0)))</f>
        <v/>
      </c>
      <c r="K60" s="382"/>
      <c r="N60" s="406">
        <f>N62/4</f>
        <v>10</v>
      </c>
      <c r="O60" s="407">
        <f>SUM(N58:N62)-(O58+O59)</f>
        <v>78</v>
      </c>
      <c r="P60" s="408"/>
    </row>
    <row r="61" spans="1:16" ht="15" customHeight="1" thickBot="1" x14ac:dyDescent="0.35">
      <c r="A61" s="382"/>
      <c r="B61" s="415"/>
      <c r="C61" s="416"/>
      <c r="D61" s="415"/>
      <c r="E61" s="382"/>
      <c r="F61" s="283"/>
      <c r="G61" s="418"/>
      <c r="H61" s="419"/>
      <c r="I61" s="420"/>
      <c r="J61" s="421"/>
      <c r="K61" s="382"/>
      <c r="N61" s="406">
        <f>N62/4</f>
        <v>10</v>
      </c>
      <c r="O61" s="398"/>
    </row>
    <row r="62" spans="1:16" ht="16.2" thickBot="1" x14ac:dyDescent="0.35">
      <c r="A62" s="382"/>
      <c r="B62" s="422"/>
      <c r="C62" s="422"/>
      <c r="D62" s="422"/>
      <c r="E62" s="382"/>
      <c r="F62" s="423"/>
      <c r="G62" s="424"/>
      <c r="H62" s="425"/>
      <c r="I62" s="425"/>
      <c r="J62" s="426"/>
      <c r="K62" s="382"/>
      <c r="N62" s="406">
        <f>IF(G60="",40,G60)</f>
        <v>40</v>
      </c>
      <c r="O62" s="398"/>
    </row>
    <row r="63" spans="1:16" ht="15" customHeight="1" thickBot="1" x14ac:dyDescent="0.35">
      <c r="A63" s="382"/>
      <c r="B63" s="399">
        <f t="shared" ref="B63" si="5">B58+1</f>
        <v>13</v>
      </c>
      <c r="C63" s="400" t="str">
        <f>IF(VLOOKUP(B63,Paramètres!$A$2:$C$38,2,0)=0,"",VLOOKUP(B63,Paramètres!$A$2:$C$38,2,0))</f>
        <v>Elève 13</v>
      </c>
      <c r="D63" s="401" t="str">
        <f>IF(C63="","",VLOOKUP(B63,Paramètres!$A$2:$C$38,3,0))</f>
        <v>F</v>
      </c>
      <c r="E63" s="382"/>
      <c r="F63" s="402" t="s">
        <v>394</v>
      </c>
      <c r="G63" s="403" t="s">
        <v>184</v>
      </c>
      <c r="H63" s="404"/>
      <c r="I63" s="405"/>
      <c r="J63" s="403" t="s">
        <v>185</v>
      </c>
      <c r="K63" s="382"/>
      <c r="M63" s="406" t="str">
        <f>IF(G65="","",IF(Paramètres!$I$3="x",
IF(OR(J65=0,J65=""),0,IF(J65&gt;=G65,Paramètres!$K$10,IF(J65&gt;=G65*75%,Paramètres!$J$8,IF(J65&gt;=G65*50%,Paramètres!$I$8,IF(J65&gt;=G65*25%,Paramètres!$H$8,Paramètres!$G$10))))),
IF(Paramètres!$N$3="x",
IF(OR(J65=0,J65=""),0,IF(J65&gt;=G65,Paramètres!$O$9,IF(J65&gt;=G65*75%,Paramètres!$O$9,IF(J65&gt;=G65*50%,Paramètres!$N$8,IF(J65&gt;=G65*25%,Paramètres!$M$8,IF(J65&lt;G65*25%,Paramètres!$L$9)))))),
IF(Paramètres!$R$3="x",
IF(OR(J65=0,J65=""),"NA",IF(J65&gt;=G65,Paramètres!$S$9,IF(J65&gt;=G65*75%,Paramètres!$S$9,IF(J65&gt;=G65*50%,Paramètres!$R$8,IF(J65&gt;=G65*25%,Paramètres!$Q$8,IF(J65&lt;G65*25%,Paramètres!$P$9)))))),
IF(Paramètres!$V$3="x",
IF(OR(J65=0,J65=""),Paramètres!$T$9,IF(J65&gt;=G65,Paramètres!$W$9,IF(J65&gt;=G65*75%,Paramètres!$W$9,IF(J65&gt;=G65*50%,Paramètres!$V$8,IF(J65&gt;=G65*25%,Paramètres!$U$8,IF(J65&lt;G65*25%,Paramètres!$T$9)))))))))))</f>
        <v/>
      </c>
      <c r="N63" s="406">
        <f>N67/4</f>
        <v>10</v>
      </c>
      <c r="O63" s="407">
        <f>IF(OR(COUNTBLANK(F64:F66)=3,G65=""),0,
IF(SUM(IF(F64&lt;&gt;"",VLOOKUP(F64,Paramètres!$E$2:$F$27,2,0)),IF(F65&lt;&gt;"",VLOOKUP(F65,Paramètres!$E$2:$F$27,2,0)),IF(F66&lt;&gt;"",VLOOKUP(F66,Paramètres!$E$2:$F$27,2,0)))&gt;N67,$N67,
SUM(IF(F64&lt;&gt;"",VLOOKUP(F64,Paramètres!$E$2:$F$27,2,0)),IF(F65&lt;&gt;"",VLOOKUP(F65,Paramètres!$E$2:$F$27,2,0)),IF(F66&lt;&gt;"",VLOOKUP(F66,Paramètres!$E$2:$F$27,2,0)))))</f>
        <v>0</v>
      </c>
      <c r="P63" s="408"/>
    </row>
    <row r="64" spans="1:16" ht="15" customHeight="1" x14ac:dyDescent="0.3">
      <c r="A64" s="382"/>
      <c r="B64" s="409"/>
      <c r="C64" s="410"/>
      <c r="D64" s="409"/>
      <c r="E64" s="382"/>
      <c r="F64" s="280"/>
      <c r="G64" s="411"/>
      <c r="H64" s="412"/>
      <c r="I64" s="413"/>
      <c r="J64" s="414"/>
      <c r="K64" s="382"/>
      <c r="N64" s="406">
        <f>N67/4</f>
        <v>10</v>
      </c>
      <c r="O64" s="407">
        <f>N67*5%</f>
        <v>2</v>
      </c>
    </row>
    <row r="65" spans="1:16" ht="15" customHeight="1" x14ac:dyDescent="0.3">
      <c r="A65" s="382"/>
      <c r="B65" s="415"/>
      <c r="C65" s="416"/>
      <c r="D65" s="415"/>
      <c r="E65" s="382"/>
      <c r="F65" s="281"/>
      <c r="G65" s="282"/>
      <c r="H65" s="412"/>
      <c r="I65" s="413"/>
      <c r="J65" s="417" t="str">
        <f>IF(COUNTA(F64:F66)=0,"",IF(F64&lt;&gt;"",VLOOKUP(F64,Paramètres!$E$2:$F$27,2,0))+IF(F65&lt;&gt;"",VLOOKUP(F65,Paramètres!$E$2:$F$27,2,0))+IF(F66&lt;&gt;"",VLOOKUP(F66,Paramètres!$E$2:$F$27,2,0)))</f>
        <v/>
      </c>
      <c r="K65" s="382"/>
      <c r="N65" s="406">
        <f>N67/4</f>
        <v>10</v>
      </c>
      <c r="O65" s="407">
        <f>SUM(N63:N67)-(O63+O64)</f>
        <v>78</v>
      </c>
      <c r="P65" s="408"/>
    </row>
    <row r="66" spans="1:16" ht="15" customHeight="1" thickBot="1" x14ac:dyDescent="0.35">
      <c r="A66" s="382"/>
      <c r="B66" s="415"/>
      <c r="C66" s="416"/>
      <c r="D66" s="415"/>
      <c r="E66" s="382"/>
      <c r="F66" s="283"/>
      <c r="G66" s="418"/>
      <c r="H66" s="419"/>
      <c r="I66" s="420"/>
      <c r="J66" s="421"/>
      <c r="K66" s="382"/>
      <c r="N66" s="406">
        <f>N67/4</f>
        <v>10</v>
      </c>
      <c r="O66" s="398"/>
    </row>
    <row r="67" spans="1:16" ht="16.2" thickBot="1" x14ac:dyDescent="0.35">
      <c r="A67" s="382"/>
      <c r="B67" s="422"/>
      <c r="C67" s="422"/>
      <c r="D67" s="422"/>
      <c r="E67" s="382"/>
      <c r="F67" s="423"/>
      <c r="G67" s="424"/>
      <c r="H67" s="425"/>
      <c r="I67" s="425"/>
      <c r="J67" s="426"/>
      <c r="K67" s="382"/>
      <c r="N67" s="406">
        <f>IF(G65="",40,G65)</f>
        <v>40</v>
      </c>
      <c r="O67" s="398"/>
    </row>
    <row r="68" spans="1:16" ht="15" customHeight="1" thickBot="1" x14ac:dyDescent="0.35">
      <c r="A68" s="382"/>
      <c r="B68" s="399">
        <f t="shared" ref="B68" si="6">B63+1</f>
        <v>14</v>
      </c>
      <c r="C68" s="400" t="str">
        <f>IF(VLOOKUP(B68,Paramètres!$A$2:$C$38,2,0)=0,"",VLOOKUP(B68,Paramètres!$A$2:$C$38,2,0))</f>
        <v>Elève 14</v>
      </c>
      <c r="D68" s="401" t="str">
        <f>IF(C68="","",VLOOKUP(B68,Paramètres!$A$2:$C$38,3,0))</f>
        <v>F</v>
      </c>
      <c r="E68" s="382"/>
      <c r="F68" s="402" t="s">
        <v>394</v>
      </c>
      <c r="G68" s="403" t="s">
        <v>184</v>
      </c>
      <c r="H68" s="404"/>
      <c r="I68" s="405"/>
      <c r="J68" s="403" t="s">
        <v>185</v>
      </c>
      <c r="K68" s="382"/>
      <c r="M68" s="406" t="str">
        <f>IF(G70="","",IF(Paramètres!$I$3="x",
IF(OR(J70=0,J70=""),0,IF(J70&gt;=G70,Paramètres!$K$10,IF(J70&gt;=G70*75%,Paramètres!$J$8,IF(J70&gt;=G70*50%,Paramètres!$I$8,IF(J70&gt;=G70*25%,Paramètres!$H$8,Paramètres!$G$10))))),
IF(Paramètres!$N$3="x",
IF(OR(J70=0,J70=""),0,IF(J70&gt;=G70,Paramètres!$O$9,IF(J70&gt;=G70*75%,Paramètres!$O$9,IF(J70&gt;=G70*50%,Paramètres!$N$8,IF(J70&gt;=G70*25%,Paramètres!$M$8,IF(J70&lt;G70*25%,Paramètres!$L$9)))))),
IF(Paramètres!$R$3="x",
IF(OR(J70=0,J70=""),"NA",IF(J70&gt;=G70,Paramètres!$S$9,IF(J70&gt;=G70*75%,Paramètres!$S$9,IF(J70&gt;=G70*50%,Paramètres!$R$8,IF(J70&gt;=G70*25%,Paramètres!$Q$8,IF(J70&lt;G70*25%,Paramètres!$P$9)))))),
IF(Paramètres!$V$3="x",
IF(OR(J70=0,J70=""),Paramètres!$T$9,IF(J70&gt;=G70,Paramètres!$W$9,IF(J70&gt;=G70*75%,Paramètres!$W$9,IF(J70&gt;=G70*50%,Paramètres!$V$8,IF(J70&gt;=G70*25%,Paramètres!$U$8,IF(J70&lt;G70*25%,Paramètres!$T$9)))))))))))</f>
        <v/>
      </c>
      <c r="N68" s="406">
        <f>N72/4</f>
        <v>10</v>
      </c>
      <c r="O68" s="407">
        <f>IF(OR(COUNTBLANK(F69:F71)=3,G70=""),0,
IF(SUM(IF(F69&lt;&gt;"",VLOOKUP(F69,Paramètres!$E$2:$F$27,2,0)),IF(F70&lt;&gt;"",VLOOKUP(F70,Paramètres!$E$2:$F$27,2,0)),IF(F71&lt;&gt;"",VLOOKUP(F71,Paramètres!$E$2:$F$27,2,0)))&gt;N72,$N72,
SUM(IF(F69&lt;&gt;"",VLOOKUP(F69,Paramètres!$E$2:$F$27,2,0)),IF(F70&lt;&gt;"",VLOOKUP(F70,Paramètres!$E$2:$F$27,2,0)),IF(F71&lt;&gt;"",VLOOKUP(F71,Paramètres!$E$2:$F$27,2,0)))))</f>
        <v>0</v>
      </c>
      <c r="P68" s="408"/>
    </row>
    <row r="69" spans="1:16" ht="15" customHeight="1" x14ac:dyDescent="0.3">
      <c r="A69" s="382"/>
      <c r="B69" s="409"/>
      <c r="C69" s="410"/>
      <c r="D69" s="409"/>
      <c r="E69" s="382"/>
      <c r="F69" s="280"/>
      <c r="G69" s="411"/>
      <c r="H69" s="412"/>
      <c r="I69" s="413"/>
      <c r="J69" s="414"/>
      <c r="K69" s="382"/>
      <c r="N69" s="406">
        <f>N72/4</f>
        <v>10</v>
      </c>
      <c r="O69" s="407">
        <f>N72*5%</f>
        <v>2</v>
      </c>
    </row>
    <row r="70" spans="1:16" ht="15" customHeight="1" x14ac:dyDescent="0.3">
      <c r="A70" s="382"/>
      <c r="B70" s="415"/>
      <c r="C70" s="416"/>
      <c r="D70" s="415"/>
      <c r="E70" s="382"/>
      <c r="F70" s="281"/>
      <c r="G70" s="282"/>
      <c r="H70" s="412"/>
      <c r="I70" s="413"/>
      <c r="J70" s="417" t="str">
        <f>IF(COUNTA(F69:F71)=0,"",IF(F69&lt;&gt;"",VLOOKUP(F69,Paramètres!$E$2:$F$27,2,0))+IF(F70&lt;&gt;"",VLOOKUP(F70,Paramètres!$E$2:$F$27,2,0))+IF(F71&lt;&gt;"",VLOOKUP(F71,Paramètres!$E$2:$F$27,2,0)))</f>
        <v/>
      </c>
      <c r="K70" s="382"/>
      <c r="N70" s="406">
        <f>N72/4</f>
        <v>10</v>
      </c>
      <c r="O70" s="407">
        <f>SUM(N68:N72)-(O68+O69)</f>
        <v>78</v>
      </c>
      <c r="P70" s="408"/>
    </row>
    <row r="71" spans="1:16" ht="15" customHeight="1" thickBot="1" x14ac:dyDescent="0.35">
      <c r="A71" s="382"/>
      <c r="B71" s="415"/>
      <c r="C71" s="416"/>
      <c r="D71" s="415"/>
      <c r="E71" s="382"/>
      <c r="F71" s="283"/>
      <c r="G71" s="418"/>
      <c r="H71" s="419"/>
      <c r="I71" s="420"/>
      <c r="J71" s="421"/>
      <c r="K71" s="382"/>
      <c r="N71" s="406">
        <f>N72/4</f>
        <v>10</v>
      </c>
      <c r="O71" s="398"/>
    </row>
    <row r="72" spans="1:16" ht="16.2" thickBot="1" x14ac:dyDescent="0.35">
      <c r="A72" s="382"/>
      <c r="B72" s="422"/>
      <c r="C72" s="422"/>
      <c r="D72" s="422"/>
      <c r="E72" s="382"/>
      <c r="F72" s="423"/>
      <c r="G72" s="424"/>
      <c r="H72" s="425"/>
      <c r="I72" s="425"/>
      <c r="J72" s="426"/>
      <c r="K72" s="382"/>
      <c r="N72" s="406">
        <f>IF(G70="",40,G70)</f>
        <v>40</v>
      </c>
      <c r="O72" s="398"/>
    </row>
    <row r="73" spans="1:16" ht="15" customHeight="1" thickBot="1" x14ac:dyDescent="0.35">
      <c r="A73" s="382"/>
      <c r="B73" s="399">
        <f t="shared" ref="B73" si="7">B68+1</f>
        <v>15</v>
      </c>
      <c r="C73" s="400" t="str">
        <f>IF(VLOOKUP(B73,Paramètres!$A$2:$C$38,2,0)=0,"",VLOOKUP(B73,Paramètres!$A$2:$C$38,2,0))</f>
        <v>Elève 15</v>
      </c>
      <c r="D73" s="401" t="str">
        <f>IF(C73="","",VLOOKUP(B73,Paramètres!$A$2:$C$38,3,0))</f>
        <v>G</v>
      </c>
      <c r="E73" s="382"/>
      <c r="F73" s="402" t="s">
        <v>394</v>
      </c>
      <c r="G73" s="403" t="s">
        <v>184</v>
      </c>
      <c r="H73" s="404"/>
      <c r="I73" s="405"/>
      <c r="J73" s="403" t="s">
        <v>185</v>
      </c>
      <c r="K73" s="382"/>
      <c r="M73" s="406" t="str">
        <f>IF(G75="","",IF(Paramètres!$I$3="x",
IF(OR(J75=0,J75=""),0,IF(J75&gt;=G75,Paramètres!$K$10,IF(J75&gt;=G75*75%,Paramètres!$J$8,IF(J75&gt;=G75*50%,Paramètres!$I$8,IF(J75&gt;=G75*25%,Paramètres!$H$8,Paramètres!$G$10))))),
IF(Paramètres!$N$3="x",
IF(OR(J75=0,J75=""),0,IF(J75&gt;=G75,Paramètres!$O$9,IF(J75&gt;=G75*75%,Paramètres!$O$9,IF(J75&gt;=G75*50%,Paramètres!$N$8,IF(J75&gt;=G75*25%,Paramètres!$M$8,IF(J75&lt;G75*25%,Paramètres!$L$9)))))),
IF(Paramètres!$R$3="x",
IF(OR(J75=0,J75=""),"NA",IF(J75&gt;=G75,Paramètres!$S$9,IF(J75&gt;=G75*75%,Paramètres!$S$9,IF(J75&gt;=G75*50%,Paramètres!$R$8,IF(J75&gt;=G75*25%,Paramètres!$Q$8,IF(J75&lt;G75*25%,Paramètres!$P$9)))))),
IF(Paramètres!$V$3="x",
IF(OR(J75=0,J75=""),Paramètres!$T$9,IF(J75&gt;=G75,Paramètres!$W$9,IF(J75&gt;=G75*75%,Paramètres!$W$9,IF(J75&gt;=G75*50%,Paramètres!$V$8,IF(J75&gt;=G75*25%,Paramètres!$U$8,IF(J75&lt;G75*25%,Paramètres!$T$9)))))))))))</f>
        <v/>
      </c>
      <c r="N73" s="406">
        <f>N77/4</f>
        <v>10</v>
      </c>
      <c r="O73" s="407">
        <f>IF(OR(COUNTBLANK(F74:F76)=3,G75=""),0,
IF(SUM(IF(F74&lt;&gt;"",VLOOKUP(F74,Paramètres!$E$2:$F$27,2,0)),IF(F75&lt;&gt;"",VLOOKUP(F75,Paramètres!$E$2:$F$27,2,0)),IF(F76&lt;&gt;"",VLOOKUP(F76,Paramètres!$E$2:$F$27,2,0)))&gt;N77,$N77,
SUM(IF(F74&lt;&gt;"",VLOOKUP(F74,Paramètres!$E$2:$F$27,2,0)),IF(F75&lt;&gt;"",VLOOKUP(F75,Paramètres!$E$2:$F$27,2,0)),IF(F76&lt;&gt;"",VLOOKUP(F76,Paramètres!$E$2:$F$27,2,0)))))</f>
        <v>0</v>
      </c>
      <c r="P73" s="408"/>
    </row>
    <row r="74" spans="1:16" ht="15" customHeight="1" x14ac:dyDescent="0.3">
      <c r="A74" s="382"/>
      <c r="B74" s="409"/>
      <c r="C74" s="410"/>
      <c r="D74" s="409"/>
      <c r="E74" s="382"/>
      <c r="F74" s="280"/>
      <c r="G74" s="411"/>
      <c r="H74" s="412"/>
      <c r="I74" s="413"/>
      <c r="J74" s="414"/>
      <c r="K74" s="382"/>
      <c r="N74" s="406">
        <f>N77/4</f>
        <v>10</v>
      </c>
      <c r="O74" s="407">
        <f>N77*5%</f>
        <v>2</v>
      </c>
    </row>
    <row r="75" spans="1:16" ht="15" customHeight="1" x14ac:dyDescent="0.3">
      <c r="A75" s="382"/>
      <c r="B75" s="415"/>
      <c r="C75" s="416"/>
      <c r="D75" s="415"/>
      <c r="E75" s="382"/>
      <c r="F75" s="281"/>
      <c r="G75" s="282"/>
      <c r="H75" s="412"/>
      <c r="I75" s="413"/>
      <c r="J75" s="417" t="str">
        <f>IF(COUNTA(F74:F76)=0,"",IF(F74&lt;&gt;"",VLOOKUP(F74,Paramètres!$E$2:$F$27,2,0))+IF(F75&lt;&gt;"",VLOOKUP(F75,Paramètres!$E$2:$F$27,2,0))+IF(F76&lt;&gt;"",VLOOKUP(F76,Paramètres!$E$2:$F$27,2,0)))</f>
        <v/>
      </c>
      <c r="K75" s="382"/>
      <c r="N75" s="406">
        <f>N77/4</f>
        <v>10</v>
      </c>
      <c r="O75" s="407">
        <f>SUM(N73:N77)-(O73+O74)</f>
        <v>78</v>
      </c>
      <c r="P75" s="408"/>
    </row>
    <row r="76" spans="1:16" ht="15" customHeight="1" thickBot="1" x14ac:dyDescent="0.35">
      <c r="A76" s="382"/>
      <c r="B76" s="415"/>
      <c r="C76" s="416"/>
      <c r="D76" s="415"/>
      <c r="E76" s="382"/>
      <c r="F76" s="283"/>
      <c r="G76" s="418"/>
      <c r="H76" s="419"/>
      <c r="I76" s="420"/>
      <c r="J76" s="421"/>
      <c r="K76" s="382"/>
      <c r="N76" s="406">
        <f>N77/4</f>
        <v>10</v>
      </c>
      <c r="O76" s="398"/>
    </row>
    <row r="77" spans="1:16" ht="16.2" thickBot="1" x14ac:dyDescent="0.35">
      <c r="A77" s="382"/>
      <c r="B77" s="422"/>
      <c r="C77" s="422"/>
      <c r="D77" s="422"/>
      <c r="E77" s="382"/>
      <c r="F77" s="423"/>
      <c r="G77" s="424"/>
      <c r="H77" s="425"/>
      <c r="I77" s="425"/>
      <c r="J77" s="426"/>
      <c r="K77" s="382"/>
      <c r="N77" s="406">
        <f>IF(G75="",40,G75)</f>
        <v>40</v>
      </c>
      <c r="O77" s="398"/>
    </row>
    <row r="78" spans="1:16" ht="15" customHeight="1" thickBot="1" x14ac:dyDescent="0.35">
      <c r="A78" s="382"/>
      <c r="B78" s="399">
        <f t="shared" ref="B78" si="8">B73+1</f>
        <v>16</v>
      </c>
      <c r="C78" s="400" t="str">
        <f>IF(VLOOKUP(B78,Paramètres!$A$2:$C$38,2,0)=0,"",VLOOKUP(B78,Paramètres!$A$2:$C$38,2,0))</f>
        <v>Elève 16</v>
      </c>
      <c r="D78" s="401" t="str">
        <f>IF(C78="","",VLOOKUP(B78,Paramètres!$A$2:$C$38,3,0))</f>
        <v>G</v>
      </c>
      <c r="E78" s="382"/>
      <c r="F78" s="402" t="s">
        <v>394</v>
      </c>
      <c r="G78" s="403" t="s">
        <v>184</v>
      </c>
      <c r="H78" s="404"/>
      <c r="I78" s="405"/>
      <c r="J78" s="403" t="s">
        <v>185</v>
      </c>
      <c r="K78" s="382"/>
      <c r="M78" s="406" t="str">
        <f>IF(G80="","",IF(Paramètres!$I$3="x",
IF(OR(J80=0,J80=""),0,IF(J80&gt;=G80,Paramètres!$K$10,IF(J80&gt;=G80*75%,Paramètres!$J$8,IF(J80&gt;=G80*50%,Paramètres!$I$8,IF(J80&gt;=G80*25%,Paramètres!$H$8,Paramètres!$G$10))))),
IF(Paramètres!$N$3="x",
IF(OR(J80=0,J80=""),0,IF(J80&gt;=G80,Paramètres!$O$9,IF(J80&gt;=G80*75%,Paramètres!$O$9,IF(J80&gt;=G80*50%,Paramètres!$N$8,IF(J80&gt;=G80*25%,Paramètres!$M$8,IF(J80&lt;G80*25%,Paramètres!$L$9)))))),
IF(Paramètres!$R$3="x",
IF(OR(J80=0,J80=""),"NA",IF(J80&gt;=G80,Paramètres!$S$9,IF(J80&gt;=G80*75%,Paramètres!$S$9,IF(J80&gt;=G80*50%,Paramètres!$R$8,IF(J80&gt;=G80*25%,Paramètres!$Q$8,IF(J80&lt;G80*25%,Paramètres!$P$9)))))),
IF(Paramètres!$V$3="x",
IF(OR(J80=0,J80=""),Paramètres!$T$9,IF(J80&gt;=G80,Paramètres!$W$9,IF(J80&gt;=G80*75%,Paramètres!$W$9,IF(J80&gt;=G80*50%,Paramètres!$V$8,IF(J80&gt;=G80*25%,Paramètres!$U$8,IF(J80&lt;G80*25%,Paramètres!$T$9)))))))))))</f>
        <v/>
      </c>
      <c r="N78" s="406">
        <f>N82/4</f>
        <v>10</v>
      </c>
      <c r="O78" s="407">
        <f>IF(OR(COUNTBLANK(F79:F81)=3,G80=""),0,
IF(SUM(IF(F79&lt;&gt;"",VLOOKUP(F79,Paramètres!$E$2:$F$27,2,0)),IF(F80&lt;&gt;"",VLOOKUP(F80,Paramètres!$E$2:$F$27,2,0)),IF(F81&lt;&gt;"",VLOOKUP(F81,Paramètres!$E$2:$F$27,2,0)))&gt;N82,$N82,
SUM(IF(F79&lt;&gt;"",VLOOKUP(F79,Paramètres!$E$2:$F$27,2,0)),IF(F80&lt;&gt;"",VLOOKUP(F80,Paramètres!$E$2:$F$27,2,0)),IF(F81&lt;&gt;"",VLOOKUP(F81,Paramètres!$E$2:$F$27,2,0)))))</f>
        <v>0</v>
      </c>
      <c r="P78" s="408"/>
    </row>
    <row r="79" spans="1:16" ht="15" customHeight="1" x14ac:dyDescent="0.3">
      <c r="A79" s="382"/>
      <c r="B79" s="409"/>
      <c r="C79" s="410"/>
      <c r="D79" s="409"/>
      <c r="E79" s="382"/>
      <c r="F79" s="280"/>
      <c r="G79" s="411"/>
      <c r="H79" s="412"/>
      <c r="I79" s="413"/>
      <c r="J79" s="414"/>
      <c r="K79" s="382"/>
      <c r="N79" s="406">
        <f>N82/4</f>
        <v>10</v>
      </c>
      <c r="O79" s="407">
        <f>N82*5%</f>
        <v>2</v>
      </c>
    </row>
    <row r="80" spans="1:16" ht="15" customHeight="1" x14ac:dyDescent="0.3">
      <c r="A80" s="382"/>
      <c r="B80" s="415"/>
      <c r="C80" s="416"/>
      <c r="D80" s="415"/>
      <c r="E80" s="382"/>
      <c r="F80" s="281"/>
      <c r="G80" s="282"/>
      <c r="H80" s="412"/>
      <c r="I80" s="413"/>
      <c r="J80" s="417" t="str">
        <f>IF(COUNTA(F79:F81)=0,"",IF(F79&lt;&gt;"",VLOOKUP(F79,Paramètres!$E$2:$F$27,2,0))+IF(F80&lt;&gt;"",VLOOKUP(F80,Paramètres!$E$2:$F$27,2,0))+IF(F81&lt;&gt;"",VLOOKUP(F81,Paramètres!$E$2:$F$27,2,0)))</f>
        <v/>
      </c>
      <c r="K80" s="382"/>
      <c r="N80" s="406">
        <f>N82/4</f>
        <v>10</v>
      </c>
      <c r="O80" s="407">
        <f>SUM(N78:N82)-(O78+O79)</f>
        <v>78</v>
      </c>
      <c r="P80" s="408"/>
    </row>
    <row r="81" spans="1:16" ht="15" customHeight="1" thickBot="1" x14ac:dyDescent="0.35">
      <c r="A81" s="382"/>
      <c r="B81" s="415"/>
      <c r="C81" s="416"/>
      <c r="D81" s="415"/>
      <c r="E81" s="382"/>
      <c r="F81" s="283"/>
      <c r="G81" s="418"/>
      <c r="H81" s="419"/>
      <c r="I81" s="420"/>
      <c r="J81" s="421"/>
      <c r="K81" s="382"/>
      <c r="N81" s="406">
        <f>N82/4</f>
        <v>10</v>
      </c>
      <c r="O81" s="398"/>
    </row>
    <row r="82" spans="1:16" ht="16.2" thickBot="1" x14ac:dyDescent="0.35">
      <c r="A82" s="382"/>
      <c r="B82" s="422"/>
      <c r="C82" s="422"/>
      <c r="D82" s="422"/>
      <c r="E82" s="382"/>
      <c r="F82" s="423"/>
      <c r="G82" s="424"/>
      <c r="H82" s="425"/>
      <c r="I82" s="425"/>
      <c r="J82" s="426"/>
      <c r="K82" s="382"/>
      <c r="N82" s="406">
        <f>IF(G80="",40,G80)</f>
        <v>40</v>
      </c>
      <c r="O82" s="398"/>
    </row>
    <row r="83" spans="1:16" ht="15" customHeight="1" thickBot="1" x14ac:dyDescent="0.35">
      <c r="A83" s="382"/>
      <c r="B83" s="399">
        <f t="shared" ref="B83" si="9">B78+1</f>
        <v>17</v>
      </c>
      <c r="C83" s="400" t="str">
        <f>IF(VLOOKUP(B83,Paramètres!$A$2:$C$38,2,0)=0,"",VLOOKUP(B83,Paramètres!$A$2:$C$38,2,0))</f>
        <v>Elève 17</v>
      </c>
      <c r="D83" s="401" t="str">
        <f>IF(C83="","",VLOOKUP(B83,Paramètres!$A$2:$C$38,3,0))</f>
        <v>G</v>
      </c>
      <c r="E83" s="382"/>
      <c r="F83" s="402" t="s">
        <v>394</v>
      </c>
      <c r="G83" s="403" t="s">
        <v>184</v>
      </c>
      <c r="H83" s="404"/>
      <c r="I83" s="405"/>
      <c r="J83" s="403" t="s">
        <v>185</v>
      </c>
      <c r="K83" s="382"/>
      <c r="M83" s="406" t="str">
        <f>IF(G85="","",IF(Paramètres!$I$3="x",
IF(OR(J85=0,J85=""),0,IF(J85&gt;=G85,Paramètres!$K$10,IF(J85&gt;=G85*75%,Paramètres!$J$8,IF(J85&gt;=G85*50%,Paramètres!$I$8,IF(J85&gt;=G85*25%,Paramètres!$H$8,Paramètres!$G$10))))),
IF(Paramètres!$N$3="x",
IF(OR(J85=0,J85=""),0,IF(J85&gt;=G85,Paramètres!$O$9,IF(J85&gt;=G85*75%,Paramètres!$O$9,IF(J85&gt;=G85*50%,Paramètres!$N$8,IF(J85&gt;=G85*25%,Paramètres!$M$8,IF(J85&lt;G85*25%,Paramètres!$L$9)))))),
IF(Paramètres!$R$3="x",
IF(OR(J85=0,J85=""),"NA",IF(J85&gt;=G85,Paramètres!$S$9,IF(J85&gt;=G85*75%,Paramètres!$S$9,IF(J85&gt;=G85*50%,Paramètres!$R$8,IF(J85&gt;=G85*25%,Paramètres!$Q$8,IF(J85&lt;G85*25%,Paramètres!$P$9)))))),
IF(Paramètres!$V$3="x",
IF(OR(J85=0,J85=""),Paramètres!$T$9,IF(J85&gt;=G85,Paramètres!$W$9,IF(J85&gt;=G85*75%,Paramètres!$W$9,IF(J85&gt;=G85*50%,Paramètres!$V$8,IF(J85&gt;=G85*25%,Paramètres!$U$8,IF(J85&lt;G85*25%,Paramètres!$T$9)))))))))))</f>
        <v/>
      </c>
      <c r="N83" s="406">
        <f>N87/4</f>
        <v>10</v>
      </c>
      <c r="O83" s="407">
        <f>IF(OR(COUNTBLANK(F84:F86)=3,G85=""),0,
IF(SUM(IF(F84&lt;&gt;"",VLOOKUP(F84,Paramètres!$E$2:$F$27,2,0)),IF(F85&lt;&gt;"",VLOOKUP(F85,Paramètres!$E$2:$F$27,2,0)),IF(F86&lt;&gt;"",VLOOKUP(F86,Paramètres!$E$2:$F$27,2,0)))&gt;N87,$N87,
SUM(IF(F84&lt;&gt;"",VLOOKUP(F84,Paramètres!$E$2:$F$27,2,0)),IF(F85&lt;&gt;"",VLOOKUP(F85,Paramètres!$E$2:$F$27,2,0)),IF(F86&lt;&gt;"",VLOOKUP(F86,Paramètres!$E$2:$F$27,2,0)))))</f>
        <v>0</v>
      </c>
      <c r="P83" s="408"/>
    </row>
    <row r="84" spans="1:16" ht="15" customHeight="1" x14ac:dyDescent="0.3">
      <c r="A84" s="382"/>
      <c r="B84" s="409"/>
      <c r="C84" s="410"/>
      <c r="D84" s="409"/>
      <c r="E84" s="382"/>
      <c r="F84" s="280"/>
      <c r="G84" s="411"/>
      <c r="H84" s="412"/>
      <c r="I84" s="413"/>
      <c r="J84" s="414"/>
      <c r="K84" s="382"/>
      <c r="N84" s="406">
        <f>N87/4</f>
        <v>10</v>
      </c>
      <c r="O84" s="407">
        <f>N87*5%</f>
        <v>2</v>
      </c>
    </row>
    <row r="85" spans="1:16" ht="15" customHeight="1" x14ac:dyDescent="0.3">
      <c r="A85" s="382"/>
      <c r="B85" s="415"/>
      <c r="C85" s="416"/>
      <c r="D85" s="415"/>
      <c r="E85" s="382"/>
      <c r="F85" s="281"/>
      <c r="G85" s="282"/>
      <c r="H85" s="412"/>
      <c r="I85" s="413"/>
      <c r="J85" s="417" t="str">
        <f>IF(COUNTA(F84:F86)=0,"",IF(F84&lt;&gt;"",VLOOKUP(F84,Paramètres!$E$2:$F$27,2,0))+IF(F85&lt;&gt;"",VLOOKUP(F85,Paramètres!$E$2:$F$27,2,0))+IF(F86&lt;&gt;"",VLOOKUP(F86,Paramètres!$E$2:$F$27,2,0)))</f>
        <v/>
      </c>
      <c r="K85" s="382"/>
      <c r="N85" s="406">
        <f>N87/4</f>
        <v>10</v>
      </c>
      <c r="O85" s="407">
        <f>SUM(N83:N87)-(O83+O84)</f>
        <v>78</v>
      </c>
      <c r="P85" s="408"/>
    </row>
    <row r="86" spans="1:16" ht="15" customHeight="1" thickBot="1" x14ac:dyDescent="0.35">
      <c r="A86" s="382"/>
      <c r="B86" s="415"/>
      <c r="C86" s="416"/>
      <c r="D86" s="415"/>
      <c r="E86" s="382"/>
      <c r="F86" s="283"/>
      <c r="G86" s="418"/>
      <c r="H86" s="419"/>
      <c r="I86" s="420"/>
      <c r="J86" s="421"/>
      <c r="K86" s="382"/>
      <c r="N86" s="406">
        <f>N87/4</f>
        <v>10</v>
      </c>
      <c r="O86" s="398"/>
    </row>
    <row r="87" spans="1:16" ht="16.2" thickBot="1" x14ac:dyDescent="0.35">
      <c r="A87" s="382"/>
      <c r="B87" s="422"/>
      <c r="C87" s="422"/>
      <c r="D87" s="422"/>
      <c r="E87" s="382"/>
      <c r="F87" s="423"/>
      <c r="G87" s="424"/>
      <c r="H87" s="425"/>
      <c r="I87" s="425"/>
      <c r="J87" s="426"/>
      <c r="K87" s="382"/>
      <c r="N87" s="406">
        <f>IF(G85="",40,G85)</f>
        <v>40</v>
      </c>
      <c r="O87" s="398"/>
    </row>
    <row r="88" spans="1:16" ht="15" customHeight="1" thickBot="1" x14ac:dyDescent="0.35">
      <c r="A88" s="382"/>
      <c r="B88" s="399">
        <f t="shared" ref="B88" si="10">B83+1</f>
        <v>18</v>
      </c>
      <c r="C88" s="400" t="str">
        <f>IF(VLOOKUP(B88,Paramètres!$A$2:$C$38,2,0)=0,"",VLOOKUP(B88,Paramètres!$A$2:$C$38,2,0))</f>
        <v>Elève 18</v>
      </c>
      <c r="D88" s="401" t="str">
        <f>IF(C88="","",VLOOKUP(B88,Paramètres!$A$2:$C$38,3,0))</f>
        <v>F</v>
      </c>
      <c r="E88" s="382"/>
      <c r="F88" s="402" t="s">
        <v>394</v>
      </c>
      <c r="G88" s="403" t="s">
        <v>184</v>
      </c>
      <c r="H88" s="404"/>
      <c r="I88" s="405"/>
      <c r="J88" s="403" t="s">
        <v>185</v>
      </c>
      <c r="K88" s="382"/>
      <c r="M88" s="406" t="str">
        <f>IF(G90="","",IF(Paramètres!$I$3="x",
IF(OR(J90=0,J90=""),0,IF(J90&gt;=G90,Paramètres!$K$10,IF(J90&gt;=G90*75%,Paramètres!$J$8,IF(J90&gt;=G90*50%,Paramètres!$I$8,IF(J90&gt;=G90*25%,Paramètres!$H$8,Paramètres!$G$10))))),
IF(Paramètres!$N$3="x",
IF(OR(J90=0,J90=""),0,IF(J90&gt;=G90,Paramètres!$O$9,IF(J90&gt;=G90*75%,Paramètres!$O$9,IF(J90&gt;=G90*50%,Paramètres!$N$8,IF(J90&gt;=G90*25%,Paramètres!$M$8,IF(J90&lt;G90*25%,Paramètres!$L$9)))))),
IF(Paramètres!$R$3="x",
IF(OR(J90=0,J90=""),"NA",IF(J90&gt;=G90,Paramètres!$S$9,IF(J90&gt;=G90*75%,Paramètres!$S$9,IF(J90&gt;=G90*50%,Paramètres!$R$8,IF(J90&gt;=G90*25%,Paramètres!$Q$8,IF(J90&lt;G90*25%,Paramètres!$P$9)))))),
IF(Paramètres!$V$3="x",
IF(OR(J90=0,J90=""),Paramètres!$T$9,IF(J90&gt;=G90,Paramètres!$W$9,IF(J90&gt;=G90*75%,Paramètres!$W$9,IF(J90&gt;=G90*50%,Paramètres!$V$8,IF(J90&gt;=G90*25%,Paramètres!$U$8,IF(J90&lt;G90*25%,Paramètres!$T$9)))))))))))</f>
        <v/>
      </c>
      <c r="N88" s="406">
        <f>N92/4</f>
        <v>10</v>
      </c>
      <c r="O88" s="407">
        <f>IF(OR(COUNTBLANK(F89:F91)=3,G90=""),0,
IF(SUM(IF(F89&lt;&gt;"",VLOOKUP(F89,Paramètres!$E$2:$F$27,2,0)),IF(F90&lt;&gt;"",VLOOKUP(F90,Paramètres!$E$2:$F$27,2,0)),IF(F91&lt;&gt;"",VLOOKUP(F91,Paramètres!$E$2:$F$27,2,0)))&gt;N92,$N92,
SUM(IF(F89&lt;&gt;"",VLOOKUP(F89,Paramètres!$E$2:$F$27,2,0)),IF(F90&lt;&gt;"",VLOOKUP(F90,Paramètres!$E$2:$F$27,2,0)),IF(F91&lt;&gt;"",VLOOKUP(F91,Paramètres!$E$2:$F$27,2,0)))))</f>
        <v>0</v>
      </c>
      <c r="P88" s="408"/>
    </row>
    <row r="89" spans="1:16" ht="15" customHeight="1" x14ac:dyDescent="0.3">
      <c r="A89" s="382"/>
      <c r="B89" s="409"/>
      <c r="C89" s="410"/>
      <c r="D89" s="409"/>
      <c r="E89" s="382"/>
      <c r="F89" s="280"/>
      <c r="G89" s="411"/>
      <c r="H89" s="412"/>
      <c r="I89" s="413"/>
      <c r="J89" s="414"/>
      <c r="K89" s="382"/>
      <c r="N89" s="406">
        <f>N92/4</f>
        <v>10</v>
      </c>
      <c r="O89" s="407">
        <f>N92*5%</f>
        <v>2</v>
      </c>
    </row>
    <row r="90" spans="1:16" ht="15" customHeight="1" x14ac:dyDescent="0.3">
      <c r="A90" s="382"/>
      <c r="B90" s="415"/>
      <c r="C90" s="416"/>
      <c r="D90" s="415"/>
      <c r="E90" s="382"/>
      <c r="F90" s="281"/>
      <c r="G90" s="282"/>
      <c r="H90" s="412"/>
      <c r="I90" s="413"/>
      <c r="J90" s="417" t="str">
        <f>IF(COUNTA(F89:F91)=0,"",IF(F89&lt;&gt;"",VLOOKUP(F89,Paramètres!$E$2:$F$27,2,0))+IF(F90&lt;&gt;"",VLOOKUP(F90,Paramètres!$E$2:$F$27,2,0))+IF(F91&lt;&gt;"",VLOOKUP(F91,Paramètres!$E$2:$F$27,2,0)))</f>
        <v/>
      </c>
      <c r="K90" s="382"/>
      <c r="N90" s="406">
        <f>N92/4</f>
        <v>10</v>
      </c>
      <c r="O90" s="407">
        <f>SUM(N88:N92)-(O88+O89)</f>
        <v>78</v>
      </c>
      <c r="P90" s="408"/>
    </row>
    <row r="91" spans="1:16" ht="15" customHeight="1" thickBot="1" x14ac:dyDescent="0.35">
      <c r="A91" s="382"/>
      <c r="B91" s="415"/>
      <c r="C91" s="416"/>
      <c r="D91" s="415"/>
      <c r="E91" s="382"/>
      <c r="F91" s="283"/>
      <c r="G91" s="418"/>
      <c r="H91" s="419"/>
      <c r="I91" s="420"/>
      <c r="J91" s="421"/>
      <c r="K91" s="382"/>
      <c r="N91" s="406">
        <f>N92/4</f>
        <v>10</v>
      </c>
      <c r="O91" s="398"/>
    </row>
    <row r="92" spans="1:16" ht="16.2" thickBot="1" x14ac:dyDescent="0.35">
      <c r="A92" s="382"/>
      <c r="B92" s="422"/>
      <c r="C92" s="422"/>
      <c r="D92" s="422"/>
      <c r="E92" s="382"/>
      <c r="F92" s="423"/>
      <c r="G92" s="424"/>
      <c r="H92" s="425"/>
      <c r="I92" s="425"/>
      <c r="J92" s="426"/>
      <c r="K92" s="382"/>
      <c r="N92" s="406">
        <f>IF(G90="",40,G90)</f>
        <v>40</v>
      </c>
      <c r="O92" s="398"/>
    </row>
    <row r="93" spans="1:16" ht="15" customHeight="1" thickBot="1" x14ac:dyDescent="0.35">
      <c r="A93" s="382"/>
      <c r="B93" s="399">
        <f t="shared" ref="B93" si="11">B88+1</f>
        <v>19</v>
      </c>
      <c r="C93" s="400" t="str">
        <f>IF(VLOOKUP(B93,Paramètres!$A$2:$C$38,2,0)=0,"",VLOOKUP(B93,Paramètres!$A$2:$C$38,2,0))</f>
        <v>Elève 19</v>
      </c>
      <c r="D93" s="401" t="str">
        <f>IF(C93="","",VLOOKUP(B93,Paramètres!$A$2:$C$38,3,0))</f>
        <v>G</v>
      </c>
      <c r="E93" s="382"/>
      <c r="F93" s="402" t="s">
        <v>394</v>
      </c>
      <c r="G93" s="403" t="s">
        <v>184</v>
      </c>
      <c r="H93" s="404"/>
      <c r="I93" s="405"/>
      <c r="J93" s="403" t="s">
        <v>185</v>
      </c>
      <c r="K93" s="382"/>
      <c r="M93" s="406" t="str">
        <f>IF(G95="","",IF(Paramètres!$I$3="x",
IF(OR(J95=0,J95=""),0,IF(J95&gt;=G95,Paramètres!$K$10,IF(J95&gt;=G95*75%,Paramètres!$J$8,IF(J95&gt;=G95*50%,Paramètres!$I$8,IF(J95&gt;=G95*25%,Paramètres!$H$8,Paramètres!$G$10))))),
IF(Paramètres!$N$3="x",
IF(OR(J95=0,J95=""),0,IF(J95&gt;=G95,Paramètres!$O$9,IF(J95&gt;=G95*75%,Paramètres!$O$9,IF(J95&gt;=G95*50%,Paramètres!$N$8,IF(J95&gt;=G95*25%,Paramètres!$M$8,IF(J95&lt;G95*25%,Paramètres!$L$9)))))),
IF(Paramètres!$R$3="x",
IF(OR(J95=0,J95=""),"NA",IF(J95&gt;=G95,Paramètres!$S$9,IF(J95&gt;=G95*75%,Paramètres!$S$9,IF(J95&gt;=G95*50%,Paramètres!$R$8,IF(J95&gt;=G95*25%,Paramètres!$Q$8,IF(J95&lt;G95*25%,Paramètres!$P$9)))))),
IF(Paramètres!$V$3="x",
IF(OR(J95=0,J95=""),Paramètres!$T$9,IF(J95&gt;=G95,Paramètres!$W$9,IF(J95&gt;=G95*75%,Paramètres!$W$9,IF(J95&gt;=G95*50%,Paramètres!$V$8,IF(J95&gt;=G95*25%,Paramètres!$U$8,IF(J95&lt;G95*25%,Paramètres!$T$9)))))))))))</f>
        <v/>
      </c>
      <c r="N93" s="406">
        <f>N97/4</f>
        <v>10</v>
      </c>
      <c r="O93" s="407">
        <f>IF(OR(COUNTBLANK(F94:F96)=3,G95=""),0,
IF(SUM(IF(F94&lt;&gt;"",VLOOKUP(F94,Paramètres!$E$2:$F$27,2,0)),IF(F95&lt;&gt;"",VLOOKUP(F95,Paramètres!$E$2:$F$27,2,0)),IF(F96&lt;&gt;"",VLOOKUP(F96,Paramètres!$E$2:$F$27,2,0)))&gt;N97,$N97,
SUM(IF(F94&lt;&gt;"",VLOOKUP(F94,Paramètres!$E$2:$F$27,2,0)),IF(F95&lt;&gt;"",VLOOKUP(F95,Paramètres!$E$2:$F$27,2,0)),IF(F96&lt;&gt;"",VLOOKUP(F96,Paramètres!$E$2:$F$27,2,0)))))</f>
        <v>0</v>
      </c>
      <c r="P93" s="408"/>
    </row>
    <row r="94" spans="1:16" ht="15" customHeight="1" x14ac:dyDescent="0.3">
      <c r="A94" s="382"/>
      <c r="B94" s="409"/>
      <c r="C94" s="410"/>
      <c r="D94" s="409"/>
      <c r="E94" s="382"/>
      <c r="F94" s="280"/>
      <c r="G94" s="411"/>
      <c r="H94" s="412"/>
      <c r="I94" s="413"/>
      <c r="J94" s="414"/>
      <c r="K94" s="382"/>
      <c r="N94" s="406">
        <f>N97/4</f>
        <v>10</v>
      </c>
      <c r="O94" s="407">
        <f>N97*5%</f>
        <v>2</v>
      </c>
    </row>
    <row r="95" spans="1:16" ht="15" customHeight="1" x14ac:dyDescent="0.3">
      <c r="A95" s="382"/>
      <c r="B95" s="415"/>
      <c r="C95" s="416"/>
      <c r="D95" s="415"/>
      <c r="E95" s="382"/>
      <c r="F95" s="281"/>
      <c r="G95" s="282"/>
      <c r="H95" s="412"/>
      <c r="I95" s="413"/>
      <c r="J95" s="417" t="str">
        <f>IF(COUNTA(F94:F96)=0,"",IF(F94&lt;&gt;"",VLOOKUP(F94,Paramètres!$E$2:$F$27,2,0))+IF(F95&lt;&gt;"",VLOOKUP(F95,Paramètres!$E$2:$F$27,2,0))+IF(F96&lt;&gt;"",VLOOKUP(F96,Paramètres!$E$2:$F$27,2,0)))</f>
        <v/>
      </c>
      <c r="K95" s="382"/>
      <c r="N95" s="406">
        <f>N97/4</f>
        <v>10</v>
      </c>
      <c r="O95" s="407">
        <f>SUM(N93:N97)-(O93+O94)</f>
        <v>78</v>
      </c>
      <c r="P95" s="408"/>
    </row>
    <row r="96" spans="1:16" ht="15" customHeight="1" thickBot="1" x14ac:dyDescent="0.35">
      <c r="A96" s="382"/>
      <c r="B96" s="415"/>
      <c r="C96" s="416"/>
      <c r="D96" s="415"/>
      <c r="E96" s="382"/>
      <c r="F96" s="283"/>
      <c r="G96" s="418"/>
      <c r="H96" s="419"/>
      <c r="I96" s="420"/>
      <c r="J96" s="421"/>
      <c r="K96" s="382"/>
      <c r="N96" s="406">
        <f>N97/4</f>
        <v>10</v>
      </c>
      <c r="O96" s="398"/>
    </row>
    <row r="97" spans="1:16" ht="16.2" thickBot="1" x14ac:dyDescent="0.35">
      <c r="A97" s="382"/>
      <c r="B97" s="422"/>
      <c r="C97" s="422"/>
      <c r="D97" s="422"/>
      <c r="E97" s="382"/>
      <c r="F97" s="423"/>
      <c r="G97" s="424"/>
      <c r="H97" s="425"/>
      <c r="I97" s="425"/>
      <c r="J97" s="426"/>
      <c r="K97" s="382"/>
      <c r="N97" s="406">
        <f>IF(G95="",40,G95)</f>
        <v>40</v>
      </c>
      <c r="O97" s="398"/>
    </row>
    <row r="98" spans="1:16" ht="15" customHeight="1" thickBot="1" x14ac:dyDescent="0.35">
      <c r="A98" s="382"/>
      <c r="B98" s="399">
        <f t="shared" ref="B98" si="12">B93+1</f>
        <v>20</v>
      </c>
      <c r="C98" s="400" t="str">
        <f>IF(VLOOKUP(B98,Paramètres!$A$2:$C$38,2,0)=0,"",VLOOKUP(B98,Paramètres!$A$2:$C$38,2,0))</f>
        <v>Elève 20</v>
      </c>
      <c r="D98" s="401" t="str">
        <f>IF(C98="","",VLOOKUP(B98,Paramètres!$A$2:$C$38,3,0))</f>
        <v>F</v>
      </c>
      <c r="E98" s="382"/>
      <c r="F98" s="402" t="s">
        <v>394</v>
      </c>
      <c r="G98" s="403" t="s">
        <v>184</v>
      </c>
      <c r="H98" s="404"/>
      <c r="I98" s="405"/>
      <c r="J98" s="403" t="s">
        <v>185</v>
      </c>
      <c r="K98" s="382"/>
      <c r="M98" s="406" t="str">
        <f>IF(G100="","",IF(Paramètres!$I$3="x",
IF(OR(J100=0,J100=""),0,IF(J100&gt;=G100,Paramètres!$K$10,IF(J100&gt;=G100*75%,Paramètres!$J$8,IF(J100&gt;=G100*50%,Paramètres!$I$8,IF(J100&gt;=G100*25%,Paramètres!$H$8,Paramètres!$G$10))))),
IF(Paramètres!$N$3="x",
IF(OR(J100=0,J100=""),0,IF(J100&gt;=G100,Paramètres!$O$9,IF(J100&gt;=G100*75%,Paramètres!$O$9,IF(J100&gt;=G100*50%,Paramètres!$N$8,IF(J100&gt;=G100*25%,Paramètres!$M$8,IF(J100&lt;G100*25%,Paramètres!$L$9)))))),
IF(Paramètres!$R$3="x",
IF(OR(J100=0,J100=""),"NA",IF(J100&gt;=G100,Paramètres!$S$9,IF(J100&gt;=G100*75%,Paramètres!$S$9,IF(J100&gt;=G100*50%,Paramètres!$R$8,IF(J100&gt;=G100*25%,Paramètres!$Q$8,IF(J100&lt;G100*25%,Paramètres!$P$9)))))),
IF(Paramètres!$V$3="x",
IF(OR(J100=0,J100=""),Paramètres!$T$9,IF(J100&gt;=G100,Paramètres!$W$9,IF(J100&gt;=G100*75%,Paramètres!$W$9,IF(J100&gt;=G100*50%,Paramètres!$V$8,IF(J100&gt;=G100*25%,Paramètres!$U$8,IF(J100&lt;G100*25%,Paramètres!$T$9)))))))))))</f>
        <v/>
      </c>
      <c r="N98" s="406">
        <f>N102/4</f>
        <v>10</v>
      </c>
      <c r="O98" s="407">
        <f>IF(OR(COUNTBLANK(F99:F101)=3,G100=""),0,
IF(SUM(IF(F99&lt;&gt;"",VLOOKUP(F99,Paramètres!$E$2:$F$27,2,0)),IF(F100&lt;&gt;"",VLOOKUP(F100,Paramètres!$E$2:$F$27,2,0)),IF(F101&lt;&gt;"",VLOOKUP(F101,Paramètres!$E$2:$F$27,2,0)))&gt;N102,$N102,
SUM(IF(F99&lt;&gt;"",VLOOKUP(F99,Paramètres!$E$2:$F$27,2,0)),IF(F100&lt;&gt;"",VLOOKUP(F100,Paramètres!$E$2:$F$27,2,0)),IF(F101&lt;&gt;"",VLOOKUP(F101,Paramètres!$E$2:$F$27,2,0)))))</f>
        <v>0</v>
      </c>
      <c r="P98" s="408"/>
    </row>
    <row r="99" spans="1:16" ht="15" customHeight="1" x14ac:dyDescent="0.3">
      <c r="A99" s="382"/>
      <c r="B99" s="409"/>
      <c r="C99" s="410"/>
      <c r="D99" s="409"/>
      <c r="E99" s="382"/>
      <c r="F99" s="280"/>
      <c r="G99" s="411"/>
      <c r="H99" s="412"/>
      <c r="I99" s="413"/>
      <c r="J99" s="414"/>
      <c r="K99" s="382"/>
      <c r="N99" s="406">
        <f>N102/4</f>
        <v>10</v>
      </c>
      <c r="O99" s="407">
        <f>N102*5%</f>
        <v>2</v>
      </c>
    </row>
    <row r="100" spans="1:16" ht="15" customHeight="1" x14ac:dyDescent="0.3">
      <c r="A100" s="382"/>
      <c r="B100" s="415"/>
      <c r="C100" s="416"/>
      <c r="D100" s="415"/>
      <c r="E100" s="382"/>
      <c r="F100" s="281"/>
      <c r="G100" s="282"/>
      <c r="H100" s="412"/>
      <c r="I100" s="413"/>
      <c r="J100" s="417" t="str">
        <f>IF(COUNTA(F99:F101)=0,"",IF(F99&lt;&gt;"",VLOOKUP(F99,Paramètres!$E$2:$F$27,2,0))+IF(F100&lt;&gt;"",VLOOKUP(F100,Paramètres!$E$2:$F$27,2,0))+IF(F101&lt;&gt;"",VLOOKUP(F101,Paramètres!$E$2:$F$27,2,0)))</f>
        <v/>
      </c>
      <c r="K100" s="382"/>
      <c r="N100" s="406">
        <f>N102/4</f>
        <v>10</v>
      </c>
      <c r="O100" s="407">
        <f>SUM(N98:N102)-(O98+O99)</f>
        <v>78</v>
      </c>
      <c r="P100" s="408"/>
    </row>
    <row r="101" spans="1:16" ht="15" customHeight="1" thickBot="1" x14ac:dyDescent="0.35">
      <c r="A101" s="382"/>
      <c r="B101" s="415"/>
      <c r="C101" s="416"/>
      <c r="D101" s="415"/>
      <c r="E101" s="382"/>
      <c r="F101" s="283"/>
      <c r="G101" s="418"/>
      <c r="H101" s="419"/>
      <c r="I101" s="420"/>
      <c r="J101" s="421"/>
      <c r="K101" s="382"/>
      <c r="N101" s="406">
        <f>N102/4</f>
        <v>10</v>
      </c>
      <c r="O101" s="398"/>
    </row>
    <row r="102" spans="1:16" ht="16.2" thickBot="1" x14ac:dyDescent="0.35">
      <c r="A102" s="382"/>
      <c r="B102" s="422"/>
      <c r="C102" s="422"/>
      <c r="D102" s="422"/>
      <c r="E102" s="382"/>
      <c r="F102" s="423"/>
      <c r="G102" s="424"/>
      <c r="H102" s="425"/>
      <c r="I102" s="425"/>
      <c r="J102" s="426"/>
      <c r="K102" s="382"/>
      <c r="N102" s="406">
        <f>IF(G100="",40,G100)</f>
        <v>40</v>
      </c>
      <c r="O102" s="398"/>
    </row>
    <row r="103" spans="1:16" ht="15" customHeight="1" thickBot="1" x14ac:dyDescent="0.35">
      <c r="A103" s="382"/>
      <c r="B103" s="399">
        <f t="shared" ref="B103" si="13">B98+1</f>
        <v>21</v>
      </c>
      <c r="C103" s="400" t="str">
        <f>IF(VLOOKUP(B103,Paramètres!$A$2:$C$38,2,0)=0,"",VLOOKUP(B103,Paramètres!$A$2:$C$38,2,0))</f>
        <v>Elève 21</v>
      </c>
      <c r="D103" s="401" t="str">
        <f>IF(C103="","",VLOOKUP(B103,Paramètres!$A$2:$C$38,3,0))</f>
        <v>G</v>
      </c>
      <c r="E103" s="382"/>
      <c r="F103" s="402" t="s">
        <v>394</v>
      </c>
      <c r="G103" s="403" t="s">
        <v>184</v>
      </c>
      <c r="H103" s="404"/>
      <c r="I103" s="405"/>
      <c r="J103" s="403" t="s">
        <v>185</v>
      </c>
      <c r="K103" s="382"/>
      <c r="M103" s="406" t="str">
        <f>IF(G105="","",IF(Paramètres!$I$3="x",
IF(OR(J105=0,J105=""),0,IF(J105&gt;=G105,Paramètres!$K$10,IF(J105&gt;=G105*75%,Paramètres!$J$8,IF(J105&gt;=G105*50%,Paramètres!$I$8,IF(J105&gt;=G105*25%,Paramètres!$H$8,Paramètres!$G$10))))),
IF(Paramètres!$N$3="x",
IF(OR(J105=0,J105=""),0,IF(J105&gt;=G105,Paramètres!$O$9,IF(J105&gt;=G105*75%,Paramètres!$O$9,IF(J105&gt;=G105*50%,Paramètres!$N$8,IF(J105&gt;=G105*25%,Paramètres!$M$8,IF(J105&lt;G105*25%,Paramètres!$L$9)))))),
IF(Paramètres!$R$3="x",
IF(OR(J105=0,J105=""),"NA",IF(J105&gt;=G105,Paramètres!$S$9,IF(J105&gt;=G105*75%,Paramètres!$S$9,IF(J105&gt;=G105*50%,Paramètres!$R$8,IF(J105&gt;=G105*25%,Paramètres!$Q$8,IF(J105&lt;G105*25%,Paramètres!$P$9)))))),
IF(Paramètres!$V$3="x",
IF(OR(J105=0,J105=""),Paramètres!$T$9,IF(J105&gt;=G105,Paramètres!$W$9,IF(J105&gt;=G105*75%,Paramètres!$W$9,IF(J105&gt;=G105*50%,Paramètres!$V$8,IF(J105&gt;=G105*25%,Paramètres!$U$8,IF(J105&lt;G105*25%,Paramètres!$T$9)))))))))))</f>
        <v/>
      </c>
      <c r="N103" s="406">
        <f>N107/4</f>
        <v>10</v>
      </c>
      <c r="O103" s="407">
        <f>IF(OR(COUNTBLANK(F104:F106)=3,G105=""),0,
IF(SUM(IF(F104&lt;&gt;"",VLOOKUP(F104,Paramètres!$E$2:$F$27,2,0)),IF(F105&lt;&gt;"",VLOOKUP(F105,Paramètres!$E$2:$F$27,2,0)),IF(F106&lt;&gt;"",VLOOKUP(F106,Paramètres!$E$2:$F$27,2,0)))&gt;N107,$N107,
SUM(IF(F104&lt;&gt;"",VLOOKUP(F104,Paramètres!$E$2:$F$27,2,0)),IF(F105&lt;&gt;"",VLOOKUP(F105,Paramètres!$E$2:$F$27,2,0)),IF(F106&lt;&gt;"",VLOOKUP(F106,Paramètres!$E$2:$F$27,2,0)))))</f>
        <v>0</v>
      </c>
      <c r="P103" s="408"/>
    </row>
    <row r="104" spans="1:16" ht="15" customHeight="1" x14ac:dyDescent="0.3">
      <c r="A104" s="382"/>
      <c r="B104" s="409"/>
      <c r="C104" s="410"/>
      <c r="D104" s="409"/>
      <c r="E104" s="382"/>
      <c r="F104" s="280"/>
      <c r="G104" s="411"/>
      <c r="H104" s="412"/>
      <c r="I104" s="413"/>
      <c r="J104" s="414"/>
      <c r="K104" s="382"/>
      <c r="N104" s="406">
        <f>N107/4</f>
        <v>10</v>
      </c>
      <c r="O104" s="407">
        <f>N107*5%</f>
        <v>2</v>
      </c>
    </row>
    <row r="105" spans="1:16" ht="15" customHeight="1" x14ac:dyDescent="0.3">
      <c r="A105" s="382"/>
      <c r="B105" s="415"/>
      <c r="C105" s="416"/>
      <c r="D105" s="415"/>
      <c r="E105" s="382"/>
      <c r="F105" s="281"/>
      <c r="G105" s="282"/>
      <c r="H105" s="412"/>
      <c r="I105" s="413"/>
      <c r="J105" s="417" t="str">
        <f>IF(COUNTA(F104:F106)=0,"",IF(F104&lt;&gt;"",VLOOKUP(F104,Paramètres!$E$2:$F$27,2,0))+IF(F105&lt;&gt;"",VLOOKUP(F105,Paramètres!$E$2:$F$27,2,0))+IF(F106&lt;&gt;"",VLOOKUP(F106,Paramètres!$E$2:$F$27,2,0)))</f>
        <v/>
      </c>
      <c r="K105" s="382"/>
      <c r="N105" s="406">
        <f>N107/4</f>
        <v>10</v>
      </c>
      <c r="O105" s="407">
        <f>SUM(N103:N107)-(O103+O104)</f>
        <v>78</v>
      </c>
      <c r="P105" s="408"/>
    </row>
    <row r="106" spans="1:16" ht="15" customHeight="1" thickBot="1" x14ac:dyDescent="0.35">
      <c r="A106" s="382"/>
      <c r="B106" s="415"/>
      <c r="C106" s="416"/>
      <c r="D106" s="415"/>
      <c r="E106" s="382"/>
      <c r="F106" s="283"/>
      <c r="G106" s="418"/>
      <c r="H106" s="419"/>
      <c r="I106" s="420"/>
      <c r="J106" s="421"/>
      <c r="K106" s="382"/>
      <c r="N106" s="406">
        <f>N107/4</f>
        <v>10</v>
      </c>
      <c r="O106" s="398"/>
    </row>
    <row r="107" spans="1:16" ht="16.2" thickBot="1" x14ac:dyDescent="0.35">
      <c r="A107" s="382"/>
      <c r="B107" s="422"/>
      <c r="C107" s="422"/>
      <c r="D107" s="422"/>
      <c r="E107" s="382"/>
      <c r="F107" s="423"/>
      <c r="G107" s="424"/>
      <c r="H107" s="425"/>
      <c r="I107" s="425"/>
      <c r="J107" s="426"/>
      <c r="K107" s="382"/>
      <c r="N107" s="406">
        <f>IF(G105="",40,G105)</f>
        <v>40</v>
      </c>
      <c r="O107" s="398"/>
    </row>
    <row r="108" spans="1:16" ht="15" customHeight="1" thickBot="1" x14ac:dyDescent="0.35">
      <c r="A108" s="382"/>
      <c r="B108" s="399">
        <f t="shared" ref="B108" si="14">B103+1</f>
        <v>22</v>
      </c>
      <c r="C108" s="400" t="str">
        <f>IF(VLOOKUP(B108,Paramètres!$A$2:$C$38,2,0)=0,"",VLOOKUP(B108,Paramètres!$A$2:$C$38,2,0))</f>
        <v>Elève 22</v>
      </c>
      <c r="D108" s="401" t="str">
        <f>IF(C108="","",VLOOKUP(B108,Paramètres!$A$2:$C$38,3,0))</f>
        <v>F</v>
      </c>
      <c r="E108" s="382"/>
      <c r="F108" s="402" t="s">
        <v>394</v>
      </c>
      <c r="G108" s="403" t="s">
        <v>184</v>
      </c>
      <c r="H108" s="404"/>
      <c r="I108" s="405"/>
      <c r="J108" s="403" t="s">
        <v>185</v>
      </c>
      <c r="K108" s="382"/>
      <c r="M108" s="406" t="str">
        <f>IF(G110="","",IF(Paramètres!$I$3="x",
IF(OR(J110=0,J110=""),0,IF(J110&gt;=G110,Paramètres!$K$10,IF(J110&gt;=G110*75%,Paramètres!$J$8,IF(J110&gt;=G110*50%,Paramètres!$I$8,IF(J110&gt;=G110*25%,Paramètres!$H$8,Paramètres!$G$10))))),
IF(Paramètres!$N$3="x",
IF(OR(J110=0,J110=""),0,IF(J110&gt;=G110,Paramètres!$O$9,IF(J110&gt;=G110*75%,Paramètres!$O$9,IF(J110&gt;=G110*50%,Paramètres!$N$8,IF(J110&gt;=G110*25%,Paramètres!$M$8,IF(J110&lt;G110*25%,Paramètres!$L$9)))))),
IF(Paramètres!$R$3="x",
IF(OR(J110=0,J110=""),"NA",IF(J110&gt;=G110,Paramètres!$S$9,IF(J110&gt;=G110*75%,Paramètres!$S$9,IF(J110&gt;=G110*50%,Paramètres!$R$8,IF(J110&gt;=G110*25%,Paramètres!$Q$8,IF(J110&lt;G110*25%,Paramètres!$P$9)))))),
IF(Paramètres!$V$3="x",
IF(OR(J110=0,J110=""),Paramètres!$T$9,IF(J110&gt;=G110,Paramètres!$W$9,IF(J110&gt;=G110*75%,Paramètres!$W$9,IF(J110&gt;=G110*50%,Paramètres!$V$8,IF(J110&gt;=G110*25%,Paramètres!$U$8,IF(J110&lt;G110*25%,Paramètres!$T$9)))))))))))</f>
        <v/>
      </c>
      <c r="N108" s="406">
        <f>N112/4</f>
        <v>10</v>
      </c>
      <c r="O108" s="407">
        <f>IF(OR(COUNTBLANK(F109:F111)=3,G110=""),0,
IF(SUM(IF(F109&lt;&gt;"",VLOOKUP(F109,Paramètres!$E$2:$F$27,2,0)),IF(F110&lt;&gt;"",VLOOKUP(F110,Paramètres!$E$2:$F$27,2,0)),IF(F111&lt;&gt;"",VLOOKUP(F111,Paramètres!$E$2:$F$27,2,0)))&gt;N112,$N112,
SUM(IF(F109&lt;&gt;"",VLOOKUP(F109,Paramètres!$E$2:$F$27,2,0)),IF(F110&lt;&gt;"",VLOOKUP(F110,Paramètres!$E$2:$F$27,2,0)),IF(F111&lt;&gt;"",VLOOKUP(F111,Paramètres!$E$2:$F$27,2,0)))))</f>
        <v>0</v>
      </c>
      <c r="P108" s="408"/>
    </row>
    <row r="109" spans="1:16" ht="15" customHeight="1" x14ac:dyDescent="0.3">
      <c r="A109" s="382"/>
      <c r="B109" s="409"/>
      <c r="C109" s="410"/>
      <c r="D109" s="409"/>
      <c r="E109" s="382"/>
      <c r="F109" s="280"/>
      <c r="G109" s="411"/>
      <c r="H109" s="412"/>
      <c r="I109" s="413"/>
      <c r="J109" s="414"/>
      <c r="K109" s="382"/>
      <c r="N109" s="406">
        <f>N112/4</f>
        <v>10</v>
      </c>
      <c r="O109" s="407">
        <f>N112*5%</f>
        <v>2</v>
      </c>
    </row>
    <row r="110" spans="1:16" ht="15" customHeight="1" x14ac:dyDescent="0.3">
      <c r="A110" s="382"/>
      <c r="B110" s="415"/>
      <c r="C110" s="416"/>
      <c r="D110" s="415"/>
      <c r="E110" s="382"/>
      <c r="F110" s="281"/>
      <c r="G110" s="282"/>
      <c r="H110" s="412"/>
      <c r="I110" s="413"/>
      <c r="J110" s="417" t="str">
        <f>IF(COUNTA(F109:F111)=0,"",IF(F109&lt;&gt;"",VLOOKUP(F109,Paramètres!$E$2:$F$27,2,0))+IF(F110&lt;&gt;"",VLOOKUP(F110,Paramètres!$E$2:$F$27,2,0))+IF(F111&lt;&gt;"",VLOOKUP(F111,Paramètres!$E$2:$F$27,2,0)))</f>
        <v/>
      </c>
      <c r="K110" s="382"/>
      <c r="N110" s="406">
        <f>N112/4</f>
        <v>10</v>
      </c>
      <c r="O110" s="407">
        <f>SUM(N108:N112)-(O108+O109)</f>
        <v>78</v>
      </c>
      <c r="P110" s="408"/>
    </row>
    <row r="111" spans="1:16" ht="15" customHeight="1" thickBot="1" x14ac:dyDescent="0.35">
      <c r="A111" s="382"/>
      <c r="B111" s="415"/>
      <c r="C111" s="416"/>
      <c r="D111" s="415"/>
      <c r="E111" s="382"/>
      <c r="F111" s="283"/>
      <c r="G111" s="418"/>
      <c r="H111" s="419"/>
      <c r="I111" s="420"/>
      <c r="J111" s="421"/>
      <c r="K111" s="382"/>
      <c r="N111" s="406">
        <f>N112/4</f>
        <v>10</v>
      </c>
      <c r="O111" s="398"/>
    </row>
    <row r="112" spans="1:16" ht="16.2" thickBot="1" x14ac:dyDescent="0.35">
      <c r="A112" s="382"/>
      <c r="B112" s="422"/>
      <c r="C112" s="422"/>
      <c r="D112" s="422"/>
      <c r="E112" s="382"/>
      <c r="F112" s="423"/>
      <c r="G112" s="424"/>
      <c r="H112" s="425"/>
      <c r="I112" s="425"/>
      <c r="J112" s="426"/>
      <c r="K112" s="382"/>
      <c r="N112" s="406">
        <f>IF(G110="",40,G110)</f>
        <v>40</v>
      </c>
      <c r="O112" s="398"/>
    </row>
    <row r="113" spans="1:16" ht="15" customHeight="1" thickBot="1" x14ac:dyDescent="0.35">
      <c r="A113" s="382"/>
      <c r="B113" s="399">
        <f t="shared" ref="B113" si="15">B108+1</f>
        <v>23</v>
      </c>
      <c r="C113" s="400" t="str">
        <f>IF(VLOOKUP(B113,Paramètres!$A$2:$C$38,2,0)=0,"",VLOOKUP(B113,Paramètres!$A$2:$C$38,2,0))</f>
        <v>Elève 23</v>
      </c>
      <c r="D113" s="401" t="str">
        <f>IF(C113="","",VLOOKUP(B113,Paramètres!$A$2:$C$38,3,0))</f>
        <v>G</v>
      </c>
      <c r="E113" s="382"/>
      <c r="F113" s="402" t="s">
        <v>394</v>
      </c>
      <c r="G113" s="403" t="s">
        <v>184</v>
      </c>
      <c r="H113" s="404"/>
      <c r="I113" s="405"/>
      <c r="J113" s="403" t="s">
        <v>185</v>
      </c>
      <c r="K113" s="382"/>
      <c r="M113" s="406" t="str">
        <f>IF(G115="","",IF(Paramètres!$I$3="x",
IF(OR(J115=0,J115=""),0,IF(J115&gt;=G115,Paramètres!$K$10,IF(J115&gt;=G115*75%,Paramètres!$J$8,IF(J115&gt;=G115*50%,Paramètres!$I$8,IF(J115&gt;=G115*25%,Paramètres!$H$8,Paramètres!$G$10))))),
IF(Paramètres!$N$3="x",
IF(OR(J115=0,J115=""),0,IF(J115&gt;=G115,Paramètres!$O$9,IF(J115&gt;=G115*75%,Paramètres!$O$9,IF(J115&gt;=G115*50%,Paramètres!$N$8,IF(J115&gt;=G115*25%,Paramètres!$M$8,IF(J115&lt;G115*25%,Paramètres!$L$9)))))),
IF(Paramètres!$R$3="x",
IF(OR(J115=0,J115=""),"NA",IF(J115&gt;=G115,Paramètres!$S$9,IF(J115&gt;=G115*75%,Paramètres!$S$9,IF(J115&gt;=G115*50%,Paramètres!$R$8,IF(J115&gt;=G115*25%,Paramètres!$Q$8,IF(J115&lt;G115*25%,Paramètres!$P$9)))))),
IF(Paramètres!$V$3="x",
IF(OR(J115=0,J115=""),Paramètres!$T$9,IF(J115&gt;=G115,Paramètres!$W$9,IF(J115&gt;=G115*75%,Paramètres!$W$9,IF(J115&gt;=G115*50%,Paramètres!$V$8,IF(J115&gt;=G115*25%,Paramètres!$U$8,IF(J115&lt;G115*25%,Paramètres!$T$9)))))))))))</f>
        <v/>
      </c>
      <c r="N113" s="406">
        <f>N117/4</f>
        <v>10</v>
      </c>
      <c r="O113" s="407">
        <f>IF(OR(COUNTBLANK(F114:F116)=3,G115=""),0,
IF(SUM(IF(F114&lt;&gt;"",VLOOKUP(F114,Paramètres!$E$2:$F$27,2,0)),IF(F115&lt;&gt;"",VLOOKUP(F115,Paramètres!$E$2:$F$27,2,0)),IF(F116&lt;&gt;"",VLOOKUP(F116,Paramètres!$E$2:$F$27,2,0)))&gt;N117,$N117,
SUM(IF(F114&lt;&gt;"",VLOOKUP(F114,Paramètres!$E$2:$F$27,2,0)),IF(F115&lt;&gt;"",VLOOKUP(F115,Paramètres!$E$2:$F$27,2,0)),IF(F116&lt;&gt;"",VLOOKUP(F116,Paramètres!$E$2:$F$27,2,0)))))</f>
        <v>0</v>
      </c>
      <c r="P113" s="408"/>
    </row>
    <row r="114" spans="1:16" ht="15" customHeight="1" x14ac:dyDescent="0.3">
      <c r="A114" s="382"/>
      <c r="B114" s="409"/>
      <c r="C114" s="410"/>
      <c r="D114" s="409"/>
      <c r="E114" s="382"/>
      <c r="F114" s="280"/>
      <c r="G114" s="411"/>
      <c r="H114" s="412"/>
      <c r="I114" s="413"/>
      <c r="J114" s="414"/>
      <c r="K114" s="382"/>
      <c r="N114" s="406">
        <f>N117/4</f>
        <v>10</v>
      </c>
      <c r="O114" s="407">
        <f>N117*5%</f>
        <v>2</v>
      </c>
    </row>
    <row r="115" spans="1:16" ht="15" customHeight="1" x14ac:dyDescent="0.3">
      <c r="A115" s="382"/>
      <c r="B115" s="415"/>
      <c r="C115" s="416"/>
      <c r="D115" s="415"/>
      <c r="E115" s="382"/>
      <c r="F115" s="281"/>
      <c r="G115" s="282"/>
      <c r="H115" s="412"/>
      <c r="I115" s="413"/>
      <c r="J115" s="417" t="str">
        <f>IF(COUNTA(F114:F116)=0,"",IF(F114&lt;&gt;"",VLOOKUP(F114,Paramètres!$E$2:$F$27,2,0))+IF(F115&lt;&gt;"",VLOOKUP(F115,Paramètres!$E$2:$F$27,2,0))+IF(F116&lt;&gt;"",VLOOKUP(F116,Paramètres!$E$2:$F$27,2,0)))</f>
        <v/>
      </c>
      <c r="K115" s="382"/>
      <c r="N115" s="406">
        <f>N117/4</f>
        <v>10</v>
      </c>
      <c r="O115" s="407">
        <f>SUM(N113:N117)-(O113+O114)</f>
        <v>78</v>
      </c>
      <c r="P115" s="408"/>
    </row>
    <row r="116" spans="1:16" ht="15" customHeight="1" thickBot="1" x14ac:dyDescent="0.35">
      <c r="A116" s="382"/>
      <c r="B116" s="415"/>
      <c r="C116" s="416"/>
      <c r="D116" s="415"/>
      <c r="E116" s="382"/>
      <c r="F116" s="283"/>
      <c r="G116" s="418"/>
      <c r="H116" s="419"/>
      <c r="I116" s="420"/>
      <c r="J116" s="421"/>
      <c r="K116" s="382"/>
      <c r="N116" s="406">
        <f>N117/4</f>
        <v>10</v>
      </c>
      <c r="O116" s="398"/>
    </row>
    <row r="117" spans="1:16" ht="16.2" thickBot="1" x14ac:dyDescent="0.35">
      <c r="A117" s="382"/>
      <c r="B117" s="422"/>
      <c r="C117" s="422"/>
      <c r="D117" s="422"/>
      <c r="E117" s="382"/>
      <c r="F117" s="423"/>
      <c r="G117" s="424"/>
      <c r="H117" s="425"/>
      <c r="I117" s="425"/>
      <c r="J117" s="426"/>
      <c r="K117" s="382"/>
      <c r="N117" s="406">
        <f>IF(G115="",40,G115)</f>
        <v>40</v>
      </c>
      <c r="O117" s="398"/>
    </row>
    <row r="118" spans="1:16" ht="15" customHeight="1" thickBot="1" x14ac:dyDescent="0.35">
      <c r="A118" s="382"/>
      <c r="B118" s="399">
        <f t="shared" ref="B118" si="16">B113+1</f>
        <v>24</v>
      </c>
      <c r="C118" s="400" t="str">
        <f>IF(VLOOKUP(B118,Paramètres!$A$2:$C$38,2,0)=0,"",VLOOKUP(B118,Paramètres!$A$2:$C$38,2,0))</f>
        <v>Elève 24</v>
      </c>
      <c r="D118" s="401" t="str">
        <f>IF(C118="","",VLOOKUP(B118,Paramètres!$A$2:$C$38,3,0))</f>
        <v>F</v>
      </c>
      <c r="E118" s="382"/>
      <c r="F118" s="402" t="s">
        <v>394</v>
      </c>
      <c r="G118" s="403" t="s">
        <v>184</v>
      </c>
      <c r="H118" s="404"/>
      <c r="I118" s="405"/>
      <c r="J118" s="403" t="s">
        <v>185</v>
      </c>
      <c r="K118" s="382"/>
      <c r="M118" s="406" t="str">
        <f>IF(G120="","",IF(Paramètres!$I$3="x",
IF(OR(J120=0,J120=""),0,IF(J120&gt;=G120,Paramètres!$K$10,IF(J120&gt;=G120*75%,Paramètres!$J$8,IF(J120&gt;=G120*50%,Paramètres!$I$8,IF(J120&gt;=G120*25%,Paramètres!$H$8,Paramètres!$G$10))))),
IF(Paramètres!$N$3="x",
IF(OR(J120=0,J120=""),0,IF(J120&gt;=G120,Paramètres!$O$9,IF(J120&gt;=G120*75%,Paramètres!$O$9,IF(J120&gt;=G120*50%,Paramètres!$N$8,IF(J120&gt;=G120*25%,Paramètres!$M$8,IF(J120&lt;G120*25%,Paramètres!$L$9)))))),
IF(Paramètres!$R$3="x",
IF(OR(J120=0,J120=""),"NA",IF(J120&gt;=G120,Paramètres!$S$9,IF(J120&gt;=G120*75%,Paramètres!$S$9,IF(J120&gt;=G120*50%,Paramètres!$R$8,IF(J120&gt;=G120*25%,Paramètres!$Q$8,IF(J120&lt;G120*25%,Paramètres!$P$9)))))),
IF(Paramètres!$V$3="x",
IF(OR(J120=0,J120=""),Paramètres!$T$9,IF(J120&gt;=G120,Paramètres!$W$9,IF(J120&gt;=G120*75%,Paramètres!$W$9,IF(J120&gt;=G120*50%,Paramètres!$V$8,IF(J120&gt;=G120*25%,Paramètres!$U$8,IF(J120&lt;G120*25%,Paramètres!$T$9)))))))))))</f>
        <v/>
      </c>
      <c r="N118" s="406">
        <f>N122/4</f>
        <v>10</v>
      </c>
      <c r="O118" s="407">
        <f>IF(OR(COUNTBLANK(F119:F121)=3,G120=""),0,
IF(SUM(IF(F119&lt;&gt;"",VLOOKUP(F119,Paramètres!$E$2:$F$27,2,0)),IF(F120&lt;&gt;"",VLOOKUP(F120,Paramètres!$E$2:$F$27,2,0)),IF(F121&lt;&gt;"",VLOOKUP(F121,Paramètres!$E$2:$F$27,2,0)))&gt;N122,$N122,
SUM(IF(F119&lt;&gt;"",VLOOKUP(F119,Paramètres!$E$2:$F$27,2,0)),IF(F120&lt;&gt;"",VLOOKUP(F120,Paramètres!$E$2:$F$27,2,0)),IF(F121&lt;&gt;"",VLOOKUP(F121,Paramètres!$E$2:$F$27,2,0)))))</f>
        <v>0</v>
      </c>
      <c r="P118" s="408"/>
    </row>
    <row r="119" spans="1:16" ht="15" customHeight="1" x14ac:dyDescent="0.3">
      <c r="A119" s="382"/>
      <c r="B119" s="409"/>
      <c r="C119" s="410"/>
      <c r="D119" s="409"/>
      <c r="E119" s="382"/>
      <c r="F119" s="280"/>
      <c r="G119" s="411"/>
      <c r="H119" s="412"/>
      <c r="I119" s="413"/>
      <c r="J119" s="414"/>
      <c r="K119" s="382"/>
      <c r="N119" s="406">
        <f>N122/4</f>
        <v>10</v>
      </c>
      <c r="O119" s="407">
        <f>N122*5%</f>
        <v>2</v>
      </c>
    </row>
    <row r="120" spans="1:16" ht="15" customHeight="1" x14ac:dyDescent="0.3">
      <c r="A120" s="382"/>
      <c r="B120" s="415"/>
      <c r="C120" s="416"/>
      <c r="D120" s="415"/>
      <c r="E120" s="382"/>
      <c r="F120" s="281"/>
      <c r="G120" s="282"/>
      <c r="H120" s="412"/>
      <c r="I120" s="413"/>
      <c r="J120" s="417" t="str">
        <f>IF(COUNTA(F119:F121)=0,"",IF(F119&lt;&gt;"",VLOOKUP(F119,Paramètres!$E$2:$F$27,2,0))+IF(F120&lt;&gt;"",VLOOKUP(F120,Paramètres!$E$2:$F$27,2,0))+IF(F121&lt;&gt;"",VLOOKUP(F121,Paramètres!$E$2:$F$27,2,0)))</f>
        <v/>
      </c>
      <c r="K120" s="382"/>
      <c r="N120" s="406">
        <f>N122/4</f>
        <v>10</v>
      </c>
      <c r="O120" s="407">
        <f>SUM(N118:N122)-(O118+O119)</f>
        <v>78</v>
      </c>
      <c r="P120" s="408"/>
    </row>
    <row r="121" spans="1:16" ht="15" customHeight="1" thickBot="1" x14ac:dyDescent="0.35">
      <c r="A121" s="382"/>
      <c r="B121" s="415"/>
      <c r="C121" s="416"/>
      <c r="D121" s="415"/>
      <c r="E121" s="382"/>
      <c r="F121" s="283"/>
      <c r="G121" s="418"/>
      <c r="H121" s="419"/>
      <c r="I121" s="420"/>
      <c r="J121" s="421"/>
      <c r="K121" s="382"/>
      <c r="N121" s="406">
        <f>N122/4</f>
        <v>10</v>
      </c>
      <c r="O121" s="398"/>
    </row>
    <row r="122" spans="1:16" ht="16.2" thickBot="1" x14ac:dyDescent="0.35">
      <c r="A122" s="382"/>
      <c r="B122" s="422"/>
      <c r="C122" s="422"/>
      <c r="D122" s="422"/>
      <c r="E122" s="382"/>
      <c r="F122" s="423"/>
      <c r="G122" s="424"/>
      <c r="H122" s="425"/>
      <c r="I122" s="425"/>
      <c r="J122" s="426"/>
      <c r="K122" s="382"/>
      <c r="N122" s="406">
        <f>IF(G120="",40,G120)</f>
        <v>40</v>
      </c>
      <c r="O122" s="398"/>
    </row>
    <row r="123" spans="1:16" ht="15" customHeight="1" thickBot="1" x14ac:dyDescent="0.35">
      <c r="A123" s="382"/>
      <c r="B123" s="399">
        <f t="shared" ref="B123" si="17">B118+1</f>
        <v>25</v>
      </c>
      <c r="C123" s="400" t="str">
        <f>IF(VLOOKUP(B123,Paramètres!$A$2:$C$38,2,0)=0,"",VLOOKUP(B123,Paramètres!$A$2:$C$38,2,0))</f>
        <v>Elève 25</v>
      </c>
      <c r="D123" s="401" t="str">
        <f>IF(C123="","",VLOOKUP(B123,Paramètres!$A$2:$C$38,3,0))</f>
        <v>F</v>
      </c>
      <c r="E123" s="382"/>
      <c r="F123" s="402" t="s">
        <v>394</v>
      </c>
      <c r="G123" s="403" t="s">
        <v>184</v>
      </c>
      <c r="H123" s="404"/>
      <c r="I123" s="405"/>
      <c r="J123" s="403" t="s">
        <v>185</v>
      </c>
      <c r="K123" s="382"/>
      <c r="M123" s="406" t="str">
        <f>IF(G125="","",IF(Paramètres!$I$3="x",
IF(OR(J125=0,J125=""),0,IF(J125&gt;=G125,Paramètres!$K$10,IF(J125&gt;=G125*75%,Paramètres!$J$8,IF(J125&gt;=G125*50%,Paramètres!$I$8,IF(J125&gt;=G125*25%,Paramètres!$H$8,Paramètres!$G$10))))),
IF(Paramètres!$N$3="x",
IF(OR(J125=0,J125=""),0,IF(J125&gt;=G125,Paramètres!$O$9,IF(J125&gt;=G125*75%,Paramètres!$O$9,IF(J125&gt;=G125*50%,Paramètres!$N$8,IF(J125&gt;=G125*25%,Paramètres!$M$8,IF(J125&lt;G125*25%,Paramètres!$L$9)))))),
IF(Paramètres!$R$3="x",
IF(OR(J125=0,J125=""),"NA",IF(J125&gt;=G125,Paramètres!$S$9,IF(J125&gt;=G125*75%,Paramètres!$S$9,IF(J125&gt;=G125*50%,Paramètres!$R$8,IF(J125&gt;=G125*25%,Paramètres!$Q$8,IF(J125&lt;G125*25%,Paramètres!$P$9)))))),
IF(Paramètres!$V$3="x",
IF(OR(J125=0,J125=""),Paramètres!$T$9,IF(J125&gt;=G125,Paramètres!$W$9,IF(J125&gt;=G125*75%,Paramètres!$W$9,IF(J125&gt;=G125*50%,Paramètres!$V$8,IF(J125&gt;=G125*25%,Paramètres!$U$8,IF(J125&lt;G125*25%,Paramètres!$T$9)))))))))))</f>
        <v/>
      </c>
      <c r="N123" s="406">
        <f>N127/4</f>
        <v>10</v>
      </c>
      <c r="O123" s="407">
        <f>IF(OR(COUNTBLANK(F124:F126)=3,G125=""),0,
IF(SUM(IF(F124&lt;&gt;"",VLOOKUP(F124,Paramètres!$E$2:$F$27,2,0)),IF(F125&lt;&gt;"",VLOOKUP(F125,Paramètres!$E$2:$F$27,2,0)),IF(F126&lt;&gt;"",VLOOKUP(F126,Paramètres!$E$2:$F$27,2,0)))&gt;N127,$N127,
SUM(IF(F124&lt;&gt;"",VLOOKUP(F124,Paramètres!$E$2:$F$27,2,0)),IF(F125&lt;&gt;"",VLOOKUP(F125,Paramètres!$E$2:$F$27,2,0)),IF(F126&lt;&gt;"",VLOOKUP(F126,Paramètres!$E$2:$F$27,2,0)))))</f>
        <v>0</v>
      </c>
      <c r="P123" s="408"/>
    </row>
    <row r="124" spans="1:16" ht="15" customHeight="1" x14ac:dyDescent="0.3">
      <c r="A124" s="382"/>
      <c r="B124" s="409"/>
      <c r="C124" s="410"/>
      <c r="D124" s="409"/>
      <c r="E124" s="382"/>
      <c r="F124" s="280"/>
      <c r="G124" s="411"/>
      <c r="H124" s="412"/>
      <c r="I124" s="413"/>
      <c r="J124" s="414"/>
      <c r="K124" s="382"/>
      <c r="N124" s="406">
        <f>N127/4</f>
        <v>10</v>
      </c>
      <c r="O124" s="407">
        <f>N127*5%</f>
        <v>2</v>
      </c>
    </row>
    <row r="125" spans="1:16" ht="15" customHeight="1" x14ac:dyDescent="0.3">
      <c r="A125" s="382"/>
      <c r="B125" s="415"/>
      <c r="C125" s="416"/>
      <c r="D125" s="415"/>
      <c r="E125" s="382"/>
      <c r="F125" s="281"/>
      <c r="G125" s="282"/>
      <c r="H125" s="412"/>
      <c r="I125" s="413"/>
      <c r="J125" s="417" t="str">
        <f>IF(COUNTA(F124:F126)=0,"",IF(F124&lt;&gt;"",VLOOKUP(F124,Paramètres!$E$2:$F$27,2,0))+IF(F125&lt;&gt;"",VLOOKUP(F125,Paramètres!$E$2:$F$27,2,0))+IF(F126&lt;&gt;"",VLOOKUP(F126,Paramètres!$E$2:$F$27,2,0)))</f>
        <v/>
      </c>
      <c r="K125" s="382"/>
      <c r="N125" s="406">
        <f>N127/4</f>
        <v>10</v>
      </c>
      <c r="O125" s="407">
        <f>SUM(N123:N127)-(O123+O124)</f>
        <v>78</v>
      </c>
      <c r="P125" s="408"/>
    </row>
    <row r="126" spans="1:16" ht="15" customHeight="1" thickBot="1" x14ac:dyDescent="0.35">
      <c r="A126" s="382"/>
      <c r="B126" s="415"/>
      <c r="C126" s="416"/>
      <c r="D126" s="415"/>
      <c r="E126" s="382"/>
      <c r="F126" s="283"/>
      <c r="G126" s="418"/>
      <c r="H126" s="419"/>
      <c r="I126" s="420"/>
      <c r="J126" s="421"/>
      <c r="K126" s="382"/>
      <c r="N126" s="406">
        <f>N127/4</f>
        <v>10</v>
      </c>
      <c r="O126" s="398"/>
    </row>
    <row r="127" spans="1:16" ht="16.2" thickBot="1" x14ac:dyDescent="0.35">
      <c r="A127" s="382"/>
      <c r="B127" s="422"/>
      <c r="C127" s="422"/>
      <c r="D127" s="422"/>
      <c r="E127" s="382"/>
      <c r="F127" s="423"/>
      <c r="G127" s="424"/>
      <c r="H127" s="425"/>
      <c r="I127" s="425"/>
      <c r="J127" s="426"/>
      <c r="K127" s="382"/>
      <c r="N127" s="406">
        <f>IF(G125="",40,G125)</f>
        <v>40</v>
      </c>
      <c r="O127" s="398"/>
    </row>
    <row r="128" spans="1:16" ht="15" customHeight="1" thickBot="1" x14ac:dyDescent="0.35">
      <c r="A128" s="382"/>
      <c r="B128" s="399">
        <f t="shared" ref="B128" si="18">B123+1</f>
        <v>26</v>
      </c>
      <c r="C128" s="400" t="str">
        <f>IF(VLOOKUP(B128,Paramètres!$A$2:$C$38,2,0)=0,"",VLOOKUP(B128,Paramètres!$A$2:$C$38,2,0))</f>
        <v>Elève 26</v>
      </c>
      <c r="D128" s="401" t="str">
        <f>IF(C128="","",VLOOKUP(B128,Paramètres!$A$2:$C$38,3,0))</f>
        <v>F</v>
      </c>
      <c r="E128" s="382"/>
      <c r="F128" s="402" t="s">
        <v>394</v>
      </c>
      <c r="G128" s="403" t="s">
        <v>184</v>
      </c>
      <c r="H128" s="404"/>
      <c r="I128" s="405"/>
      <c r="J128" s="403" t="s">
        <v>185</v>
      </c>
      <c r="K128" s="382"/>
      <c r="M128" s="406" t="str">
        <f>IF(G130="","",IF(Paramètres!$I$3="x",
IF(OR(J130=0,J130=""),0,IF(J130&gt;=G130,Paramètres!$K$10,IF(J130&gt;=G130*75%,Paramètres!$J$8,IF(J130&gt;=G130*50%,Paramètres!$I$8,IF(J130&gt;=G130*25%,Paramètres!$H$8,Paramètres!$G$10))))),
IF(Paramètres!$N$3="x",
IF(OR(J130=0,J130=""),0,IF(J130&gt;=G130,Paramètres!$O$9,IF(J130&gt;=G130*75%,Paramètres!$O$9,IF(J130&gt;=G130*50%,Paramètres!$N$8,IF(J130&gt;=G130*25%,Paramètres!$M$8,IF(J130&lt;G130*25%,Paramètres!$L$9)))))),
IF(Paramètres!$R$3="x",
IF(OR(J130=0,J130=""),"NA",IF(J130&gt;=G130,Paramètres!$S$9,IF(J130&gt;=G130*75%,Paramètres!$S$9,IF(J130&gt;=G130*50%,Paramètres!$R$8,IF(J130&gt;=G130*25%,Paramètres!$Q$8,IF(J130&lt;G130*25%,Paramètres!$P$9)))))),
IF(Paramètres!$V$3="x",
IF(OR(J130=0,J130=""),Paramètres!$T$9,IF(J130&gt;=G130,Paramètres!$W$9,IF(J130&gt;=G130*75%,Paramètres!$W$9,IF(J130&gt;=G130*50%,Paramètres!$V$8,IF(J130&gt;=G130*25%,Paramètres!$U$8,IF(J130&lt;G130*25%,Paramètres!$T$9)))))))))))</f>
        <v/>
      </c>
      <c r="N128" s="406">
        <f>N132/4</f>
        <v>10</v>
      </c>
      <c r="O128" s="407">
        <f>IF(OR(COUNTBLANK(F129:F131)=3,G130=""),0,
IF(SUM(IF(F129&lt;&gt;"",VLOOKUP(F129,Paramètres!$E$2:$F$27,2,0)),IF(F130&lt;&gt;"",VLOOKUP(F130,Paramètres!$E$2:$F$27,2,0)),IF(F131&lt;&gt;"",VLOOKUP(F131,Paramètres!$E$2:$F$27,2,0)))&gt;N132,$N132,
SUM(IF(F129&lt;&gt;"",VLOOKUP(F129,Paramètres!$E$2:$F$27,2,0)),IF(F130&lt;&gt;"",VLOOKUP(F130,Paramètres!$E$2:$F$27,2,0)),IF(F131&lt;&gt;"",VLOOKUP(F131,Paramètres!$E$2:$F$27,2,0)))))</f>
        <v>0</v>
      </c>
      <c r="P128" s="408"/>
    </row>
    <row r="129" spans="1:16" ht="15" customHeight="1" x14ac:dyDescent="0.3">
      <c r="A129" s="382"/>
      <c r="B129" s="409"/>
      <c r="C129" s="410"/>
      <c r="D129" s="409"/>
      <c r="E129" s="382"/>
      <c r="F129" s="280"/>
      <c r="G129" s="411"/>
      <c r="H129" s="412"/>
      <c r="I129" s="413"/>
      <c r="J129" s="414"/>
      <c r="K129" s="382"/>
      <c r="N129" s="406">
        <f>N132/4</f>
        <v>10</v>
      </c>
      <c r="O129" s="407">
        <f>N132*5%</f>
        <v>2</v>
      </c>
    </row>
    <row r="130" spans="1:16" ht="15" customHeight="1" x14ac:dyDescent="0.3">
      <c r="A130" s="382"/>
      <c r="B130" s="415"/>
      <c r="C130" s="416"/>
      <c r="D130" s="415"/>
      <c r="E130" s="382"/>
      <c r="F130" s="281"/>
      <c r="G130" s="282"/>
      <c r="H130" s="412"/>
      <c r="I130" s="413"/>
      <c r="J130" s="417" t="str">
        <f>IF(COUNTA(F129:F131)=0,"",IF(F129&lt;&gt;"",VLOOKUP(F129,Paramètres!$E$2:$F$27,2,0))+IF(F130&lt;&gt;"",VLOOKUP(F130,Paramètres!$E$2:$F$27,2,0))+IF(F131&lt;&gt;"",VLOOKUP(F131,Paramètres!$E$2:$F$27,2,0)))</f>
        <v/>
      </c>
      <c r="K130" s="382"/>
      <c r="N130" s="406">
        <f>N132/4</f>
        <v>10</v>
      </c>
      <c r="O130" s="407">
        <f>SUM(N128:N132)-(O128+O129)</f>
        <v>78</v>
      </c>
      <c r="P130" s="408"/>
    </row>
    <row r="131" spans="1:16" ht="15" customHeight="1" thickBot="1" x14ac:dyDescent="0.35">
      <c r="A131" s="382"/>
      <c r="B131" s="415"/>
      <c r="C131" s="416"/>
      <c r="D131" s="415"/>
      <c r="E131" s="382"/>
      <c r="F131" s="283"/>
      <c r="G131" s="418"/>
      <c r="H131" s="419"/>
      <c r="I131" s="420"/>
      <c r="J131" s="421"/>
      <c r="K131" s="382"/>
      <c r="N131" s="406">
        <f>N132/4</f>
        <v>10</v>
      </c>
      <c r="O131" s="398"/>
    </row>
    <row r="132" spans="1:16" ht="16.2" thickBot="1" x14ac:dyDescent="0.35">
      <c r="A132" s="382"/>
      <c r="B132" s="422"/>
      <c r="C132" s="422"/>
      <c r="D132" s="422"/>
      <c r="E132" s="382"/>
      <c r="F132" s="423"/>
      <c r="G132" s="424"/>
      <c r="H132" s="425"/>
      <c r="I132" s="425"/>
      <c r="J132" s="426"/>
      <c r="K132" s="382"/>
      <c r="N132" s="406">
        <f>IF(G130="",40,G130)</f>
        <v>40</v>
      </c>
      <c r="O132" s="398"/>
    </row>
    <row r="133" spans="1:16" ht="15" customHeight="1" thickBot="1" x14ac:dyDescent="0.35">
      <c r="A133" s="382"/>
      <c r="B133" s="399">
        <f t="shared" ref="B133" si="19">B128+1</f>
        <v>27</v>
      </c>
      <c r="C133" s="400" t="str">
        <f>IF(VLOOKUP(B133,Paramètres!$A$2:$C$38,2,0)=0,"",VLOOKUP(B133,Paramètres!$A$2:$C$38,2,0))</f>
        <v>Elève 27</v>
      </c>
      <c r="D133" s="401" t="str">
        <f>IF(C133="","",VLOOKUP(B133,Paramètres!$A$2:$C$38,3,0))</f>
        <v>G</v>
      </c>
      <c r="E133" s="382"/>
      <c r="F133" s="402" t="s">
        <v>394</v>
      </c>
      <c r="G133" s="403" t="s">
        <v>184</v>
      </c>
      <c r="H133" s="404"/>
      <c r="I133" s="405"/>
      <c r="J133" s="403" t="s">
        <v>185</v>
      </c>
      <c r="K133" s="382"/>
      <c r="M133" s="406" t="str">
        <f>IF(G135="","",IF(Paramètres!$I$3="x",
IF(OR(J135=0,J135=""),0,IF(J135&gt;=G135,Paramètres!$K$10,IF(J135&gt;=G135*75%,Paramètres!$J$8,IF(J135&gt;=G135*50%,Paramètres!$I$8,IF(J135&gt;=G135*25%,Paramètres!$H$8,Paramètres!$G$10))))),
IF(Paramètres!$N$3="x",
IF(OR(J135=0,J135=""),0,IF(J135&gt;=G135,Paramètres!$O$9,IF(J135&gt;=G135*75%,Paramètres!$O$9,IF(J135&gt;=G135*50%,Paramètres!$N$8,IF(J135&gt;=G135*25%,Paramètres!$M$8,IF(J135&lt;G135*25%,Paramètres!$L$9)))))),
IF(Paramètres!$R$3="x",
IF(OR(J135=0,J135=""),"NA",IF(J135&gt;=G135,Paramètres!$S$9,IF(J135&gt;=G135*75%,Paramètres!$S$9,IF(J135&gt;=G135*50%,Paramètres!$R$8,IF(J135&gt;=G135*25%,Paramètres!$Q$8,IF(J135&lt;G135*25%,Paramètres!$P$9)))))),
IF(Paramètres!$V$3="x",
IF(OR(J135=0,J135=""),Paramètres!$T$9,IF(J135&gt;=G135,Paramètres!$W$9,IF(J135&gt;=G135*75%,Paramètres!$W$9,IF(J135&gt;=G135*50%,Paramètres!$V$8,IF(J135&gt;=G135*25%,Paramètres!$U$8,IF(J135&lt;G135*25%,Paramètres!$T$9)))))))))))</f>
        <v/>
      </c>
      <c r="N133" s="406">
        <f>N137/4</f>
        <v>10</v>
      </c>
      <c r="O133" s="407">
        <f>IF(OR(COUNTBLANK(F134:F136)=3,G135=""),0,
IF(SUM(IF(F134&lt;&gt;"",VLOOKUP(F134,Paramètres!$E$2:$F$27,2,0)),IF(F135&lt;&gt;"",VLOOKUP(F135,Paramètres!$E$2:$F$27,2,0)),IF(F136&lt;&gt;"",VLOOKUP(F136,Paramètres!$E$2:$F$27,2,0)))&gt;N137,$N137,
SUM(IF(F134&lt;&gt;"",VLOOKUP(F134,Paramètres!$E$2:$F$27,2,0)),IF(F135&lt;&gt;"",VLOOKUP(F135,Paramètres!$E$2:$F$27,2,0)),IF(F136&lt;&gt;"",VLOOKUP(F136,Paramètres!$E$2:$F$27,2,0)))))</f>
        <v>0</v>
      </c>
      <c r="P133" s="408"/>
    </row>
    <row r="134" spans="1:16" ht="15" customHeight="1" x14ac:dyDescent="0.3">
      <c r="A134" s="382"/>
      <c r="B134" s="409"/>
      <c r="C134" s="410"/>
      <c r="D134" s="409"/>
      <c r="E134" s="382"/>
      <c r="F134" s="280"/>
      <c r="G134" s="411"/>
      <c r="H134" s="412"/>
      <c r="I134" s="413"/>
      <c r="J134" s="414"/>
      <c r="K134" s="382"/>
      <c r="N134" s="406">
        <f>N137/4</f>
        <v>10</v>
      </c>
      <c r="O134" s="407">
        <f>N137*5%</f>
        <v>2</v>
      </c>
    </row>
    <row r="135" spans="1:16" ht="15" customHeight="1" x14ac:dyDescent="0.3">
      <c r="A135" s="382"/>
      <c r="B135" s="415"/>
      <c r="C135" s="416"/>
      <c r="D135" s="415"/>
      <c r="E135" s="382"/>
      <c r="F135" s="281"/>
      <c r="G135" s="282"/>
      <c r="H135" s="412"/>
      <c r="I135" s="413"/>
      <c r="J135" s="417" t="str">
        <f>IF(COUNTA(F134:F136)=0,"",IF(F134&lt;&gt;"",VLOOKUP(F134,Paramètres!$E$2:$F$27,2,0))+IF(F135&lt;&gt;"",VLOOKUP(F135,Paramètres!$E$2:$F$27,2,0))+IF(F136&lt;&gt;"",VLOOKUP(F136,Paramètres!$E$2:$F$27,2,0)))</f>
        <v/>
      </c>
      <c r="K135" s="382"/>
      <c r="N135" s="406">
        <f>N137/4</f>
        <v>10</v>
      </c>
      <c r="O135" s="407">
        <f>SUM(N133:N137)-(O133+O134)</f>
        <v>78</v>
      </c>
      <c r="P135" s="408"/>
    </row>
    <row r="136" spans="1:16" ht="15" customHeight="1" thickBot="1" x14ac:dyDescent="0.35">
      <c r="A136" s="382"/>
      <c r="B136" s="415"/>
      <c r="C136" s="416"/>
      <c r="D136" s="415"/>
      <c r="E136" s="382"/>
      <c r="F136" s="283"/>
      <c r="G136" s="418"/>
      <c r="H136" s="419"/>
      <c r="I136" s="420"/>
      <c r="J136" s="421"/>
      <c r="K136" s="382"/>
      <c r="N136" s="406">
        <f>N137/4</f>
        <v>10</v>
      </c>
      <c r="O136" s="398"/>
    </row>
    <row r="137" spans="1:16" ht="16.2" thickBot="1" x14ac:dyDescent="0.35">
      <c r="A137" s="382"/>
      <c r="B137" s="422"/>
      <c r="C137" s="422"/>
      <c r="D137" s="422"/>
      <c r="E137" s="382"/>
      <c r="F137" s="423"/>
      <c r="G137" s="424"/>
      <c r="H137" s="425"/>
      <c r="I137" s="425"/>
      <c r="J137" s="426"/>
      <c r="K137" s="382"/>
      <c r="N137" s="406">
        <f>IF(G135="",40,G135)</f>
        <v>40</v>
      </c>
      <c r="O137" s="398"/>
    </row>
    <row r="138" spans="1:16" ht="15" customHeight="1" thickBot="1" x14ac:dyDescent="0.35">
      <c r="A138" s="382"/>
      <c r="B138" s="399">
        <f t="shared" ref="B138" si="20">B133+1</f>
        <v>28</v>
      </c>
      <c r="C138" s="400" t="str">
        <f>IF(VLOOKUP(B138,Paramètres!$A$2:$C$38,2,0)=0,"",VLOOKUP(B138,Paramètres!$A$2:$C$38,2,0))</f>
        <v>Elève 28</v>
      </c>
      <c r="D138" s="401" t="str">
        <f>IF(C138="","",VLOOKUP(B138,Paramètres!$A$2:$C$38,3,0))</f>
        <v>F</v>
      </c>
      <c r="E138" s="382"/>
      <c r="F138" s="402" t="s">
        <v>394</v>
      </c>
      <c r="G138" s="403" t="s">
        <v>184</v>
      </c>
      <c r="H138" s="404"/>
      <c r="I138" s="405"/>
      <c r="J138" s="403" t="s">
        <v>185</v>
      </c>
      <c r="K138" s="382"/>
      <c r="M138" s="406" t="str">
        <f>IF(G140="","",IF(Paramètres!$I$3="x",
IF(OR(J140=0,J140=""),0,IF(J140&gt;=G140,Paramètres!$K$10,IF(J140&gt;=G140*75%,Paramètres!$J$8,IF(J140&gt;=G140*50%,Paramètres!$I$8,IF(J140&gt;=G140*25%,Paramètres!$H$8,Paramètres!$G$10))))),
IF(Paramètres!$N$3="x",
IF(OR(J140=0,J140=""),0,IF(J140&gt;=G140,Paramètres!$O$9,IF(J140&gt;=G140*75%,Paramètres!$O$9,IF(J140&gt;=G140*50%,Paramètres!$N$8,IF(J140&gt;=G140*25%,Paramètres!$M$8,IF(J140&lt;G140*25%,Paramètres!$L$9)))))),
IF(Paramètres!$R$3="x",
IF(OR(J140=0,J140=""),"NA",IF(J140&gt;=G140,Paramètres!$S$9,IF(J140&gt;=G140*75%,Paramètres!$S$9,IF(J140&gt;=G140*50%,Paramètres!$R$8,IF(J140&gt;=G140*25%,Paramètres!$Q$8,IF(J140&lt;G140*25%,Paramètres!$P$9)))))),
IF(Paramètres!$V$3="x",
IF(OR(J140=0,J140=""),Paramètres!$T$9,IF(J140&gt;=G140,Paramètres!$W$9,IF(J140&gt;=G140*75%,Paramètres!$W$9,IF(J140&gt;=G140*50%,Paramètres!$V$8,IF(J140&gt;=G140*25%,Paramètres!$U$8,IF(J140&lt;G140*25%,Paramètres!$T$9)))))))))))</f>
        <v/>
      </c>
      <c r="N138" s="406">
        <f>N142/4</f>
        <v>10</v>
      </c>
      <c r="O138" s="407">
        <f>IF(OR(COUNTBLANK(F139:F141)=3,G140=""),0,
IF(SUM(IF(F139&lt;&gt;"",VLOOKUP(F139,Paramètres!$E$2:$F$27,2,0)),IF(F140&lt;&gt;"",VLOOKUP(F140,Paramètres!$E$2:$F$27,2,0)),IF(F141&lt;&gt;"",VLOOKUP(F141,Paramètres!$E$2:$F$27,2,0)))&gt;N142,$N142,
SUM(IF(F139&lt;&gt;"",VLOOKUP(F139,Paramètres!$E$2:$F$27,2,0)),IF(F140&lt;&gt;"",VLOOKUP(F140,Paramètres!$E$2:$F$27,2,0)),IF(F141&lt;&gt;"",VLOOKUP(F141,Paramètres!$E$2:$F$27,2,0)))))</f>
        <v>0</v>
      </c>
      <c r="P138" s="408"/>
    </row>
    <row r="139" spans="1:16" ht="15" customHeight="1" x14ac:dyDescent="0.3">
      <c r="A139" s="382"/>
      <c r="B139" s="409"/>
      <c r="C139" s="410"/>
      <c r="D139" s="409"/>
      <c r="E139" s="382"/>
      <c r="F139" s="280"/>
      <c r="G139" s="411"/>
      <c r="H139" s="412"/>
      <c r="I139" s="413"/>
      <c r="J139" s="414"/>
      <c r="K139" s="382"/>
      <c r="N139" s="406">
        <f>N142/4</f>
        <v>10</v>
      </c>
      <c r="O139" s="407">
        <f>N142*5%</f>
        <v>2</v>
      </c>
    </row>
    <row r="140" spans="1:16" ht="15" customHeight="1" x14ac:dyDescent="0.3">
      <c r="A140" s="382"/>
      <c r="B140" s="415"/>
      <c r="C140" s="416"/>
      <c r="D140" s="415"/>
      <c r="E140" s="382"/>
      <c r="F140" s="281"/>
      <c r="G140" s="282"/>
      <c r="H140" s="412"/>
      <c r="I140" s="413"/>
      <c r="J140" s="417" t="str">
        <f>IF(COUNTA(F139:F141)=0,"",IF(F139&lt;&gt;"",VLOOKUP(F139,Paramètres!$E$2:$F$27,2,0))+IF(F140&lt;&gt;"",VLOOKUP(F140,Paramètres!$E$2:$F$27,2,0))+IF(F141&lt;&gt;"",VLOOKUP(F141,Paramètres!$E$2:$F$27,2,0)))</f>
        <v/>
      </c>
      <c r="K140" s="382"/>
      <c r="N140" s="406">
        <f>N142/4</f>
        <v>10</v>
      </c>
      <c r="O140" s="407">
        <f>SUM(N138:N142)-(O138+O139)</f>
        <v>78</v>
      </c>
      <c r="P140" s="408"/>
    </row>
    <row r="141" spans="1:16" ht="15" customHeight="1" thickBot="1" x14ac:dyDescent="0.35">
      <c r="A141" s="382"/>
      <c r="B141" s="415"/>
      <c r="C141" s="416"/>
      <c r="D141" s="415"/>
      <c r="E141" s="382"/>
      <c r="F141" s="283"/>
      <c r="G141" s="418"/>
      <c r="H141" s="419"/>
      <c r="I141" s="420"/>
      <c r="J141" s="421"/>
      <c r="K141" s="382"/>
      <c r="N141" s="406">
        <f>N142/4</f>
        <v>10</v>
      </c>
      <c r="O141" s="398"/>
    </row>
    <row r="142" spans="1:16" ht="16.2" thickBot="1" x14ac:dyDescent="0.35">
      <c r="A142" s="382"/>
      <c r="B142" s="422"/>
      <c r="C142" s="422"/>
      <c r="D142" s="422"/>
      <c r="E142" s="382"/>
      <c r="F142" s="423"/>
      <c r="G142" s="424"/>
      <c r="H142" s="425"/>
      <c r="I142" s="425"/>
      <c r="J142" s="426"/>
      <c r="K142" s="382"/>
      <c r="N142" s="406">
        <f>IF(G140="",40,G140)</f>
        <v>40</v>
      </c>
      <c r="O142" s="398"/>
    </row>
    <row r="143" spans="1:16" ht="15" customHeight="1" thickBot="1" x14ac:dyDescent="0.35">
      <c r="A143" s="382"/>
      <c r="B143" s="399">
        <f t="shared" ref="B143" si="21">B138+1</f>
        <v>29</v>
      </c>
      <c r="C143" s="400" t="str">
        <f>IF(VLOOKUP(B143,Paramètres!$A$2:$C$38,2,0)=0,"",VLOOKUP(B143,Paramètres!$A$2:$C$38,2,0))</f>
        <v>Elève 29</v>
      </c>
      <c r="D143" s="401" t="str">
        <f>IF(C143="","",VLOOKUP(B143,Paramètres!$A$2:$C$38,3,0))</f>
        <v>F</v>
      </c>
      <c r="E143" s="382"/>
      <c r="F143" s="402" t="s">
        <v>394</v>
      </c>
      <c r="G143" s="403" t="s">
        <v>184</v>
      </c>
      <c r="H143" s="404"/>
      <c r="I143" s="405"/>
      <c r="J143" s="403" t="s">
        <v>185</v>
      </c>
      <c r="K143" s="382"/>
      <c r="M143" s="406" t="str">
        <f>IF(G145="","",IF(Paramètres!$I$3="x",
IF(OR(J145=0,J145=""),0,IF(J145&gt;=G145,Paramètres!$K$10,IF(J145&gt;=G145*75%,Paramètres!$J$8,IF(J145&gt;=G145*50%,Paramètres!$I$8,IF(J145&gt;=G145*25%,Paramètres!$H$8,Paramètres!$G$10))))),
IF(Paramètres!$N$3="x",
IF(OR(J145=0,J145=""),0,IF(J145&gt;=G145,Paramètres!$O$9,IF(J145&gt;=G145*75%,Paramètres!$O$9,IF(J145&gt;=G145*50%,Paramètres!$N$8,IF(J145&gt;=G145*25%,Paramètres!$M$8,IF(J145&lt;G145*25%,Paramètres!$L$9)))))),
IF(Paramètres!$R$3="x",
IF(OR(J145=0,J145=""),"NA",IF(J145&gt;=G145,Paramètres!$S$9,IF(J145&gt;=G145*75%,Paramètres!$S$9,IF(J145&gt;=G145*50%,Paramètres!$R$8,IF(J145&gt;=G145*25%,Paramètres!$Q$8,IF(J145&lt;G145*25%,Paramètres!$P$9)))))),
IF(Paramètres!$V$3="x",
IF(OR(J145=0,J145=""),Paramètres!$T$9,IF(J145&gt;=G145,Paramètres!$W$9,IF(J145&gt;=G145*75%,Paramètres!$W$9,IF(J145&gt;=G145*50%,Paramètres!$V$8,IF(J145&gt;=G145*25%,Paramètres!$U$8,IF(J145&lt;G145*25%,Paramètres!$T$9)))))))))))</f>
        <v/>
      </c>
      <c r="N143" s="406">
        <f>N147/4</f>
        <v>10</v>
      </c>
      <c r="O143" s="407">
        <f>IF(OR(COUNTBLANK(F144:F146)=3,G145=""),0,
IF(SUM(IF(F144&lt;&gt;"",VLOOKUP(F144,Paramètres!$E$2:$F$27,2,0)),IF(F145&lt;&gt;"",VLOOKUP(F145,Paramètres!$E$2:$F$27,2,0)),IF(F146&lt;&gt;"",VLOOKUP(F146,Paramètres!$E$2:$F$27,2,0)))&gt;N147,$N147,
SUM(IF(F144&lt;&gt;"",VLOOKUP(F144,Paramètres!$E$2:$F$27,2,0)),IF(F145&lt;&gt;"",VLOOKUP(F145,Paramètres!$E$2:$F$27,2,0)),IF(F146&lt;&gt;"",VLOOKUP(F146,Paramètres!$E$2:$F$27,2,0)))))</f>
        <v>0</v>
      </c>
      <c r="P143" s="408"/>
    </row>
    <row r="144" spans="1:16" ht="15" customHeight="1" x14ac:dyDescent="0.3">
      <c r="A144" s="382"/>
      <c r="B144" s="409"/>
      <c r="C144" s="410"/>
      <c r="D144" s="409"/>
      <c r="E144" s="382"/>
      <c r="F144" s="280"/>
      <c r="G144" s="411"/>
      <c r="H144" s="412"/>
      <c r="I144" s="413"/>
      <c r="J144" s="414"/>
      <c r="K144" s="382"/>
      <c r="N144" s="406">
        <f>N147/4</f>
        <v>10</v>
      </c>
      <c r="O144" s="407">
        <f>N147*5%</f>
        <v>2</v>
      </c>
    </row>
    <row r="145" spans="1:16" ht="15" customHeight="1" x14ac:dyDescent="0.3">
      <c r="A145" s="382"/>
      <c r="B145" s="415"/>
      <c r="C145" s="416"/>
      <c r="D145" s="415"/>
      <c r="E145" s="382"/>
      <c r="F145" s="281"/>
      <c r="G145" s="282"/>
      <c r="H145" s="412"/>
      <c r="I145" s="413"/>
      <c r="J145" s="417" t="str">
        <f>IF(COUNTA(F144:F146)=0,"",IF(F144&lt;&gt;"",VLOOKUP(F144,Paramètres!$E$2:$F$27,2,0))+IF(F145&lt;&gt;"",VLOOKUP(F145,Paramètres!$E$2:$F$27,2,0))+IF(F146&lt;&gt;"",VLOOKUP(F146,Paramètres!$E$2:$F$27,2,0)))</f>
        <v/>
      </c>
      <c r="K145" s="382"/>
      <c r="N145" s="406">
        <f>N147/4</f>
        <v>10</v>
      </c>
      <c r="O145" s="407">
        <f>SUM(N143:N147)-(O143+O144)</f>
        <v>78</v>
      </c>
      <c r="P145" s="408"/>
    </row>
    <row r="146" spans="1:16" ht="15" customHeight="1" thickBot="1" x14ac:dyDescent="0.35">
      <c r="A146" s="382"/>
      <c r="B146" s="415"/>
      <c r="C146" s="416"/>
      <c r="D146" s="415"/>
      <c r="E146" s="382"/>
      <c r="F146" s="283"/>
      <c r="G146" s="418"/>
      <c r="H146" s="419"/>
      <c r="I146" s="420"/>
      <c r="J146" s="421"/>
      <c r="K146" s="382"/>
      <c r="N146" s="406">
        <f>N147/4</f>
        <v>10</v>
      </c>
      <c r="O146" s="398"/>
    </row>
    <row r="147" spans="1:16" ht="16.2" thickBot="1" x14ac:dyDescent="0.35">
      <c r="A147" s="382"/>
      <c r="B147" s="422"/>
      <c r="C147" s="422"/>
      <c r="D147" s="422"/>
      <c r="E147" s="382"/>
      <c r="F147" s="423"/>
      <c r="G147" s="424"/>
      <c r="H147" s="425"/>
      <c r="I147" s="425"/>
      <c r="J147" s="426"/>
      <c r="K147" s="382"/>
      <c r="N147" s="406">
        <f>IF(G145="",40,G145)</f>
        <v>40</v>
      </c>
      <c r="O147" s="398"/>
    </row>
    <row r="148" spans="1:16" ht="15" customHeight="1" thickBot="1" x14ac:dyDescent="0.35">
      <c r="A148" s="382"/>
      <c r="B148" s="399">
        <f t="shared" ref="B148" si="22">B143+1</f>
        <v>30</v>
      </c>
      <c r="C148" s="400" t="str">
        <f>IF(VLOOKUP(B148,Paramètres!$A$2:$C$38,2,0)=0,"",VLOOKUP(B148,Paramètres!$A$2:$C$38,2,0))</f>
        <v>Elève 30</v>
      </c>
      <c r="D148" s="401" t="str">
        <f>IF(C148="","",VLOOKUP(B148,Paramètres!$A$2:$C$38,3,0))</f>
        <v>F</v>
      </c>
      <c r="E148" s="382"/>
      <c r="F148" s="402" t="s">
        <v>394</v>
      </c>
      <c r="G148" s="403" t="s">
        <v>184</v>
      </c>
      <c r="H148" s="404"/>
      <c r="I148" s="405"/>
      <c r="J148" s="403" t="s">
        <v>185</v>
      </c>
      <c r="K148" s="382"/>
      <c r="M148" s="406" t="str">
        <f>IF(G150="","",IF(Paramètres!$I$3="x",
IF(OR(J150=0,J150=""),0,IF(J150&gt;=G150,Paramètres!$K$10,IF(J150&gt;=G150*75%,Paramètres!$J$8,IF(J150&gt;=G150*50%,Paramètres!$I$8,IF(J150&gt;=G150*25%,Paramètres!$H$8,Paramètres!$G$10))))),
IF(Paramètres!$N$3="x",
IF(OR(J150=0,J150=""),0,IF(J150&gt;=G150,Paramètres!$O$9,IF(J150&gt;=G150*75%,Paramètres!$O$9,IF(J150&gt;=G150*50%,Paramètres!$N$8,IF(J150&gt;=G150*25%,Paramètres!$M$8,IF(J150&lt;G150*25%,Paramètres!$L$9)))))),
IF(Paramètres!$R$3="x",
IF(OR(J150=0,J150=""),"NA",IF(J150&gt;=G150,Paramètres!$S$9,IF(J150&gt;=G150*75%,Paramètres!$S$9,IF(J150&gt;=G150*50%,Paramètres!$R$8,IF(J150&gt;=G150*25%,Paramètres!$Q$8,IF(J150&lt;G150*25%,Paramètres!$P$9)))))),
IF(Paramètres!$V$3="x",
IF(OR(J150=0,J150=""),Paramètres!$T$9,IF(J150&gt;=G150,Paramètres!$W$9,IF(J150&gt;=G150*75%,Paramètres!$W$9,IF(J150&gt;=G150*50%,Paramètres!$V$8,IF(J150&gt;=G150*25%,Paramètres!$U$8,IF(J150&lt;G150*25%,Paramètres!$T$9)))))))))))</f>
        <v/>
      </c>
      <c r="N148" s="406">
        <f>N152/4</f>
        <v>10</v>
      </c>
      <c r="O148" s="407">
        <f>IF(OR(COUNTBLANK(F149:F151)=3,G150=""),0,
IF(SUM(IF(F149&lt;&gt;"",VLOOKUP(F149,Paramètres!$E$2:$F$27,2,0)),IF(F150&lt;&gt;"",VLOOKUP(F150,Paramètres!$E$2:$F$27,2,0)),IF(F151&lt;&gt;"",VLOOKUP(F151,Paramètres!$E$2:$F$27,2,0)))&gt;N152,$N152,
SUM(IF(F149&lt;&gt;"",VLOOKUP(F149,Paramètres!$E$2:$F$27,2,0)),IF(F150&lt;&gt;"",VLOOKUP(F150,Paramètres!$E$2:$F$27,2,0)),IF(F151&lt;&gt;"",VLOOKUP(F151,Paramètres!$E$2:$F$27,2,0)))))</f>
        <v>0</v>
      </c>
      <c r="P148" s="408"/>
    </row>
    <row r="149" spans="1:16" ht="15" customHeight="1" x14ac:dyDescent="0.3">
      <c r="A149" s="382"/>
      <c r="B149" s="409"/>
      <c r="C149" s="410"/>
      <c r="D149" s="409"/>
      <c r="E149" s="382"/>
      <c r="F149" s="280"/>
      <c r="G149" s="411"/>
      <c r="H149" s="412"/>
      <c r="I149" s="413"/>
      <c r="J149" s="414"/>
      <c r="K149" s="382"/>
      <c r="N149" s="406">
        <f>N152/4</f>
        <v>10</v>
      </c>
      <c r="O149" s="407">
        <f>N152*5%</f>
        <v>2</v>
      </c>
    </row>
    <row r="150" spans="1:16" ht="15" customHeight="1" x14ac:dyDescent="0.3">
      <c r="A150" s="382"/>
      <c r="B150" s="415"/>
      <c r="C150" s="416"/>
      <c r="D150" s="415"/>
      <c r="E150" s="382"/>
      <c r="F150" s="281"/>
      <c r="G150" s="282"/>
      <c r="H150" s="412"/>
      <c r="I150" s="413"/>
      <c r="J150" s="417" t="str">
        <f>IF(COUNTA(F149:F151)=0,"",IF(F149&lt;&gt;"",VLOOKUP(F149,Paramètres!$E$2:$F$27,2,0))+IF(F150&lt;&gt;"",VLOOKUP(F150,Paramètres!$E$2:$F$27,2,0))+IF(F151&lt;&gt;"",VLOOKUP(F151,Paramètres!$E$2:$F$27,2,0)))</f>
        <v/>
      </c>
      <c r="K150" s="382"/>
      <c r="N150" s="406">
        <f>N152/4</f>
        <v>10</v>
      </c>
      <c r="O150" s="407">
        <f>SUM(N148:N152)-(O148+O149)</f>
        <v>78</v>
      </c>
      <c r="P150" s="408"/>
    </row>
    <row r="151" spans="1:16" ht="15" customHeight="1" thickBot="1" x14ac:dyDescent="0.35">
      <c r="A151" s="382"/>
      <c r="B151" s="415"/>
      <c r="C151" s="416"/>
      <c r="D151" s="415"/>
      <c r="E151" s="382"/>
      <c r="F151" s="283"/>
      <c r="G151" s="418"/>
      <c r="H151" s="419"/>
      <c r="I151" s="420"/>
      <c r="J151" s="421"/>
      <c r="K151" s="382"/>
      <c r="N151" s="406">
        <f>N152/4</f>
        <v>10</v>
      </c>
      <c r="O151" s="398"/>
    </row>
    <row r="152" spans="1:16" ht="16.2" thickBot="1" x14ac:dyDescent="0.35">
      <c r="A152" s="382"/>
      <c r="B152" s="422"/>
      <c r="C152" s="422"/>
      <c r="D152" s="422"/>
      <c r="E152" s="382"/>
      <c r="F152" s="423"/>
      <c r="G152" s="424"/>
      <c r="H152" s="425"/>
      <c r="I152" s="425"/>
      <c r="J152" s="426"/>
      <c r="K152" s="382"/>
      <c r="N152" s="406">
        <f>IF(G150="",40,G150)</f>
        <v>40</v>
      </c>
      <c r="O152" s="398"/>
    </row>
    <row r="153" spans="1:16" ht="15" customHeight="1" thickBot="1" x14ac:dyDescent="0.35">
      <c r="A153" s="382"/>
      <c r="B153" s="399">
        <f t="shared" ref="B153" si="23">B148+1</f>
        <v>31</v>
      </c>
      <c r="C153" s="400" t="str">
        <f>IF(VLOOKUP(B153,Paramètres!$A$2:$C$38,2,0)=0,"",VLOOKUP(B153,Paramètres!$A$2:$C$38,2,0))</f>
        <v>Elève 31</v>
      </c>
      <c r="D153" s="401" t="str">
        <f>IF(C153="","",VLOOKUP(B153,Paramètres!$A$2:$C$38,3,0))</f>
        <v>G</v>
      </c>
      <c r="E153" s="382"/>
      <c r="F153" s="402" t="s">
        <v>394</v>
      </c>
      <c r="G153" s="403" t="s">
        <v>184</v>
      </c>
      <c r="H153" s="404"/>
      <c r="I153" s="405"/>
      <c r="J153" s="403" t="s">
        <v>185</v>
      </c>
      <c r="K153" s="382"/>
      <c r="M153" s="406" t="str">
        <f>IF(G155="","",IF(Paramètres!$I$3="x",
IF(OR(J155=0,J155=""),0,IF(J155&gt;=G155,Paramètres!$K$10,IF(J155&gt;=G155*75%,Paramètres!$J$8,IF(J155&gt;=G155*50%,Paramètres!$I$8,IF(J155&gt;=G155*25%,Paramètres!$H$8,Paramètres!$G$10))))),
IF(Paramètres!$N$3="x",
IF(OR(J155=0,J155=""),0,IF(J155&gt;=G155,Paramètres!$O$9,IF(J155&gt;=G155*75%,Paramètres!$O$9,IF(J155&gt;=G155*50%,Paramètres!$N$8,IF(J155&gt;=G155*25%,Paramètres!$M$8,IF(J155&lt;G155*25%,Paramètres!$L$9)))))),
IF(Paramètres!$R$3="x",
IF(OR(J155=0,J155=""),"NA",IF(J155&gt;=G155,Paramètres!$S$9,IF(J155&gt;=G155*75%,Paramètres!$S$9,IF(J155&gt;=G155*50%,Paramètres!$R$8,IF(J155&gt;=G155*25%,Paramètres!$Q$8,IF(J155&lt;G155*25%,Paramètres!$P$9)))))),
IF(Paramètres!$V$3="x",
IF(OR(J155=0,J155=""),Paramètres!$T$9,IF(J155&gt;=G155,Paramètres!$W$9,IF(J155&gt;=G155*75%,Paramètres!$W$9,IF(J155&gt;=G155*50%,Paramètres!$V$8,IF(J155&gt;=G155*25%,Paramètres!$U$8,IF(J155&lt;G155*25%,Paramètres!$T$9)))))))))))</f>
        <v/>
      </c>
      <c r="N153" s="406">
        <f>N157/4</f>
        <v>10</v>
      </c>
      <c r="O153" s="407">
        <f>IF(OR(COUNTBLANK(F154:F156)=3,G155=""),0,
IF(SUM(IF(F154&lt;&gt;"",VLOOKUP(F154,Paramètres!$E$2:$F$27,2,0)),IF(F155&lt;&gt;"",VLOOKUP(F155,Paramètres!$E$2:$F$27,2,0)),IF(F156&lt;&gt;"",VLOOKUP(F156,Paramètres!$E$2:$F$27,2,0)))&gt;N157,$N157,
SUM(IF(F154&lt;&gt;"",VLOOKUP(F154,Paramètres!$E$2:$F$27,2,0)),IF(F155&lt;&gt;"",VLOOKUP(F155,Paramètres!$E$2:$F$27,2,0)),IF(F156&lt;&gt;"",VLOOKUP(F156,Paramètres!$E$2:$F$27,2,0)))))</f>
        <v>0</v>
      </c>
      <c r="P153" s="408"/>
    </row>
    <row r="154" spans="1:16" ht="15" customHeight="1" x14ac:dyDescent="0.3">
      <c r="A154" s="382"/>
      <c r="B154" s="409"/>
      <c r="C154" s="410"/>
      <c r="D154" s="409"/>
      <c r="E154" s="382"/>
      <c r="F154" s="280"/>
      <c r="G154" s="411"/>
      <c r="H154" s="412"/>
      <c r="I154" s="413"/>
      <c r="J154" s="414"/>
      <c r="K154" s="382"/>
      <c r="N154" s="406">
        <f>N157/4</f>
        <v>10</v>
      </c>
      <c r="O154" s="407">
        <f>N157*5%</f>
        <v>2</v>
      </c>
    </row>
    <row r="155" spans="1:16" ht="15" customHeight="1" x14ac:dyDescent="0.3">
      <c r="A155" s="382"/>
      <c r="B155" s="415"/>
      <c r="C155" s="416"/>
      <c r="D155" s="415"/>
      <c r="E155" s="382"/>
      <c r="F155" s="281"/>
      <c r="G155" s="282"/>
      <c r="H155" s="412"/>
      <c r="I155" s="413"/>
      <c r="J155" s="417" t="str">
        <f>IF(COUNTA(F154:F156)=0,"",IF(F154&lt;&gt;"",VLOOKUP(F154,Paramètres!$E$2:$F$27,2,0))+IF(F155&lt;&gt;"",VLOOKUP(F155,Paramètres!$E$2:$F$27,2,0))+IF(F156&lt;&gt;"",VLOOKUP(F156,Paramètres!$E$2:$F$27,2,0)))</f>
        <v/>
      </c>
      <c r="K155" s="382"/>
      <c r="N155" s="406">
        <f>N157/4</f>
        <v>10</v>
      </c>
      <c r="O155" s="407">
        <f>SUM(N153:N157)-(O153+O154)</f>
        <v>78</v>
      </c>
      <c r="P155" s="408"/>
    </row>
    <row r="156" spans="1:16" ht="15" customHeight="1" thickBot="1" x14ac:dyDescent="0.35">
      <c r="A156" s="382"/>
      <c r="B156" s="415"/>
      <c r="C156" s="416"/>
      <c r="D156" s="415"/>
      <c r="E156" s="382"/>
      <c r="F156" s="283"/>
      <c r="G156" s="418"/>
      <c r="H156" s="419"/>
      <c r="I156" s="420"/>
      <c r="J156" s="421"/>
      <c r="K156" s="382"/>
      <c r="N156" s="406">
        <f>N157/4</f>
        <v>10</v>
      </c>
      <c r="O156" s="398"/>
    </row>
    <row r="157" spans="1:16" ht="16.2" thickBot="1" x14ac:dyDescent="0.35">
      <c r="A157" s="382"/>
      <c r="B157" s="422"/>
      <c r="C157" s="422"/>
      <c r="D157" s="422"/>
      <c r="E157" s="382"/>
      <c r="F157" s="423"/>
      <c r="G157" s="424"/>
      <c r="H157" s="425"/>
      <c r="I157" s="425"/>
      <c r="J157" s="426"/>
      <c r="K157" s="382"/>
      <c r="N157" s="406">
        <f>IF(G155="",40,G155)</f>
        <v>40</v>
      </c>
      <c r="O157" s="398"/>
    </row>
    <row r="158" spans="1:16" ht="15" customHeight="1" thickBot="1" x14ac:dyDescent="0.35">
      <c r="A158" s="382"/>
      <c r="B158" s="399">
        <f t="shared" ref="B158" si="24">B153+1</f>
        <v>32</v>
      </c>
      <c r="C158" s="400" t="str">
        <f>IF(VLOOKUP(B158,Paramètres!$A$2:$C$38,2,0)=0,"",VLOOKUP(B158,Paramètres!$A$2:$C$38,2,0))</f>
        <v/>
      </c>
      <c r="D158" s="401" t="str">
        <f>IF(C158="","",VLOOKUP(B158,Paramètres!$A$2:$C$38,3,0))</f>
        <v/>
      </c>
      <c r="E158" s="382"/>
      <c r="F158" s="402" t="s">
        <v>394</v>
      </c>
      <c r="G158" s="403" t="s">
        <v>184</v>
      </c>
      <c r="H158" s="404"/>
      <c r="I158" s="405"/>
      <c r="J158" s="403" t="s">
        <v>185</v>
      </c>
      <c r="K158" s="382"/>
      <c r="M158" s="406" t="str">
        <f>IF(G160="","",IF(Paramètres!$I$3="x",
IF(OR(J160=0,J160=""),0,IF(J160&gt;=G160,Paramètres!$K$10,IF(J160&gt;=G160*75%,Paramètres!$J$8,IF(J160&gt;=G160*50%,Paramètres!$I$8,IF(J160&gt;=G160*25%,Paramètres!$H$8,Paramètres!$G$10))))),
IF(Paramètres!$N$3="x",
IF(OR(J160=0,J160=""),0,IF(J160&gt;=G160,Paramètres!$O$9,IF(J160&gt;=G160*75%,Paramètres!$O$9,IF(J160&gt;=G160*50%,Paramètres!$N$8,IF(J160&gt;=G160*25%,Paramètres!$M$8,IF(J160&lt;G160*25%,Paramètres!$L$9)))))),
IF(Paramètres!$R$3="x",
IF(OR(J160=0,J160=""),"NA",IF(J160&gt;=G160,Paramètres!$S$9,IF(J160&gt;=G160*75%,Paramètres!$S$9,IF(J160&gt;=G160*50%,Paramètres!$R$8,IF(J160&gt;=G160*25%,Paramètres!$Q$8,IF(J160&lt;G160*25%,Paramètres!$P$9)))))),
IF(Paramètres!$V$3="x",
IF(OR(J160=0,J160=""),Paramètres!$T$9,IF(J160&gt;=G160,Paramètres!$W$9,IF(J160&gt;=G160*75%,Paramètres!$W$9,IF(J160&gt;=G160*50%,Paramètres!$V$8,IF(J160&gt;=G160*25%,Paramètres!$U$8,IF(J160&lt;G160*25%,Paramètres!$T$9)))))))))))</f>
        <v/>
      </c>
      <c r="N158" s="406">
        <f>N162/4</f>
        <v>10</v>
      </c>
      <c r="O158" s="407">
        <f>IF(OR(COUNTBLANK(F159:F161)=3,G160=""),0,
IF(SUM(IF(F159&lt;&gt;"",VLOOKUP(F159,Paramètres!$E$2:$F$27,2,0)),IF(F160&lt;&gt;"",VLOOKUP(F160,Paramètres!$E$2:$F$27,2,0)),IF(F161&lt;&gt;"",VLOOKUP(F161,Paramètres!$E$2:$F$27,2,0)))&gt;N162,$N162,
SUM(IF(F159&lt;&gt;"",VLOOKUP(F159,Paramètres!$E$2:$F$27,2,0)),IF(F160&lt;&gt;"",VLOOKUP(F160,Paramètres!$E$2:$F$27,2,0)),IF(F161&lt;&gt;"",VLOOKUP(F161,Paramètres!$E$2:$F$27,2,0)))))</f>
        <v>0</v>
      </c>
      <c r="P158" s="408"/>
    </row>
    <row r="159" spans="1:16" ht="15" customHeight="1" x14ac:dyDescent="0.3">
      <c r="A159" s="382"/>
      <c r="B159" s="409"/>
      <c r="C159" s="410"/>
      <c r="D159" s="409"/>
      <c r="E159" s="382"/>
      <c r="F159" s="280"/>
      <c r="G159" s="411"/>
      <c r="H159" s="412"/>
      <c r="I159" s="413"/>
      <c r="J159" s="414"/>
      <c r="K159" s="382"/>
      <c r="N159" s="406">
        <f>N162/4</f>
        <v>10</v>
      </c>
      <c r="O159" s="407">
        <f>N162*5%</f>
        <v>2</v>
      </c>
    </row>
    <row r="160" spans="1:16" ht="15" customHeight="1" x14ac:dyDescent="0.3">
      <c r="A160" s="382"/>
      <c r="B160" s="415"/>
      <c r="C160" s="416"/>
      <c r="D160" s="415"/>
      <c r="E160" s="382"/>
      <c r="F160" s="281"/>
      <c r="G160" s="282"/>
      <c r="H160" s="412"/>
      <c r="I160" s="413"/>
      <c r="J160" s="417" t="str">
        <f>IF(COUNTA(F159:F161)=0,"",IF(F159&lt;&gt;"",VLOOKUP(F159,Paramètres!$E$2:$F$27,2,0))+IF(F160&lt;&gt;"",VLOOKUP(F160,Paramètres!$E$2:$F$27,2,0))+IF(F161&lt;&gt;"",VLOOKUP(F161,Paramètres!$E$2:$F$27,2,0)))</f>
        <v/>
      </c>
      <c r="K160" s="382"/>
      <c r="N160" s="406">
        <f>N162/4</f>
        <v>10</v>
      </c>
      <c r="O160" s="407">
        <f>SUM(N158:N162)-(O158+O159)</f>
        <v>78</v>
      </c>
      <c r="P160" s="408"/>
    </row>
    <row r="161" spans="1:16" ht="15" customHeight="1" thickBot="1" x14ac:dyDescent="0.35">
      <c r="A161" s="382"/>
      <c r="B161" s="415"/>
      <c r="C161" s="416"/>
      <c r="D161" s="415"/>
      <c r="E161" s="382"/>
      <c r="F161" s="283"/>
      <c r="G161" s="418"/>
      <c r="H161" s="419"/>
      <c r="I161" s="420"/>
      <c r="J161" s="421"/>
      <c r="K161" s="382"/>
      <c r="N161" s="406">
        <f>N162/4</f>
        <v>10</v>
      </c>
      <c r="O161" s="398"/>
    </row>
    <row r="162" spans="1:16" ht="16.2" thickBot="1" x14ac:dyDescent="0.35">
      <c r="A162" s="382"/>
      <c r="B162" s="422"/>
      <c r="C162" s="422"/>
      <c r="D162" s="422"/>
      <c r="E162" s="382"/>
      <c r="F162" s="423"/>
      <c r="G162" s="424"/>
      <c r="H162" s="425"/>
      <c r="I162" s="425"/>
      <c r="J162" s="426"/>
      <c r="K162" s="382"/>
      <c r="N162" s="406">
        <f>IF(G160="",40,G160)</f>
        <v>40</v>
      </c>
      <c r="O162" s="398"/>
    </row>
    <row r="163" spans="1:16" ht="15" customHeight="1" thickBot="1" x14ac:dyDescent="0.35">
      <c r="A163" s="382"/>
      <c r="B163" s="399">
        <f t="shared" ref="B163" si="25">B158+1</f>
        <v>33</v>
      </c>
      <c r="C163" s="400" t="str">
        <f>IF(VLOOKUP(B163,Paramètres!$A$2:$C$38,2,0)=0,"",VLOOKUP(B163,Paramètres!$A$2:$C$38,2,0))</f>
        <v/>
      </c>
      <c r="D163" s="401" t="str">
        <f>IF(C163="","",VLOOKUP(B163,Paramètres!$A$2:$C$38,3,0))</f>
        <v/>
      </c>
      <c r="E163" s="382"/>
      <c r="F163" s="402" t="s">
        <v>394</v>
      </c>
      <c r="G163" s="403" t="s">
        <v>184</v>
      </c>
      <c r="H163" s="404"/>
      <c r="I163" s="405"/>
      <c r="J163" s="403" t="s">
        <v>185</v>
      </c>
      <c r="K163" s="382"/>
      <c r="M163" s="406" t="str">
        <f>IF(G165="","",IF(Paramètres!$I$3="x",
IF(OR(J165=0,J165=""),0,IF(J165&gt;=G165,Paramètres!$K$10,IF(J165&gt;=G165*75%,Paramètres!$J$8,IF(J165&gt;=G165*50%,Paramètres!$I$8,IF(J165&gt;=G165*25%,Paramètres!$H$8,Paramètres!$G$10))))),
IF(Paramètres!$N$3="x",
IF(OR(J165=0,J165=""),0,IF(J165&gt;=G165,Paramètres!$O$9,IF(J165&gt;=G165*75%,Paramètres!$O$9,IF(J165&gt;=G165*50%,Paramètres!$N$8,IF(J165&gt;=G165*25%,Paramètres!$M$8,IF(J165&lt;G165*25%,Paramètres!$L$9)))))),
IF(Paramètres!$R$3="x",
IF(OR(J165=0,J165=""),"NA",IF(J165&gt;=G165,Paramètres!$S$9,IF(J165&gt;=G165*75%,Paramètres!$S$9,IF(J165&gt;=G165*50%,Paramètres!$R$8,IF(J165&gt;=G165*25%,Paramètres!$Q$8,IF(J165&lt;G165*25%,Paramètres!$P$9)))))),
IF(Paramètres!$V$3="x",
IF(OR(J165=0,J165=""),Paramètres!$T$9,IF(J165&gt;=G165,Paramètres!$W$9,IF(J165&gt;=G165*75%,Paramètres!$W$9,IF(J165&gt;=G165*50%,Paramètres!$V$8,IF(J165&gt;=G165*25%,Paramètres!$U$8,IF(J165&lt;G165*25%,Paramètres!$T$9)))))))))))</f>
        <v/>
      </c>
      <c r="N163" s="406">
        <f>N167/4</f>
        <v>10</v>
      </c>
      <c r="O163" s="407">
        <f>IF(OR(COUNTBLANK(F164:F166)=3,G165=""),0,
IF(SUM(IF(F164&lt;&gt;"",VLOOKUP(F164,Paramètres!$E$2:$F$27,2,0)),IF(F165&lt;&gt;"",VLOOKUP(F165,Paramètres!$E$2:$F$27,2,0)),IF(F166&lt;&gt;"",VLOOKUP(F166,Paramètres!$E$2:$F$27,2,0)))&gt;N167,$N167,
SUM(IF(F164&lt;&gt;"",VLOOKUP(F164,Paramètres!$E$2:$F$27,2,0)),IF(F165&lt;&gt;"",VLOOKUP(F165,Paramètres!$E$2:$F$27,2,0)),IF(F166&lt;&gt;"",VLOOKUP(F166,Paramètres!$E$2:$F$27,2,0)))))</f>
        <v>0</v>
      </c>
      <c r="P163" s="408"/>
    </row>
    <row r="164" spans="1:16" ht="15" customHeight="1" x14ac:dyDescent="0.3">
      <c r="A164" s="382"/>
      <c r="B164" s="409"/>
      <c r="C164" s="410"/>
      <c r="D164" s="409"/>
      <c r="E164" s="382"/>
      <c r="F164" s="280"/>
      <c r="G164" s="411"/>
      <c r="H164" s="412"/>
      <c r="I164" s="413"/>
      <c r="J164" s="414"/>
      <c r="K164" s="382"/>
      <c r="N164" s="406">
        <f>N167/4</f>
        <v>10</v>
      </c>
      <c r="O164" s="407">
        <f>N167*5%</f>
        <v>2</v>
      </c>
    </row>
    <row r="165" spans="1:16" ht="15" customHeight="1" x14ac:dyDescent="0.3">
      <c r="A165" s="382"/>
      <c r="B165" s="415"/>
      <c r="C165" s="416"/>
      <c r="D165" s="415"/>
      <c r="E165" s="382"/>
      <c r="F165" s="281"/>
      <c r="G165" s="282"/>
      <c r="H165" s="412"/>
      <c r="I165" s="413"/>
      <c r="J165" s="417" t="str">
        <f>IF(COUNTA(F164:F166)=0,"",IF(F164&lt;&gt;"",VLOOKUP(F164,Paramètres!$E$2:$F$27,2,0))+IF(F165&lt;&gt;"",VLOOKUP(F165,Paramètres!$E$2:$F$27,2,0))+IF(F166&lt;&gt;"",VLOOKUP(F166,Paramètres!$E$2:$F$27,2,0)))</f>
        <v/>
      </c>
      <c r="K165" s="382"/>
      <c r="N165" s="406">
        <f>N167/4</f>
        <v>10</v>
      </c>
      <c r="O165" s="407">
        <f>SUM(N163:N167)-(O163+O164)</f>
        <v>78</v>
      </c>
      <c r="P165" s="408"/>
    </row>
    <row r="166" spans="1:16" ht="15" customHeight="1" thickBot="1" x14ac:dyDescent="0.35">
      <c r="A166" s="382"/>
      <c r="B166" s="415"/>
      <c r="C166" s="416"/>
      <c r="D166" s="415"/>
      <c r="E166" s="382"/>
      <c r="F166" s="283"/>
      <c r="G166" s="418"/>
      <c r="H166" s="419"/>
      <c r="I166" s="420"/>
      <c r="J166" s="421"/>
      <c r="K166" s="382"/>
      <c r="N166" s="406">
        <f>N167/4</f>
        <v>10</v>
      </c>
      <c r="O166" s="398"/>
    </row>
    <row r="167" spans="1:16" ht="16.2" thickBot="1" x14ac:dyDescent="0.35">
      <c r="A167" s="382"/>
      <c r="B167" s="422"/>
      <c r="C167" s="422"/>
      <c r="D167" s="422"/>
      <c r="E167" s="382"/>
      <c r="F167" s="423"/>
      <c r="G167" s="424"/>
      <c r="H167" s="425"/>
      <c r="I167" s="425"/>
      <c r="J167" s="426"/>
      <c r="K167" s="382"/>
      <c r="N167" s="406">
        <f>IF(G165="",40,G165)</f>
        <v>40</v>
      </c>
      <c r="O167" s="398"/>
    </row>
    <row r="168" spans="1:16" ht="15" customHeight="1" thickBot="1" x14ac:dyDescent="0.35">
      <c r="A168" s="382"/>
      <c r="B168" s="399">
        <f t="shared" ref="B168" si="26">B163+1</f>
        <v>34</v>
      </c>
      <c r="C168" s="400" t="str">
        <f>IF(VLOOKUP(B168,Paramètres!$A$2:$C$38,2,0)=0,"",VLOOKUP(B168,Paramètres!$A$2:$C$38,2,0))</f>
        <v/>
      </c>
      <c r="D168" s="401" t="str">
        <f>IF(C168="","",VLOOKUP(B168,Paramètres!$A$2:$C$38,3,0))</f>
        <v/>
      </c>
      <c r="E168" s="382"/>
      <c r="F168" s="402" t="s">
        <v>394</v>
      </c>
      <c r="G168" s="403" t="s">
        <v>184</v>
      </c>
      <c r="H168" s="404"/>
      <c r="I168" s="405"/>
      <c r="J168" s="403" t="s">
        <v>185</v>
      </c>
      <c r="K168" s="382"/>
      <c r="M168" s="406" t="str">
        <f>IF(G170="","",IF(Paramètres!$I$3="x",
IF(OR(J170=0,J170=""),0,IF(J170&gt;=G170,Paramètres!$K$10,IF(J170&gt;=G170*75%,Paramètres!$J$8,IF(J170&gt;=G170*50%,Paramètres!$I$8,IF(J170&gt;=G170*25%,Paramètres!$H$8,Paramètres!$G$10))))),
IF(Paramètres!$N$3="x",
IF(OR(J170=0,J170=""),0,IF(J170&gt;=G170,Paramètres!$O$9,IF(J170&gt;=G170*75%,Paramètres!$O$9,IF(J170&gt;=G170*50%,Paramètres!$N$8,IF(J170&gt;=G170*25%,Paramètres!$M$8,IF(J170&lt;G170*25%,Paramètres!$L$9)))))),
IF(Paramètres!$R$3="x",
IF(OR(J170=0,J170=""),"NA",IF(J170&gt;=G170,Paramètres!$S$9,IF(J170&gt;=G170*75%,Paramètres!$S$9,IF(J170&gt;=G170*50%,Paramètres!$R$8,IF(J170&gt;=G170*25%,Paramètres!$Q$8,IF(J170&lt;G170*25%,Paramètres!$P$9)))))),
IF(Paramètres!$V$3="x",
IF(OR(J170=0,J170=""),Paramètres!$T$9,IF(J170&gt;=G170,Paramètres!$W$9,IF(J170&gt;=G170*75%,Paramètres!$W$9,IF(J170&gt;=G170*50%,Paramètres!$V$8,IF(J170&gt;=G170*25%,Paramètres!$U$8,IF(J170&lt;G170*25%,Paramètres!$T$9)))))))))))</f>
        <v/>
      </c>
      <c r="N168" s="406">
        <f>N172/4</f>
        <v>10</v>
      </c>
      <c r="O168" s="407">
        <f>IF(OR(COUNTBLANK(F169:F171)=3,G170=""),0,
IF(SUM(IF(F169&lt;&gt;"",VLOOKUP(F169,Paramètres!$E$2:$F$27,2,0)),IF(F170&lt;&gt;"",VLOOKUP(F170,Paramètres!$E$2:$F$27,2,0)),IF(F171&lt;&gt;"",VLOOKUP(F171,Paramètres!$E$2:$F$27,2,0)))&gt;N172,$N172,
SUM(IF(F169&lt;&gt;"",VLOOKUP(F169,Paramètres!$E$2:$F$27,2,0)),IF(F170&lt;&gt;"",VLOOKUP(F170,Paramètres!$E$2:$F$27,2,0)),IF(F171&lt;&gt;"",VLOOKUP(F171,Paramètres!$E$2:$F$27,2,0)))))</f>
        <v>0</v>
      </c>
      <c r="P168" s="408"/>
    </row>
    <row r="169" spans="1:16" ht="15" customHeight="1" x14ac:dyDescent="0.3">
      <c r="A169" s="382"/>
      <c r="B169" s="409"/>
      <c r="C169" s="410"/>
      <c r="D169" s="409"/>
      <c r="E169" s="382"/>
      <c r="F169" s="280"/>
      <c r="G169" s="411"/>
      <c r="H169" s="412"/>
      <c r="I169" s="413"/>
      <c r="J169" s="414"/>
      <c r="K169" s="382"/>
      <c r="N169" s="406">
        <f>N172/4</f>
        <v>10</v>
      </c>
      <c r="O169" s="407">
        <f>N172*5%</f>
        <v>2</v>
      </c>
    </row>
    <row r="170" spans="1:16" ht="15" customHeight="1" x14ac:dyDescent="0.3">
      <c r="A170" s="382"/>
      <c r="B170" s="415"/>
      <c r="C170" s="416"/>
      <c r="D170" s="415"/>
      <c r="E170" s="382"/>
      <c r="F170" s="281"/>
      <c r="G170" s="282"/>
      <c r="H170" s="412"/>
      <c r="I170" s="413"/>
      <c r="J170" s="417" t="str">
        <f>IF(COUNTA(F169:F171)=0,"",IF(F169&lt;&gt;"",VLOOKUP(F169,Paramètres!$E$2:$F$27,2,0))+IF(F170&lt;&gt;"",VLOOKUP(F170,Paramètres!$E$2:$F$27,2,0))+IF(F171&lt;&gt;"",VLOOKUP(F171,Paramètres!$E$2:$F$27,2,0)))</f>
        <v/>
      </c>
      <c r="K170" s="382"/>
      <c r="N170" s="406">
        <f>N172/4</f>
        <v>10</v>
      </c>
      <c r="O170" s="407">
        <f>SUM(N168:N172)-(O168+O169)</f>
        <v>78</v>
      </c>
      <c r="P170" s="408"/>
    </row>
    <row r="171" spans="1:16" ht="15" customHeight="1" thickBot="1" x14ac:dyDescent="0.35">
      <c r="A171" s="382"/>
      <c r="B171" s="415"/>
      <c r="C171" s="416"/>
      <c r="D171" s="415"/>
      <c r="E171" s="382"/>
      <c r="F171" s="283"/>
      <c r="G171" s="418"/>
      <c r="H171" s="419"/>
      <c r="I171" s="420"/>
      <c r="J171" s="421"/>
      <c r="K171" s="382"/>
      <c r="N171" s="406">
        <f>N172/4</f>
        <v>10</v>
      </c>
      <c r="O171" s="398"/>
    </row>
    <row r="172" spans="1:16" ht="16.2" thickBot="1" x14ac:dyDescent="0.35">
      <c r="A172" s="382"/>
      <c r="B172" s="422"/>
      <c r="C172" s="422"/>
      <c r="D172" s="422"/>
      <c r="E172" s="382"/>
      <c r="F172" s="423"/>
      <c r="G172" s="424"/>
      <c r="H172" s="425"/>
      <c r="I172" s="425"/>
      <c r="J172" s="426"/>
      <c r="K172" s="382"/>
      <c r="N172" s="406">
        <f>IF(G170="",40,G170)</f>
        <v>40</v>
      </c>
      <c r="O172" s="398"/>
    </row>
    <row r="173" spans="1:16" ht="15" customHeight="1" thickBot="1" x14ac:dyDescent="0.35">
      <c r="A173" s="382"/>
      <c r="B173" s="399">
        <f t="shared" ref="B173" si="27">B168+1</f>
        <v>35</v>
      </c>
      <c r="C173" s="400" t="str">
        <f>IF(VLOOKUP(B173,Paramètres!$A$2:$C$38,2,0)=0,"",VLOOKUP(B173,Paramètres!$A$2:$C$38,2,0))</f>
        <v/>
      </c>
      <c r="D173" s="401" t="str">
        <f>IF(C173="","",VLOOKUP(B173,Paramètres!$A$2:$C$38,3,0))</f>
        <v/>
      </c>
      <c r="E173" s="382"/>
      <c r="F173" s="402" t="s">
        <v>394</v>
      </c>
      <c r="G173" s="403" t="s">
        <v>184</v>
      </c>
      <c r="H173" s="404"/>
      <c r="I173" s="405"/>
      <c r="J173" s="403" t="s">
        <v>185</v>
      </c>
      <c r="K173" s="382"/>
      <c r="M173" s="406" t="str">
        <f>IF(G175="","",IF(Paramètres!$I$3="x",
IF(OR(J175=0,J175=""),0,IF(J175&gt;=G175,Paramètres!$K$10,IF(J175&gt;=G175*75%,Paramètres!$J$8,IF(J175&gt;=G175*50%,Paramètres!$I$8,IF(J175&gt;=G175*25%,Paramètres!$H$8,Paramètres!$G$10))))),
IF(Paramètres!$N$3="x",
IF(OR(J175=0,J175=""),0,IF(J175&gt;=G175,Paramètres!$O$9,IF(J175&gt;=G175*75%,Paramètres!$O$9,IF(J175&gt;=G175*50%,Paramètres!$N$8,IF(J175&gt;=G175*25%,Paramètres!$M$8,IF(J175&lt;G175*25%,Paramètres!$L$9)))))),
IF(Paramètres!$R$3="x",
IF(OR(J175=0,J175=""),"NA",IF(J175&gt;=G175,Paramètres!$S$9,IF(J175&gt;=G175*75%,Paramètres!$S$9,IF(J175&gt;=G175*50%,Paramètres!$R$8,IF(J175&gt;=G175*25%,Paramètres!$Q$8,IF(J175&lt;G175*25%,Paramètres!$P$9)))))),
IF(Paramètres!$V$3="x",
IF(OR(J175=0,J175=""),Paramètres!$T$9,IF(J175&gt;=G175,Paramètres!$W$9,IF(J175&gt;=G175*75%,Paramètres!$W$9,IF(J175&gt;=G175*50%,Paramètres!$V$8,IF(J175&gt;=G175*25%,Paramètres!$U$8,IF(J175&lt;G175*25%,Paramètres!$T$9)))))))))))</f>
        <v/>
      </c>
      <c r="N173" s="406">
        <f>N177/4</f>
        <v>10</v>
      </c>
      <c r="O173" s="407">
        <f>IF(OR(COUNTBLANK(F174:F176)=3,G175=""),0,
IF(SUM(IF(F174&lt;&gt;"",VLOOKUP(F174,Paramètres!$E$2:$F$27,2,0)),IF(F175&lt;&gt;"",VLOOKUP(F175,Paramètres!$E$2:$F$27,2,0)),IF(F176&lt;&gt;"",VLOOKUP(F176,Paramètres!$E$2:$F$27,2,0)))&gt;N177,$N177,
SUM(IF(F174&lt;&gt;"",VLOOKUP(F174,Paramètres!$E$2:$F$27,2,0)),IF(F175&lt;&gt;"",VLOOKUP(F175,Paramètres!$E$2:$F$27,2,0)),IF(F176&lt;&gt;"",VLOOKUP(F176,Paramètres!$E$2:$F$27,2,0)))))</f>
        <v>0</v>
      </c>
      <c r="P173" s="408"/>
    </row>
    <row r="174" spans="1:16" ht="15" customHeight="1" x14ac:dyDescent="0.3">
      <c r="A174" s="382"/>
      <c r="B174" s="409"/>
      <c r="C174" s="410"/>
      <c r="D174" s="409"/>
      <c r="E174" s="382"/>
      <c r="F174" s="280"/>
      <c r="G174" s="411"/>
      <c r="H174" s="412"/>
      <c r="I174" s="413"/>
      <c r="J174" s="414"/>
      <c r="K174" s="382"/>
      <c r="N174" s="406">
        <f>N177/4</f>
        <v>10</v>
      </c>
      <c r="O174" s="407">
        <f>N177*5%</f>
        <v>2</v>
      </c>
    </row>
    <row r="175" spans="1:16" ht="15" customHeight="1" x14ac:dyDescent="0.3">
      <c r="A175" s="382"/>
      <c r="B175" s="415"/>
      <c r="C175" s="416"/>
      <c r="D175" s="415"/>
      <c r="E175" s="382"/>
      <c r="F175" s="281"/>
      <c r="G175" s="282"/>
      <c r="H175" s="412"/>
      <c r="I175" s="413"/>
      <c r="J175" s="417" t="str">
        <f>IF(COUNTA(F174:F176)=0,"",IF(F174&lt;&gt;"",VLOOKUP(F174,Paramètres!$E$2:$F$27,2,0))+IF(F175&lt;&gt;"",VLOOKUP(F175,Paramètres!$E$2:$F$27,2,0))+IF(F176&lt;&gt;"",VLOOKUP(F176,Paramètres!$E$2:$F$27,2,0)))</f>
        <v/>
      </c>
      <c r="K175" s="382"/>
      <c r="N175" s="406">
        <f>N177/4</f>
        <v>10</v>
      </c>
      <c r="O175" s="407">
        <f>SUM(N173:N177)-(O173+O174)</f>
        <v>78</v>
      </c>
      <c r="P175" s="408"/>
    </row>
    <row r="176" spans="1:16" ht="15" customHeight="1" thickBot="1" x14ac:dyDescent="0.35">
      <c r="A176" s="382"/>
      <c r="B176" s="415"/>
      <c r="C176" s="416"/>
      <c r="D176" s="415"/>
      <c r="E176" s="382"/>
      <c r="F176" s="283"/>
      <c r="G176" s="418"/>
      <c r="H176" s="419"/>
      <c r="I176" s="420"/>
      <c r="J176" s="421"/>
      <c r="K176" s="382"/>
      <c r="N176" s="406">
        <f>N177/4</f>
        <v>10</v>
      </c>
      <c r="O176" s="398"/>
    </row>
    <row r="177" spans="1:16" ht="16.2" thickBot="1" x14ac:dyDescent="0.35">
      <c r="A177" s="382"/>
      <c r="B177" s="422"/>
      <c r="C177" s="422"/>
      <c r="D177" s="422"/>
      <c r="E177" s="382"/>
      <c r="F177" s="423"/>
      <c r="G177" s="424"/>
      <c r="H177" s="425"/>
      <c r="I177" s="425"/>
      <c r="J177" s="426"/>
      <c r="K177" s="382"/>
      <c r="N177" s="406">
        <f>IF(G175="",40,G175)</f>
        <v>40</v>
      </c>
      <c r="O177" s="398"/>
    </row>
    <row r="178" spans="1:16" ht="15" customHeight="1" thickBot="1" x14ac:dyDescent="0.35">
      <c r="A178" s="382"/>
      <c r="B178" s="399">
        <f t="shared" ref="B178" si="28">B173+1</f>
        <v>36</v>
      </c>
      <c r="C178" s="400" t="str">
        <f>IF(VLOOKUP(B178,Paramètres!$A$2:$C$38,2,0)=0,"",VLOOKUP(B178,Paramètres!$A$2:$C$38,2,0))</f>
        <v/>
      </c>
      <c r="D178" s="401" t="str">
        <f>IF(C178="","",VLOOKUP(B178,Paramètres!$A$2:$C$38,3,0))</f>
        <v/>
      </c>
      <c r="E178" s="382"/>
      <c r="F178" s="402" t="s">
        <v>394</v>
      </c>
      <c r="G178" s="403" t="s">
        <v>184</v>
      </c>
      <c r="H178" s="404"/>
      <c r="I178" s="405"/>
      <c r="J178" s="403" t="s">
        <v>185</v>
      </c>
      <c r="K178" s="382"/>
      <c r="M178" s="406" t="str">
        <f>IF(G180="","",IF(Paramètres!$I$3="x",
IF(OR(J180=0,J180=""),0,IF(J180&gt;=G180,Paramètres!$K$10,IF(J180&gt;=G180*75%,Paramètres!$J$8,IF(J180&gt;=G180*50%,Paramètres!$I$8,IF(J180&gt;=G180*25%,Paramètres!$H$8,Paramètres!$G$10))))),
IF(Paramètres!$N$3="x",
IF(OR(J180=0,J180=""),0,IF(J180&gt;=G180,Paramètres!$O$9,IF(J180&gt;=G180*75%,Paramètres!$O$9,IF(J180&gt;=G180*50%,Paramètres!$N$8,IF(J180&gt;=G180*25%,Paramètres!$M$8,IF(J180&lt;G180*25%,Paramètres!$L$9)))))),
IF(Paramètres!$R$3="x",
IF(OR(J180=0,J180=""),"NA",IF(J180&gt;=G180,Paramètres!$S$9,IF(J180&gt;=G180*75%,Paramètres!$S$9,IF(J180&gt;=G180*50%,Paramètres!$R$8,IF(J180&gt;=G180*25%,Paramètres!$Q$8,IF(J180&lt;G180*25%,Paramètres!$P$9)))))),
IF(Paramètres!$V$3="x",
IF(OR(J180=0,J180=""),Paramètres!$T$9,IF(J180&gt;=G180,Paramètres!$W$9,IF(J180&gt;=G180*75%,Paramètres!$W$9,IF(J180&gt;=G180*50%,Paramètres!$V$8,IF(J180&gt;=G180*25%,Paramètres!$U$8,IF(J180&lt;G180*25%,Paramètres!$T$9)))))))))))</f>
        <v/>
      </c>
      <c r="N178" s="406">
        <f>N182/4</f>
        <v>10</v>
      </c>
      <c r="O178" s="407">
        <f>IF(OR(COUNTBLANK(F179:F181)=3,G180=""),0,
IF(SUM(IF(F179&lt;&gt;"",VLOOKUP(F179,Paramètres!$E$2:$F$27,2,0)),IF(F180&lt;&gt;"",VLOOKUP(F180,Paramètres!$E$2:$F$27,2,0)),IF(F181&lt;&gt;"",VLOOKUP(F181,Paramètres!$E$2:$F$27,2,0)))&gt;N182,$N182,
SUM(IF(F179&lt;&gt;"",VLOOKUP(F179,Paramètres!$E$2:$F$27,2,0)),IF(F180&lt;&gt;"",VLOOKUP(F180,Paramètres!$E$2:$F$27,2,0)),IF(F181&lt;&gt;"",VLOOKUP(F181,Paramètres!$E$2:$F$27,2,0)))))</f>
        <v>0</v>
      </c>
      <c r="P178" s="408"/>
    </row>
    <row r="179" spans="1:16" ht="15" customHeight="1" x14ac:dyDescent="0.3">
      <c r="A179" s="382"/>
      <c r="B179" s="409"/>
      <c r="C179" s="410"/>
      <c r="D179" s="409"/>
      <c r="E179" s="382"/>
      <c r="F179" s="280"/>
      <c r="G179" s="411"/>
      <c r="H179" s="412"/>
      <c r="I179" s="413"/>
      <c r="J179" s="414"/>
      <c r="K179" s="382"/>
      <c r="N179" s="406">
        <f>N182/4</f>
        <v>10</v>
      </c>
      <c r="O179" s="407">
        <f>N182*5%</f>
        <v>2</v>
      </c>
    </row>
    <row r="180" spans="1:16" ht="15" customHeight="1" x14ac:dyDescent="0.3">
      <c r="A180" s="382"/>
      <c r="B180" s="415"/>
      <c r="C180" s="416"/>
      <c r="D180" s="415"/>
      <c r="E180" s="382"/>
      <c r="F180" s="281"/>
      <c r="G180" s="282"/>
      <c r="H180" s="412"/>
      <c r="I180" s="413"/>
      <c r="J180" s="417" t="str">
        <f>IF(COUNTA(F179:F181)=0,"",IF(F179&lt;&gt;"",VLOOKUP(F179,Paramètres!$E$2:$F$27,2,0))+IF(F180&lt;&gt;"",VLOOKUP(F180,Paramètres!$E$2:$F$27,2,0))+IF(F181&lt;&gt;"",VLOOKUP(F181,Paramètres!$E$2:$F$27,2,0)))</f>
        <v/>
      </c>
      <c r="K180" s="382"/>
      <c r="N180" s="406">
        <f>N182/4</f>
        <v>10</v>
      </c>
      <c r="O180" s="407">
        <f>SUM(N178:N182)-(O178+O179)</f>
        <v>78</v>
      </c>
      <c r="P180" s="408"/>
    </row>
    <row r="181" spans="1:16" ht="15" customHeight="1" thickBot="1" x14ac:dyDescent="0.35">
      <c r="A181" s="382"/>
      <c r="B181" s="415"/>
      <c r="C181" s="416"/>
      <c r="D181" s="415"/>
      <c r="E181" s="382"/>
      <c r="F181" s="283"/>
      <c r="G181" s="418"/>
      <c r="H181" s="419"/>
      <c r="I181" s="420"/>
      <c r="J181" s="421"/>
      <c r="K181" s="382"/>
      <c r="N181" s="406">
        <f>N182/4</f>
        <v>10</v>
      </c>
      <c r="O181" s="398"/>
    </row>
    <row r="182" spans="1:16" ht="16.2" thickBot="1" x14ac:dyDescent="0.35">
      <c r="A182" s="382"/>
      <c r="B182" s="422"/>
      <c r="C182" s="422"/>
      <c r="D182" s="422"/>
      <c r="E182" s="382"/>
      <c r="F182" s="423"/>
      <c r="G182" s="424"/>
      <c r="H182" s="425"/>
      <c r="I182" s="425"/>
      <c r="J182" s="426"/>
      <c r="K182" s="382"/>
      <c r="N182" s="406">
        <f>IF(G180="",40,G180)</f>
        <v>40</v>
      </c>
      <c r="O182" s="398"/>
    </row>
    <row r="183" spans="1:16" ht="15" customHeight="1" thickBot="1" x14ac:dyDescent="0.35">
      <c r="A183" s="382"/>
      <c r="B183" s="399">
        <f t="shared" ref="B183" si="29">B178+1</f>
        <v>37</v>
      </c>
      <c r="C183" s="400" t="str">
        <f>IF(VLOOKUP(B183,Paramètres!$A$2:$C$38,2,0)=0,"",VLOOKUP(B183,Paramètres!$A$2:$C$38,2,0))</f>
        <v/>
      </c>
      <c r="D183" s="401" t="str">
        <f>IF(C183="","",VLOOKUP(B183,Paramètres!$A$2:$C$38,3,0))</f>
        <v/>
      </c>
      <c r="E183" s="382"/>
      <c r="F183" s="402" t="s">
        <v>394</v>
      </c>
      <c r="G183" s="403" t="s">
        <v>184</v>
      </c>
      <c r="H183" s="404"/>
      <c r="I183" s="405"/>
      <c r="J183" s="403" t="s">
        <v>185</v>
      </c>
      <c r="K183" s="382"/>
      <c r="M183" s="406" t="str">
        <f>IF(G185="","",IF(Paramètres!$I$3="x",
IF(OR(J185=0,J185=""),0,IF(J185&gt;=G185,Paramètres!$K$10,IF(J185&gt;=G185*75%,Paramètres!$J$8,IF(J185&gt;=G185*50%,Paramètres!$I$8,IF(J185&gt;=G185*25%,Paramètres!$H$8,Paramètres!$G$10))))),
IF(Paramètres!$N$3="x",
IF(OR(J185=0,J185=""),0,IF(J185&gt;=G185,Paramètres!$O$9,IF(J185&gt;=G185*75%,Paramètres!$O$9,IF(J185&gt;=G185*50%,Paramètres!$N$8,IF(J185&gt;=G185*25%,Paramètres!$M$8,IF(J185&lt;G185*25%,Paramètres!$L$9)))))),
IF(Paramètres!$R$3="x",
IF(OR(J185=0,J185=""),"NA",IF(J185&gt;=G185,Paramètres!$S$9,IF(J185&gt;=G185*75%,Paramètres!$S$9,IF(J185&gt;=G185*50%,Paramètres!$R$8,IF(J185&gt;=G185*25%,Paramètres!$Q$8,IF(J185&lt;G185*25%,Paramètres!$P$9)))))),
IF(Paramètres!$V$3="x",
IF(OR(J185=0,J185=""),Paramètres!$T$9,IF(J185&gt;=G185,Paramètres!$W$9,IF(J185&gt;=G185*75%,Paramètres!$W$9,IF(J185&gt;=G185*50%,Paramètres!$V$8,IF(J185&gt;=G185*25%,Paramètres!$U$8,IF(J185&lt;G185*25%,Paramètres!$T$9)))))))))))</f>
        <v/>
      </c>
      <c r="N183" s="406">
        <f>N187/4</f>
        <v>10</v>
      </c>
      <c r="O183" s="407">
        <f>IF(OR(COUNTBLANK(F184:F186)=3,G185=""),0,
IF(SUM(IF(F184&lt;&gt;"",VLOOKUP(F184,Paramètres!$E$2:$F$27,2,0)),IF(F185&lt;&gt;"",VLOOKUP(F185,Paramètres!$E$2:$F$27,2,0)),IF(F186&lt;&gt;"",VLOOKUP(F186,Paramètres!$E$2:$F$27,2,0)))&gt;N187,$N187,
SUM(IF(F184&lt;&gt;"",VLOOKUP(F184,Paramètres!$E$2:$F$27,2,0)),IF(F185&lt;&gt;"",VLOOKUP(F185,Paramètres!$E$2:$F$27,2,0)),IF(F186&lt;&gt;"",VLOOKUP(F186,Paramètres!$E$2:$F$27,2,0)))))</f>
        <v>0</v>
      </c>
      <c r="P183" s="408"/>
    </row>
    <row r="184" spans="1:16" ht="15" customHeight="1" x14ac:dyDescent="0.3">
      <c r="A184" s="382"/>
      <c r="B184" s="409"/>
      <c r="C184" s="410"/>
      <c r="D184" s="409"/>
      <c r="E184" s="382"/>
      <c r="F184" s="280"/>
      <c r="G184" s="411"/>
      <c r="H184" s="412"/>
      <c r="I184" s="413"/>
      <c r="J184" s="414"/>
      <c r="K184" s="382"/>
      <c r="N184" s="406">
        <f>N187/4</f>
        <v>10</v>
      </c>
      <c r="O184" s="407">
        <f>N187*5%</f>
        <v>2</v>
      </c>
    </row>
    <row r="185" spans="1:16" ht="15" customHeight="1" x14ac:dyDescent="0.3">
      <c r="A185" s="382"/>
      <c r="B185" s="415"/>
      <c r="C185" s="416"/>
      <c r="D185" s="415"/>
      <c r="E185" s="382"/>
      <c r="F185" s="281"/>
      <c r="G185" s="282"/>
      <c r="H185" s="412"/>
      <c r="I185" s="413"/>
      <c r="J185" s="417" t="str">
        <f>IF(COUNTA(F184:F186)=0,"",IF(F184&lt;&gt;"",VLOOKUP(F184,Paramètres!$E$2:$F$27,2,0))+IF(F185&lt;&gt;"",VLOOKUP(F185,Paramètres!$E$2:$F$27,2,0))+IF(F186&lt;&gt;"",VLOOKUP(F186,Paramètres!$E$2:$F$27,2,0)))</f>
        <v/>
      </c>
      <c r="K185" s="382"/>
      <c r="N185" s="406">
        <f>N187/4</f>
        <v>10</v>
      </c>
      <c r="O185" s="407">
        <f>SUM(N183:N187)-(O183+O184)</f>
        <v>78</v>
      </c>
      <c r="P185" s="408"/>
    </row>
    <row r="186" spans="1:16" ht="15" customHeight="1" thickBot="1" x14ac:dyDescent="0.35">
      <c r="A186" s="382"/>
      <c r="B186" s="415"/>
      <c r="C186" s="416"/>
      <c r="D186" s="415"/>
      <c r="E186" s="382"/>
      <c r="F186" s="283"/>
      <c r="G186" s="418"/>
      <c r="H186" s="419"/>
      <c r="I186" s="420"/>
      <c r="J186" s="421"/>
      <c r="K186" s="382"/>
      <c r="N186" s="406">
        <f>N187/4</f>
        <v>10</v>
      </c>
      <c r="O186" s="398"/>
    </row>
    <row r="187" spans="1:16" ht="15.6" x14ac:dyDescent="0.3">
      <c r="A187" s="382"/>
      <c r="B187" s="422"/>
      <c r="C187" s="422"/>
      <c r="D187" s="422"/>
      <c r="E187" s="382"/>
      <c r="F187" s="423"/>
      <c r="G187" s="424"/>
      <c r="H187" s="425"/>
      <c r="I187" s="425"/>
      <c r="J187" s="426"/>
      <c r="K187" s="382"/>
      <c r="N187" s="406">
        <f>IF(G185="",40,G185)</f>
        <v>40</v>
      </c>
      <c r="O187" s="398"/>
    </row>
    <row r="188" spans="1:16" ht="15.6" hidden="1" x14ac:dyDescent="0.3"/>
    <row r="189" spans="1:16" ht="15.6" hidden="1" x14ac:dyDescent="0.3"/>
  </sheetData>
  <sheetProtection sheet="1" formatCells="0" formatColumns="0" formatRows="0" insertColumns="0" insertRows="0" deleteColumns="0" deleteRows="0" sort="0"/>
  <mergeCells count="40">
    <mergeCell ref="H168:I171"/>
    <mergeCell ref="H173:I176"/>
    <mergeCell ref="H178:I181"/>
    <mergeCell ref="H183:I186"/>
    <mergeCell ref="H138:I141"/>
    <mergeCell ref="H143:I146"/>
    <mergeCell ref="H148:I151"/>
    <mergeCell ref="H153:I156"/>
    <mergeCell ref="H158:I161"/>
    <mergeCell ref="H163:I166"/>
    <mergeCell ref="H133:I136"/>
    <mergeCell ref="H78:I81"/>
    <mergeCell ref="H83:I86"/>
    <mergeCell ref="H88:I91"/>
    <mergeCell ref="H93:I96"/>
    <mergeCell ref="H98:I101"/>
    <mergeCell ref="H103:I106"/>
    <mergeCell ref="H108:I111"/>
    <mergeCell ref="H113:I116"/>
    <mergeCell ref="H118:I121"/>
    <mergeCell ref="H123:I126"/>
    <mergeCell ref="H128:I131"/>
    <mergeCell ref="H73:I76"/>
    <mergeCell ref="H18:I21"/>
    <mergeCell ref="H23:I26"/>
    <mergeCell ref="H28:I31"/>
    <mergeCell ref="H33:I36"/>
    <mergeCell ref="H38:I41"/>
    <mergeCell ref="H43:I46"/>
    <mergeCell ref="H48:I51"/>
    <mergeCell ref="H53:I56"/>
    <mergeCell ref="H58:I61"/>
    <mergeCell ref="H63:I66"/>
    <mergeCell ref="H68:I71"/>
    <mergeCell ref="H13:I16"/>
    <mergeCell ref="B1:J1"/>
    <mergeCell ref="B2:C2"/>
    <mergeCell ref="G2:J2"/>
    <mergeCell ref="H3:I6"/>
    <mergeCell ref="H8:I11"/>
  </mergeCells>
  <conditionalFormatting sqref="G4">
    <cfRule type="cellIs" dxfId="177" priority="9" operator="equal">
      <formula>""""""</formula>
    </cfRule>
  </conditionalFormatting>
  <conditionalFormatting sqref="G4">
    <cfRule type="cellIs" dxfId="176" priority="10" operator="greaterThanOrEqual">
      <formula>#REF!</formula>
    </cfRule>
    <cfRule type="cellIs" dxfId="175" priority="11" operator="between">
      <formula>#REF!</formula>
      <formula>#REF!-1</formula>
    </cfRule>
    <cfRule type="cellIs" dxfId="174" priority="12" operator="between">
      <formula>#REF!/2</formula>
      <formula>#REF!</formula>
    </cfRule>
  </conditionalFormatting>
  <conditionalFormatting sqref="C3 C8 C13 C18 C23 C28 C33 C38 C43 C48 C53 C58 C63 C68 C73 C78 C83 C88 C93 C98 C103 C108 C113 C118 C123 C128 C133 C138 C143 C148 C153 C158 C163 C168 C173 C178 C183">
    <cfRule type="expression" dxfId="173" priority="13">
      <formula>IF(MID(#REF!,2,1)="4",TRUE)</formula>
    </cfRule>
    <cfRule type="expression" dxfId="172" priority="14">
      <formula>IF(MID(#REF!,2,1)="3",TRUE)</formula>
    </cfRule>
    <cfRule type="expression" dxfId="171" priority="15">
      <formula>IF(MID(#REF!,2,1)="2",TRUE)</formula>
    </cfRule>
    <cfRule type="expression" dxfId="170" priority="16">
      <formula>IF(MID(#REF!,2,1)="1",TRUE)</formula>
    </cfRule>
  </conditionalFormatting>
  <conditionalFormatting sqref="G9 G14 G19 G24 G29 G34 G39 G44 G49 G54 G59 G64 G69 G74 G79 G84 G89 G94 G99 G104 G109 G114 G119 G124 G129 G134 G139 G144 G149 G154 G159 G164 G169 G174 G179 G184">
    <cfRule type="cellIs" dxfId="169" priority="1" operator="equal">
      <formula>""""""</formula>
    </cfRule>
  </conditionalFormatting>
  <conditionalFormatting sqref="G9 G14 G19 G24 G29 G34 G39 G44 G49 G54 G59 G64 G69 G74 G79 G84 G89 G94 G99 G104 G109 G114 G119 G124 G129 G134 G139 G144 G149 G154 G159 G164 G169 G174 G179 G184">
    <cfRule type="cellIs" dxfId="168" priority="2" operator="greaterThanOrEqual">
      <formula>#REF!</formula>
    </cfRule>
    <cfRule type="cellIs" dxfId="167" priority="3" operator="between">
      <formula>#REF!</formula>
      <formula>#REF!-1</formula>
    </cfRule>
    <cfRule type="cellIs" dxfId="166" priority="4" operator="between">
      <formula>#REF!/2</formula>
      <formula>#REF!</formula>
    </cfRule>
  </conditionalFormatting>
  <dataValidations count="1">
    <dataValidation type="list" allowBlank="1" showInputMessage="1" showErrorMessage="1" sqref="C3 C33 C8 C13 C18 C23 C28 C38 C43 C48 C53 C58 C63 C68 C73 C78 C83 C88 C93 C98 C103 C108 C113 C118 C123 C128 C133 C138 C143 C148 C153 C158 C163 C168 C173 C178 C183" xr:uid="{34584185-5E32-4E55-88E9-D451DC1CE202}">
      <formula1>Liste_élèves</formula1>
    </dataValidation>
  </dataValidations>
  <pageMargins left="0.19685039370078741" right="0.19685039370078741" top="0.19685039370078741" bottom="0.19685039370078741" header="0.31496062992125984" footer="0.31496062992125984"/>
  <pageSetup paperSize="9" orientation="landscape" horizontalDpi="4294967293"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B19AD7E1-8EE4-4425-A808-4F881AE116B3}">
          <x14:formula1>
            <xm:f>Paramètres!$E$2:$E$27</xm:f>
          </x14:formula1>
          <xm:sqref>F4:F6 F9:F11 F14:F16 F19:F21 F24:F26 F29:F31 F34:F36 F39:F41 F44:F46 F49:F51 F54:F56 F59:F61 F64:F66 F69:F71 F74:F76 F79:F81 F84:F86 F89:F91 F94:F96 F99:F101 F104:F106 F109:F111 F114:F116 F119:F121 F124:F126 F129:F131 F134:F136 F139:F141 F144:F146 F149:F151 F154:F156 F159:F161 F164:F166 F169:F171 F174:F176 F179:F181 F184:F186</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B14DBE-3B58-4265-8976-4968F2CB1A46}">
  <dimension ref="A1:P189"/>
  <sheetViews>
    <sheetView showGridLines="0" zoomScaleNormal="100" zoomScaleSheetLayoutView="55" workbookViewId="0">
      <pane xSplit="4" ySplit="2" topLeftCell="E72" activePane="bottomRight" state="frozen"/>
      <selection sqref="A1:XFD40"/>
      <selection pane="topRight" sqref="A1:XFD40"/>
      <selection pane="bottomLeft" sqref="A1:XFD40"/>
      <selection pane="bottomRight" activeCell="K153" sqref="K153"/>
    </sheetView>
  </sheetViews>
  <sheetFormatPr baseColWidth="10" defaultColWidth="0" defaultRowHeight="15.6" customHeight="1" zeroHeight="1" x14ac:dyDescent="0.3"/>
  <cols>
    <col min="1" max="1" width="11.44140625" style="384" customWidth="1"/>
    <col min="2" max="2" width="3.88671875" style="384" customWidth="1"/>
    <col min="3" max="3" width="22.33203125" style="384" customWidth="1"/>
    <col min="4" max="4" width="6" style="384" customWidth="1"/>
    <col min="5" max="5" width="2.5546875" style="384" customWidth="1"/>
    <col min="6" max="6" width="44.88671875" style="384" customWidth="1"/>
    <col min="7" max="7" width="19.5546875" style="384" customWidth="1"/>
    <col min="8" max="8" width="10.33203125" style="384" customWidth="1"/>
    <col min="9" max="9" width="8.109375" style="384" customWidth="1"/>
    <col min="10" max="10" width="16" style="427" customWidth="1"/>
    <col min="11" max="11" width="16" style="384" customWidth="1"/>
    <col min="12" max="12" width="12" style="384" hidden="1" customWidth="1"/>
    <col min="13" max="13" width="8.109375" style="384" hidden="1" customWidth="1"/>
    <col min="14" max="16" width="0" style="384" hidden="1" customWidth="1"/>
    <col min="17" max="16384" width="11.44140625" style="384" hidden="1"/>
  </cols>
  <sheetData>
    <row r="1" spans="1:16" ht="29.25" customHeight="1" thickBot="1" x14ac:dyDescent="0.35">
      <c r="A1" s="460"/>
      <c r="B1" s="461" t="s">
        <v>403</v>
      </c>
      <c r="C1" s="461"/>
      <c r="D1" s="461"/>
      <c r="E1" s="461"/>
      <c r="F1" s="461"/>
      <c r="G1" s="461"/>
      <c r="H1" s="461"/>
      <c r="I1" s="461"/>
      <c r="J1" s="461"/>
      <c r="K1" s="460"/>
    </row>
    <row r="2" spans="1:16" ht="44.25" customHeight="1" thickBot="1" x14ac:dyDescent="0.35">
      <c r="A2" s="460"/>
      <c r="B2" s="385" t="s">
        <v>2</v>
      </c>
      <c r="C2" s="386"/>
      <c r="D2" s="387" t="s">
        <v>0</v>
      </c>
      <c r="E2" s="462"/>
      <c r="F2" s="389" t="s">
        <v>394</v>
      </c>
      <c r="G2" s="390" t="s">
        <v>428</v>
      </c>
      <c r="H2" s="391"/>
      <c r="I2" s="391"/>
      <c r="J2" s="392"/>
      <c r="K2" s="463"/>
      <c r="L2" s="394"/>
      <c r="M2" s="395" t="s">
        <v>390</v>
      </c>
      <c r="N2" s="396" t="s">
        <v>8</v>
      </c>
      <c r="O2" s="397" t="s">
        <v>395</v>
      </c>
      <c r="P2" s="398"/>
    </row>
    <row r="3" spans="1:16" ht="15" customHeight="1" thickBot="1" x14ac:dyDescent="0.35">
      <c r="A3" s="460"/>
      <c r="B3" s="399">
        <v>1</v>
      </c>
      <c r="C3" s="400" t="str">
        <f>IF(VLOOKUP(B3,Paramètres!$A$2:$C$38,2,0)=0,"",VLOOKUP(B3,Paramètres!$A$2:$C$38,2,0))</f>
        <v>Elève 1</v>
      </c>
      <c r="D3" s="401" t="str">
        <f>IF(C3="","",VLOOKUP(B3,Paramètres!$A$2:$C$38,3,0))</f>
        <v>F</v>
      </c>
      <c r="E3" s="460"/>
      <c r="F3" s="402" t="s">
        <v>394</v>
      </c>
      <c r="G3" s="403" t="s">
        <v>184</v>
      </c>
      <c r="H3" s="432"/>
      <c r="I3" s="519"/>
      <c r="J3" s="403" t="s">
        <v>185</v>
      </c>
      <c r="K3" s="460"/>
      <c r="M3" s="406" t="str">
        <f>IF(G5="","",IF(Paramètres!$I$3="x",
IF(OR(J5=0,J5=""),0,IF(J5&gt;=G5,Paramètres!$K$10,IF(J5&gt;=G5*75%,Paramètres!$J$8,IF(J5&gt;=G5*50%,Paramètres!$I$8,IF(J5&gt;=G5*25%,Paramètres!$H$8,Paramètres!$G$10))))),
IF(Paramètres!$N$3="x",
IF(OR(J5=0,J5=""),0,IF(J5&gt;=G5,Paramètres!$O$9,IF(J5&gt;=G5*75%,Paramètres!$O$9,IF(J5&gt;=G5*50%,Paramètres!$N$8,IF(J5&gt;=G5*25%,Paramètres!$M$8,IF(J5&lt;G5*25%,Paramètres!$L$9)))))),
IF(Paramètres!$R$3="x",
IF(OR(J5=0,J5=""),"NA",IF(J5&gt;=G5,Paramètres!$S$9,IF(J5&gt;=G5*75%,Paramètres!$S$9,IF(J5&gt;=G5*50%,Paramètres!$R$8,IF(J5&gt;=G5*25%,Paramètres!$Q$8,IF(J5&lt;G5*25%,Paramètres!$P$9)))))),
IF(Paramètres!$V$3="x",
IF(OR(J5=0,J5=""),Paramètres!$T$9,IF(J5&gt;=G5,Paramètres!$W$9,IF(J5&gt;=G5*75%,Paramètres!$W$9,IF(J5&gt;=G5*50%,Paramètres!$V$8,IF(J5&gt;=G5*25%,Paramètres!$U$8,IF(J5&lt;G5*25%,Paramètres!$T$9)))))))))))</f>
        <v/>
      </c>
      <c r="N3" s="406">
        <f>N7/4</f>
        <v>10</v>
      </c>
      <c r="O3" s="407">
        <f>IF(OR(COUNTBLANK(F4:F6)=3,G5=""),0,
IF(SUM(IF(F4&lt;&gt;"",VLOOKUP(F4,Paramètres!$E$2:$F$27,2,0)),IF(F5&lt;&gt;"",VLOOKUP(F5,Paramètres!$E$2:$F$27,2,0)),IF(F6&lt;&gt;"",VLOOKUP(F6,Paramètres!$E$2:$F$27,2,0)))&gt;N7,$N7,
SUM(IF(F4&lt;&gt;"",VLOOKUP(F4,Paramètres!$E$2:$F$27,2,0)),IF(F5&lt;&gt;"",VLOOKUP(F5,Paramètres!$E$2:$F$27,2,0)),IF(F6&lt;&gt;"",VLOOKUP(F6,Paramètres!$E$2:$F$27,2,0)))))</f>
        <v>0</v>
      </c>
      <c r="P3" s="408"/>
    </row>
    <row r="4" spans="1:16" ht="15" customHeight="1" x14ac:dyDescent="0.3">
      <c r="A4" s="460"/>
      <c r="B4" s="464"/>
      <c r="C4" s="465"/>
      <c r="D4" s="464"/>
      <c r="E4" s="460"/>
      <c r="F4" s="280"/>
      <c r="G4" s="411"/>
      <c r="H4" s="436"/>
      <c r="I4" s="522"/>
      <c r="J4" s="414"/>
      <c r="K4" s="460"/>
      <c r="N4" s="406">
        <f>N7/4</f>
        <v>10</v>
      </c>
      <c r="O4" s="407">
        <f>N7*5%</f>
        <v>2</v>
      </c>
    </row>
    <row r="5" spans="1:16" ht="15" customHeight="1" x14ac:dyDescent="0.3">
      <c r="A5" s="460"/>
      <c r="B5" s="466"/>
      <c r="C5" s="467"/>
      <c r="D5" s="466"/>
      <c r="E5" s="460"/>
      <c r="F5" s="281"/>
      <c r="G5" s="282"/>
      <c r="H5" s="436"/>
      <c r="I5" s="522"/>
      <c r="J5" s="417" t="str">
        <f>IF(COUNTA(F4:F6)=0,"",IF(F4&lt;&gt;"",VLOOKUP(F4,Paramètres!$E$2:$F$27,2,0))+IF(F5&lt;&gt;"",VLOOKUP(F5,Paramètres!$E$2:$F$27,2,0))+IF(F6&lt;&gt;"",VLOOKUP(F6,Paramètres!$E$2:$F$27,2,0)))</f>
        <v/>
      </c>
      <c r="K5" s="460"/>
      <c r="N5" s="406">
        <f>N7/4</f>
        <v>10</v>
      </c>
      <c r="O5" s="407">
        <f>SUM(N3:N7)-(O3+O4)</f>
        <v>78</v>
      </c>
      <c r="P5" s="408"/>
    </row>
    <row r="6" spans="1:16" ht="15" customHeight="1" thickBot="1" x14ac:dyDescent="0.35">
      <c r="A6" s="460"/>
      <c r="B6" s="466"/>
      <c r="C6" s="467"/>
      <c r="D6" s="466"/>
      <c r="E6" s="460"/>
      <c r="F6" s="283"/>
      <c r="G6" s="418"/>
      <c r="H6" s="440"/>
      <c r="I6" s="525"/>
      <c r="J6" s="421"/>
      <c r="K6" s="460"/>
      <c r="N6" s="406">
        <f>N7/4</f>
        <v>10</v>
      </c>
      <c r="O6" s="398"/>
    </row>
    <row r="7" spans="1:16" ht="20.25" customHeight="1" thickBot="1" x14ac:dyDescent="0.35">
      <c r="A7" s="460"/>
      <c r="B7" s="468"/>
      <c r="C7" s="468"/>
      <c r="D7" s="468"/>
      <c r="E7" s="460"/>
      <c r="F7" s="469"/>
      <c r="G7" s="470"/>
      <c r="H7" s="471"/>
      <c r="I7" s="471"/>
      <c r="J7" s="472"/>
      <c r="K7" s="460"/>
      <c r="N7" s="406">
        <f>IF(G5="",40,G5)</f>
        <v>40</v>
      </c>
      <c r="O7" s="398"/>
    </row>
    <row r="8" spans="1:16" ht="15" customHeight="1" thickBot="1" x14ac:dyDescent="0.35">
      <c r="A8" s="460"/>
      <c r="B8" s="399">
        <f>B3+1</f>
        <v>2</v>
      </c>
      <c r="C8" s="400" t="str">
        <f>IF(VLOOKUP(B8,Paramètres!$A$2:$C$38,2,0)=0,"",VLOOKUP(B8,Paramètres!$A$2:$C$38,2,0))</f>
        <v>Elève 2</v>
      </c>
      <c r="D8" s="401" t="str">
        <f>IF(C8="","",VLOOKUP(B8,Paramètres!$A$2:$C$38,3,0))</f>
        <v>F</v>
      </c>
      <c r="E8" s="460"/>
      <c r="F8" s="402" t="s">
        <v>394</v>
      </c>
      <c r="G8" s="403" t="s">
        <v>184</v>
      </c>
      <c r="H8" s="432"/>
      <c r="I8" s="519"/>
      <c r="J8" s="403" t="s">
        <v>185</v>
      </c>
      <c r="K8" s="460"/>
      <c r="M8" s="406" t="str">
        <f>IF(G10="","",IF(Paramètres!$I$3="x",
IF(OR(J10=0,J10=""),0,IF(J10&gt;=G10,Paramètres!$K$10,IF(J10&gt;=G10*75%,Paramètres!$J$8,IF(J10&gt;=G10*50%,Paramètres!$I$8,IF(J10&gt;=G10*25%,Paramètres!$H$8,Paramètres!$G$10))))),
IF(Paramètres!$N$3="x",
IF(OR(J10=0,J10=""),0,IF(J10&gt;=G10,Paramètres!$O$9,IF(J10&gt;=G10*75%,Paramètres!$O$9,IF(J10&gt;=G10*50%,Paramètres!$N$8,IF(J10&gt;=G10*25%,Paramètres!$M$8,IF(J10&lt;G10*25%,Paramètres!$L$9)))))),
IF(Paramètres!$R$3="x",
IF(OR(J10=0,J10=""),"NA",IF(J10&gt;=G10,Paramètres!$S$9,IF(J10&gt;=G10*75%,Paramètres!$S$9,IF(J10&gt;=G10*50%,Paramètres!$R$8,IF(J10&gt;=G10*25%,Paramètres!$Q$8,IF(J10&lt;G10*25%,Paramètres!$P$9)))))),
IF(Paramètres!$V$3="x",
IF(OR(J10=0,J10=""),Paramètres!$T$9,IF(J10&gt;=G10,Paramètres!$W$9,IF(J10&gt;=G10*75%,Paramètres!$W$9,IF(J10&gt;=G10*50%,Paramètres!$V$8,IF(J10&gt;=G10*25%,Paramètres!$U$8,IF(J10&lt;G10*25%,Paramètres!$T$9)))))))))))</f>
        <v/>
      </c>
      <c r="N8" s="406">
        <f>N12/4</f>
        <v>10</v>
      </c>
      <c r="O8" s="407">
        <f>IF(OR(COUNTBLANK(F9:F11)=3,G10=""),0,
IF(SUM(IF(F9&lt;&gt;"",VLOOKUP(F9,Paramètres!$E$2:$F$27,2,0)),IF(F10&lt;&gt;"",VLOOKUP(F10,Paramètres!$E$2:$F$27,2,0)),IF(F11&lt;&gt;"",VLOOKUP(F11,Paramètres!$E$2:$F$27,2,0)))&gt;N12,$N12,
SUM(IF(F9&lt;&gt;"",VLOOKUP(F9,Paramètres!$E$2:$F$27,2,0)),IF(F10&lt;&gt;"",VLOOKUP(F10,Paramètres!$E$2:$F$27,2,0)),IF(F11&lt;&gt;"",VLOOKUP(F11,Paramètres!$E$2:$F$27,2,0)))))</f>
        <v>0</v>
      </c>
      <c r="P8" s="408"/>
    </row>
    <row r="9" spans="1:16" ht="15" customHeight="1" x14ac:dyDescent="0.3">
      <c r="A9" s="460"/>
      <c r="B9" s="464"/>
      <c r="C9" s="465"/>
      <c r="D9" s="464"/>
      <c r="E9" s="460"/>
      <c r="F9" s="280"/>
      <c r="G9" s="411"/>
      <c r="H9" s="436"/>
      <c r="I9" s="522"/>
      <c r="J9" s="414"/>
      <c r="K9" s="460"/>
      <c r="N9" s="406">
        <f>N12/4</f>
        <v>10</v>
      </c>
      <c r="O9" s="407">
        <f>N12*5%</f>
        <v>2</v>
      </c>
    </row>
    <row r="10" spans="1:16" ht="15" customHeight="1" x14ac:dyDescent="0.3">
      <c r="A10" s="460"/>
      <c r="B10" s="466"/>
      <c r="C10" s="467"/>
      <c r="D10" s="466"/>
      <c r="E10" s="460"/>
      <c r="F10" s="281"/>
      <c r="G10" s="282"/>
      <c r="H10" s="436"/>
      <c r="I10" s="522"/>
      <c r="J10" s="417" t="str">
        <f>IF(COUNTA(F9:F11)=0,"",IF(F9&lt;&gt;"",VLOOKUP(F9,Paramètres!$E$2:$F$27,2,0))+IF(F10&lt;&gt;"",VLOOKUP(F10,Paramètres!$E$2:$F$27,2,0))+IF(F11&lt;&gt;"",VLOOKUP(F11,Paramètres!$E$2:$F$27,2,0)))</f>
        <v/>
      </c>
      <c r="K10" s="460"/>
      <c r="N10" s="406">
        <f>N12/4</f>
        <v>10</v>
      </c>
      <c r="O10" s="407">
        <f>SUM(N8:N12)-(O8+O9)</f>
        <v>78</v>
      </c>
      <c r="P10" s="408"/>
    </row>
    <row r="11" spans="1:16" ht="15" customHeight="1" thickBot="1" x14ac:dyDescent="0.35">
      <c r="A11" s="460"/>
      <c r="B11" s="466"/>
      <c r="C11" s="467"/>
      <c r="D11" s="466"/>
      <c r="E11" s="460"/>
      <c r="F11" s="283"/>
      <c r="G11" s="418"/>
      <c r="H11" s="440"/>
      <c r="I11" s="525"/>
      <c r="J11" s="421"/>
      <c r="K11" s="460"/>
      <c r="N11" s="406">
        <f>N12/4</f>
        <v>10</v>
      </c>
      <c r="O11" s="398"/>
    </row>
    <row r="12" spans="1:16" ht="16.2" thickBot="1" x14ac:dyDescent="0.35">
      <c r="A12" s="460"/>
      <c r="B12" s="468"/>
      <c r="C12" s="468"/>
      <c r="D12" s="468"/>
      <c r="E12" s="460"/>
      <c r="F12" s="469"/>
      <c r="G12" s="470"/>
      <c r="H12" s="471"/>
      <c r="I12" s="471"/>
      <c r="J12" s="472"/>
      <c r="K12" s="460"/>
      <c r="N12" s="406">
        <f>IF(G10="",40,G10)</f>
        <v>40</v>
      </c>
      <c r="O12" s="398"/>
    </row>
    <row r="13" spans="1:16" ht="15" customHeight="1" thickBot="1" x14ac:dyDescent="0.35">
      <c r="A13" s="460"/>
      <c r="B13" s="399">
        <f>B8+1</f>
        <v>3</v>
      </c>
      <c r="C13" s="400" t="str">
        <f>IF(VLOOKUP(B13,Paramètres!$A$2:$C$38,2,0)=0,"",VLOOKUP(B13,Paramètres!$A$2:$C$38,2,0))</f>
        <v>Elève 3</v>
      </c>
      <c r="D13" s="401" t="str">
        <f>IF(C13="","",VLOOKUP(B13,Paramètres!$A$2:$C$38,3,0))</f>
        <v>F</v>
      </c>
      <c r="E13" s="460"/>
      <c r="F13" s="402" t="s">
        <v>394</v>
      </c>
      <c r="G13" s="403" t="s">
        <v>184</v>
      </c>
      <c r="H13" s="432"/>
      <c r="I13" s="519"/>
      <c r="J13" s="403" t="s">
        <v>185</v>
      </c>
      <c r="K13" s="460"/>
      <c r="M13" s="406" t="str">
        <f>IF(G15="","",IF(Paramètres!$I$3="x",
IF(OR(J15=0,J15=""),0,IF(J15&gt;=G15,Paramètres!$K$10,IF(J15&gt;=G15*75%,Paramètres!$J$8,IF(J15&gt;=G15*50%,Paramètres!$I$8,IF(J15&gt;=G15*25%,Paramètres!$H$8,Paramètres!$G$10))))),
IF(Paramètres!$N$3="x",
IF(OR(J15=0,J15=""),0,IF(J15&gt;=G15,Paramètres!$O$9,IF(J15&gt;=G15*75%,Paramètres!$O$9,IF(J15&gt;=G15*50%,Paramètres!$N$8,IF(J15&gt;=G15*25%,Paramètres!$M$8,IF(J15&lt;G15*25%,Paramètres!$L$9)))))),
IF(Paramètres!$R$3="x",
IF(OR(J15=0,J15=""),"NA",IF(J15&gt;=G15,Paramètres!$S$9,IF(J15&gt;=G15*75%,Paramètres!$S$9,IF(J15&gt;=G15*50%,Paramètres!$R$8,IF(J15&gt;=G15*25%,Paramètres!$Q$8,IF(J15&lt;G15*25%,Paramètres!$P$9)))))),
IF(Paramètres!$V$3="x",
IF(OR(J15=0,J15=""),Paramètres!$T$9,IF(J15&gt;=G15,Paramètres!$W$9,IF(J15&gt;=G15*75%,Paramètres!$W$9,IF(J15&gt;=G15*50%,Paramètres!$V$8,IF(J15&gt;=G15*25%,Paramètres!$U$8,IF(J15&lt;G15*25%,Paramètres!$T$9)))))))))))</f>
        <v/>
      </c>
      <c r="N13" s="406">
        <f>N17/4</f>
        <v>10</v>
      </c>
      <c r="O13" s="407">
        <f>IF(OR(COUNTBLANK(F14:F16)=3,G15=""),0,
IF(SUM(IF(F14&lt;&gt;"",VLOOKUP(F14,Paramètres!$E$2:$F$27,2,0)),IF(F15&lt;&gt;"",VLOOKUP(F15,Paramètres!$E$2:$F$27,2,0)),IF(F16&lt;&gt;"",VLOOKUP(F16,Paramètres!$E$2:$F$27,2,0)))&gt;N17,$N17,
SUM(IF(F14&lt;&gt;"",VLOOKUP(F14,Paramètres!$E$2:$F$27,2,0)),IF(F15&lt;&gt;"",VLOOKUP(F15,Paramètres!$E$2:$F$27,2,0)),IF(F16&lt;&gt;"",VLOOKUP(F16,Paramètres!$E$2:$F$27,2,0)))))</f>
        <v>0</v>
      </c>
      <c r="P13" s="408"/>
    </row>
    <row r="14" spans="1:16" ht="15" customHeight="1" x14ac:dyDescent="0.3">
      <c r="A14" s="460"/>
      <c r="B14" s="464"/>
      <c r="C14" s="465"/>
      <c r="D14" s="464"/>
      <c r="E14" s="460"/>
      <c r="F14" s="280"/>
      <c r="G14" s="411"/>
      <c r="H14" s="436"/>
      <c r="I14" s="522"/>
      <c r="J14" s="414"/>
      <c r="K14" s="460"/>
      <c r="N14" s="406">
        <f>N17/4</f>
        <v>10</v>
      </c>
      <c r="O14" s="407">
        <f>N17*5%</f>
        <v>2</v>
      </c>
    </row>
    <row r="15" spans="1:16" ht="15" customHeight="1" x14ac:dyDescent="0.3">
      <c r="A15" s="460"/>
      <c r="B15" s="466"/>
      <c r="C15" s="467"/>
      <c r="D15" s="466"/>
      <c r="E15" s="460"/>
      <c r="F15" s="281"/>
      <c r="G15" s="282"/>
      <c r="H15" s="436"/>
      <c r="I15" s="522"/>
      <c r="J15" s="417" t="str">
        <f>IF(COUNTA(F14:F16)=0,"",IF(F14&lt;&gt;"",VLOOKUP(F14,Paramètres!$E$2:$F$27,2,0))+IF(F15&lt;&gt;"",VLOOKUP(F15,Paramètres!$E$2:$F$27,2,0))+IF(F16&lt;&gt;"",VLOOKUP(F16,Paramètres!$E$2:$F$27,2,0)))</f>
        <v/>
      </c>
      <c r="K15" s="460"/>
      <c r="N15" s="406">
        <f>N17/4</f>
        <v>10</v>
      </c>
      <c r="O15" s="407">
        <f>SUM(N13:N17)-(O13+O14)</f>
        <v>78</v>
      </c>
      <c r="P15" s="408"/>
    </row>
    <row r="16" spans="1:16" ht="15" customHeight="1" thickBot="1" x14ac:dyDescent="0.35">
      <c r="A16" s="460"/>
      <c r="B16" s="466"/>
      <c r="C16" s="467"/>
      <c r="D16" s="466"/>
      <c r="E16" s="460"/>
      <c r="F16" s="283"/>
      <c r="G16" s="418"/>
      <c r="H16" s="440"/>
      <c r="I16" s="525"/>
      <c r="J16" s="421"/>
      <c r="K16" s="460"/>
      <c r="N16" s="406">
        <f>N17/4</f>
        <v>10</v>
      </c>
      <c r="O16" s="398"/>
    </row>
    <row r="17" spans="1:16" ht="16.2" thickBot="1" x14ac:dyDescent="0.35">
      <c r="A17" s="460"/>
      <c r="B17" s="468"/>
      <c r="C17" s="468"/>
      <c r="D17" s="468"/>
      <c r="E17" s="460"/>
      <c r="F17" s="469"/>
      <c r="G17" s="470"/>
      <c r="H17" s="471"/>
      <c r="I17" s="471"/>
      <c r="J17" s="472"/>
      <c r="K17" s="460"/>
      <c r="N17" s="406">
        <f>IF(G15="",40,G15)</f>
        <v>40</v>
      </c>
      <c r="O17" s="398"/>
    </row>
    <row r="18" spans="1:16" ht="15" customHeight="1" thickBot="1" x14ac:dyDescent="0.35">
      <c r="A18" s="460"/>
      <c r="B18" s="399">
        <f>B13+1</f>
        <v>4</v>
      </c>
      <c r="C18" s="400" t="str">
        <f>IF(VLOOKUP(B18,Paramètres!$A$2:$C$38,2,0)=0,"",VLOOKUP(B18,Paramètres!$A$2:$C$38,2,0))</f>
        <v>Elève 4</v>
      </c>
      <c r="D18" s="401" t="str">
        <f>IF(C18="","",VLOOKUP(B18,Paramètres!$A$2:$C$38,3,0))</f>
        <v>F</v>
      </c>
      <c r="E18" s="460"/>
      <c r="F18" s="402" t="s">
        <v>394</v>
      </c>
      <c r="G18" s="403" t="s">
        <v>184</v>
      </c>
      <c r="H18" s="432"/>
      <c r="I18" s="519"/>
      <c r="J18" s="403" t="s">
        <v>185</v>
      </c>
      <c r="K18" s="460"/>
      <c r="M18" s="406" t="str">
        <f>IF(G20="","",IF(Paramètres!$I$3="x",
IF(OR(J20=0,J20=""),0,IF(J20&gt;=G20,Paramètres!$K$10,IF(J20&gt;=G20*75%,Paramètres!$J$8,IF(J20&gt;=G20*50%,Paramètres!$I$8,IF(J20&gt;=G20*25%,Paramètres!$H$8,Paramètres!$G$10))))),
IF(Paramètres!$N$3="x",
IF(OR(J20=0,J20=""),0,IF(J20&gt;=G20,Paramètres!$O$9,IF(J20&gt;=G20*75%,Paramètres!$O$9,IF(J20&gt;=G20*50%,Paramètres!$N$8,IF(J20&gt;=G20*25%,Paramètres!$M$8,IF(J20&lt;G20*25%,Paramètres!$L$9)))))),
IF(Paramètres!$R$3="x",
IF(OR(J20=0,J20=""),"NA",IF(J20&gt;=G20,Paramètres!$S$9,IF(J20&gt;=G20*75%,Paramètres!$S$9,IF(J20&gt;=G20*50%,Paramètres!$R$8,IF(J20&gt;=G20*25%,Paramètres!$Q$8,IF(J20&lt;G20*25%,Paramètres!$P$9)))))),
IF(Paramètres!$V$3="x",
IF(OR(J20=0,J20=""),Paramètres!$T$9,IF(J20&gt;=G20,Paramètres!$W$9,IF(J20&gt;=G20*75%,Paramètres!$W$9,IF(J20&gt;=G20*50%,Paramètres!$V$8,IF(J20&gt;=G20*25%,Paramètres!$U$8,IF(J20&lt;G20*25%,Paramètres!$T$9)))))))))))</f>
        <v/>
      </c>
      <c r="N18" s="406">
        <f>N22/4</f>
        <v>10</v>
      </c>
      <c r="O18" s="407">
        <f>IF(OR(COUNTBLANK(F19:F21)=3,G20=""),0,
IF(SUM(IF(F19&lt;&gt;"",VLOOKUP(F19,Paramètres!$E$2:$F$27,2,0)),IF(F20&lt;&gt;"",VLOOKUP(F20,Paramètres!$E$2:$F$27,2,0)),IF(F21&lt;&gt;"",VLOOKUP(F21,Paramètres!$E$2:$F$27,2,0)))&gt;N22,$N22,
SUM(IF(F19&lt;&gt;"",VLOOKUP(F19,Paramètres!$E$2:$F$27,2,0)),IF(F20&lt;&gt;"",VLOOKUP(F20,Paramètres!$E$2:$F$27,2,0)),IF(F21&lt;&gt;"",VLOOKUP(F21,Paramètres!$E$2:$F$27,2,0)))))</f>
        <v>0</v>
      </c>
      <c r="P18" s="408"/>
    </row>
    <row r="19" spans="1:16" ht="15" customHeight="1" x14ac:dyDescent="0.3">
      <c r="A19" s="460"/>
      <c r="B19" s="464"/>
      <c r="C19" s="465"/>
      <c r="D19" s="464"/>
      <c r="E19" s="460"/>
      <c r="F19" s="280"/>
      <c r="G19" s="411"/>
      <c r="H19" s="436"/>
      <c r="I19" s="522"/>
      <c r="J19" s="414"/>
      <c r="K19" s="460"/>
      <c r="N19" s="406">
        <f>N22/4</f>
        <v>10</v>
      </c>
      <c r="O19" s="407">
        <f>N22*5%</f>
        <v>2</v>
      </c>
    </row>
    <row r="20" spans="1:16" ht="15" customHeight="1" x14ac:dyDescent="0.3">
      <c r="A20" s="460"/>
      <c r="B20" s="466"/>
      <c r="C20" s="467"/>
      <c r="D20" s="466"/>
      <c r="E20" s="460"/>
      <c r="F20" s="281"/>
      <c r="G20" s="282"/>
      <c r="H20" s="436"/>
      <c r="I20" s="522"/>
      <c r="J20" s="417" t="str">
        <f>IF(COUNTA(F19:F21)=0,"",IF(F19&lt;&gt;"",VLOOKUP(F19,Paramètres!$E$2:$F$27,2,0))+IF(F20&lt;&gt;"",VLOOKUP(F20,Paramètres!$E$2:$F$27,2,0))+IF(F21&lt;&gt;"",VLOOKUP(F21,Paramètres!$E$2:$F$27,2,0)))</f>
        <v/>
      </c>
      <c r="K20" s="460"/>
      <c r="N20" s="406">
        <f>N22/4</f>
        <v>10</v>
      </c>
      <c r="O20" s="407">
        <f>SUM(N18:N22)-(O18+O19)</f>
        <v>78</v>
      </c>
      <c r="P20" s="408"/>
    </row>
    <row r="21" spans="1:16" ht="15" customHeight="1" thickBot="1" x14ac:dyDescent="0.35">
      <c r="A21" s="460"/>
      <c r="B21" s="466"/>
      <c r="C21" s="467"/>
      <c r="D21" s="466"/>
      <c r="E21" s="460"/>
      <c r="F21" s="283"/>
      <c r="G21" s="418"/>
      <c r="H21" s="440"/>
      <c r="I21" s="525"/>
      <c r="J21" s="421"/>
      <c r="K21" s="460"/>
      <c r="N21" s="406">
        <f>N22/4</f>
        <v>10</v>
      </c>
      <c r="O21" s="398"/>
    </row>
    <row r="22" spans="1:16" ht="16.2" thickBot="1" x14ac:dyDescent="0.35">
      <c r="A22" s="460"/>
      <c r="B22" s="468"/>
      <c r="C22" s="468"/>
      <c r="D22" s="468"/>
      <c r="E22" s="460"/>
      <c r="F22" s="469"/>
      <c r="G22" s="470"/>
      <c r="H22" s="471"/>
      <c r="I22" s="471"/>
      <c r="J22" s="472"/>
      <c r="K22" s="460"/>
      <c r="N22" s="406">
        <f>IF(G20="",40,G20)</f>
        <v>40</v>
      </c>
      <c r="O22" s="398"/>
    </row>
    <row r="23" spans="1:16" ht="15" customHeight="1" thickBot="1" x14ac:dyDescent="0.35">
      <c r="A23" s="460"/>
      <c r="B23" s="399">
        <f>B18+1</f>
        <v>5</v>
      </c>
      <c r="C23" s="400" t="str">
        <f>IF(VLOOKUP(B23,Paramètres!$A$2:$C$38,2,0)=0,"",VLOOKUP(B23,Paramètres!$A$2:$C$38,2,0))</f>
        <v>Elève 5</v>
      </c>
      <c r="D23" s="401" t="str">
        <f>IF(C23="","",VLOOKUP(B23,Paramètres!$A$2:$C$38,3,0))</f>
        <v>F</v>
      </c>
      <c r="E23" s="460"/>
      <c r="F23" s="402" t="s">
        <v>394</v>
      </c>
      <c r="G23" s="403" t="s">
        <v>184</v>
      </c>
      <c r="H23" s="432"/>
      <c r="I23" s="519"/>
      <c r="J23" s="403" t="s">
        <v>185</v>
      </c>
      <c r="K23" s="460"/>
      <c r="M23" s="406" t="str">
        <f>IF(G25="","",IF(Paramètres!$I$3="x",
IF(OR(J25=0,J25=""),0,IF(J25&gt;=G25,Paramètres!$K$10,IF(J25&gt;=G25*75%,Paramètres!$J$8,IF(J25&gt;=G25*50%,Paramètres!$I$8,IF(J25&gt;=G25*25%,Paramètres!$H$8,Paramètres!$G$10))))),
IF(Paramètres!$N$3="x",
IF(OR(J25=0,J25=""),0,IF(J25&gt;=G25,Paramètres!$O$9,IF(J25&gt;=G25*75%,Paramètres!$O$9,IF(J25&gt;=G25*50%,Paramètres!$N$8,IF(J25&gt;=G25*25%,Paramètres!$M$8,IF(J25&lt;G25*25%,Paramètres!$L$9)))))),
IF(Paramètres!$R$3="x",
IF(OR(J25=0,J25=""),"NA",IF(J25&gt;=G25,Paramètres!$S$9,IF(J25&gt;=G25*75%,Paramètres!$S$9,IF(J25&gt;=G25*50%,Paramètres!$R$8,IF(J25&gt;=G25*25%,Paramètres!$Q$8,IF(J25&lt;G25*25%,Paramètres!$P$9)))))),
IF(Paramètres!$V$3="x",
IF(OR(J25=0,J25=""),Paramètres!$T$9,IF(J25&gt;=G25,Paramètres!$W$9,IF(J25&gt;=G25*75%,Paramètres!$W$9,IF(J25&gt;=G25*50%,Paramètres!$V$8,IF(J25&gt;=G25*25%,Paramètres!$U$8,IF(J25&lt;G25*25%,Paramètres!$T$9)))))))))))</f>
        <v/>
      </c>
      <c r="N23" s="406">
        <f>N27/4</f>
        <v>10</v>
      </c>
      <c r="O23" s="407">
        <f>IF(OR(COUNTBLANK(F24:F26)=3,G25=""),0,
IF(SUM(IF(F24&lt;&gt;"",VLOOKUP(F24,Paramètres!$E$2:$F$27,2,0)),IF(F25&lt;&gt;"",VLOOKUP(F25,Paramètres!$E$2:$F$27,2,0)),IF(F26&lt;&gt;"",VLOOKUP(F26,Paramètres!$E$2:$F$27,2,0)))&gt;N27,$N27,
SUM(IF(F24&lt;&gt;"",VLOOKUP(F24,Paramètres!$E$2:$F$27,2,0)),IF(F25&lt;&gt;"",VLOOKUP(F25,Paramètres!$E$2:$F$27,2,0)),IF(F26&lt;&gt;"",VLOOKUP(F26,Paramètres!$E$2:$F$27,2,0)))))</f>
        <v>0</v>
      </c>
      <c r="P23" s="408"/>
    </row>
    <row r="24" spans="1:16" ht="15" customHeight="1" x14ac:dyDescent="0.3">
      <c r="A24" s="460"/>
      <c r="B24" s="464"/>
      <c r="C24" s="465"/>
      <c r="D24" s="464"/>
      <c r="E24" s="460"/>
      <c r="F24" s="280"/>
      <c r="G24" s="411"/>
      <c r="H24" s="436"/>
      <c r="I24" s="522"/>
      <c r="J24" s="414"/>
      <c r="K24" s="460"/>
      <c r="N24" s="406">
        <f>N27/4</f>
        <v>10</v>
      </c>
      <c r="O24" s="407">
        <f>N27*5%</f>
        <v>2</v>
      </c>
    </row>
    <row r="25" spans="1:16" ht="15" customHeight="1" x14ac:dyDescent="0.3">
      <c r="A25" s="460"/>
      <c r="B25" s="466"/>
      <c r="C25" s="467"/>
      <c r="D25" s="466"/>
      <c r="E25" s="460"/>
      <c r="F25" s="281"/>
      <c r="G25" s="282"/>
      <c r="H25" s="436"/>
      <c r="I25" s="522"/>
      <c r="J25" s="417" t="str">
        <f>IF(COUNTA(F24:F26)=0,"",IF(F24&lt;&gt;"",VLOOKUP(F24,Paramètres!$E$2:$F$27,2,0))+IF(F25&lt;&gt;"",VLOOKUP(F25,Paramètres!$E$2:$F$27,2,0))+IF(F26&lt;&gt;"",VLOOKUP(F26,Paramètres!$E$2:$F$27,2,0)))</f>
        <v/>
      </c>
      <c r="K25" s="460"/>
      <c r="N25" s="406">
        <f>N27/4</f>
        <v>10</v>
      </c>
      <c r="O25" s="407">
        <f>SUM(N23:N27)-(O23+O24)</f>
        <v>78</v>
      </c>
      <c r="P25" s="408"/>
    </row>
    <row r="26" spans="1:16" ht="15" customHeight="1" thickBot="1" x14ac:dyDescent="0.35">
      <c r="A26" s="460"/>
      <c r="B26" s="466"/>
      <c r="C26" s="467"/>
      <c r="D26" s="466"/>
      <c r="E26" s="460"/>
      <c r="F26" s="283"/>
      <c r="G26" s="418"/>
      <c r="H26" s="440"/>
      <c r="I26" s="525"/>
      <c r="J26" s="421"/>
      <c r="K26" s="460"/>
      <c r="N26" s="406">
        <f>N27/4</f>
        <v>10</v>
      </c>
      <c r="O26" s="398"/>
    </row>
    <row r="27" spans="1:16" ht="16.2" thickBot="1" x14ac:dyDescent="0.35">
      <c r="A27" s="460"/>
      <c r="B27" s="468"/>
      <c r="C27" s="468"/>
      <c r="D27" s="468"/>
      <c r="E27" s="460"/>
      <c r="F27" s="469"/>
      <c r="G27" s="470"/>
      <c r="H27" s="471"/>
      <c r="I27" s="471"/>
      <c r="J27" s="472"/>
      <c r="K27" s="460"/>
      <c r="N27" s="406">
        <f>IF(G25="",40,G25)</f>
        <v>40</v>
      </c>
      <c r="O27" s="398"/>
    </row>
    <row r="28" spans="1:16" ht="15" customHeight="1" thickBot="1" x14ac:dyDescent="0.35">
      <c r="A28" s="460"/>
      <c r="B28" s="399">
        <f>B23+1</f>
        <v>6</v>
      </c>
      <c r="C28" s="400" t="str">
        <f>IF(VLOOKUP(B28,Paramètres!$A$2:$C$38,2,0)=0,"",VLOOKUP(B28,Paramètres!$A$2:$C$38,2,0))</f>
        <v>Elève 6</v>
      </c>
      <c r="D28" s="401" t="str">
        <f>IF(C28="","",VLOOKUP(B28,Paramètres!$A$2:$C$38,3,0))</f>
        <v>G</v>
      </c>
      <c r="E28" s="460"/>
      <c r="F28" s="402" t="s">
        <v>394</v>
      </c>
      <c r="G28" s="403" t="s">
        <v>184</v>
      </c>
      <c r="H28" s="432"/>
      <c r="I28" s="519"/>
      <c r="J28" s="403" t="s">
        <v>185</v>
      </c>
      <c r="K28" s="460"/>
      <c r="M28" s="406" t="str">
        <f>IF(G30="","",IF(Paramètres!$I$3="x",
IF(OR(J30=0,J30=""),0,IF(J30&gt;=G30,Paramètres!$K$10,IF(J30&gt;=G30*75%,Paramètres!$J$8,IF(J30&gt;=G30*50%,Paramètres!$I$8,IF(J30&gt;=G30*25%,Paramètres!$H$8,Paramètres!$G$10))))),
IF(Paramètres!$N$3="x",
IF(OR(J30=0,J30=""),0,IF(J30&gt;=G30,Paramètres!$O$9,IF(J30&gt;=G30*75%,Paramètres!$O$9,IF(J30&gt;=G30*50%,Paramètres!$N$8,IF(J30&gt;=G30*25%,Paramètres!$M$8,IF(J30&lt;G30*25%,Paramètres!$L$9)))))),
IF(Paramètres!$R$3="x",
IF(OR(J30=0,J30=""),"NA",IF(J30&gt;=G30,Paramètres!$S$9,IF(J30&gt;=G30*75%,Paramètres!$S$9,IF(J30&gt;=G30*50%,Paramètres!$R$8,IF(J30&gt;=G30*25%,Paramètres!$Q$8,IF(J30&lt;G30*25%,Paramètres!$P$9)))))),
IF(Paramètres!$V$3="x",
IF(OR(J30=0,J30=""),Paramètres!$T$9,IF(J30&gt;=G30,Paramètres!$W$9,IF(J30&gt;=G30*75%,Paramètres!$W$9,IF(J30&gt;=G30*50%,Paramètres!$V$8,IF(J30&gt;=G30*25%,Paramètres!$U$8,IF(J30&lt;G30*25%,Paramètres!$T$9)))))))))))</f>
        <v/>
      </c>
      <c r="N28" s="406">
        <f>N32/4</f>
        <v>10</v>
      </c>
      <c r="O28" s="407">
        <f>IF(OR(COUNTBLANK(F29:F31)=3,G30=""),0,
IF(SUM(IF(F29&lt;&gt;"",VLOOKUP(F29,Paramètres!$E$2:$F$27,2,0)),IF(F30&lt;&gt;"",VLOOKUP(F30,Paramètres!$E$2:$F$27,2,0)),IF(F31&lt;&gt;"",VLOOKUP(F31,Paramètres!$E$2:$F$27,2,0)))&gt;N32,$N32,
SUM(IF(F29&lt;&gt;"",VLOOKUP(F29,Paramètres!$E$2:$F$27,2,0)),IF(F30&lt;&gt;"",VLOOKUP(F30,Paramètres!$E$2:$F$27,2,0)),IF(F31&lt;&gt;"",VLOOKUP(F31,Paramètres!$E$2:$F$27,2,0)))))</f>
        <v>0</v>
      </c>
      <c r="P28" s="408"/>
    </row>
    <row r="29" spans="1:16" ht="15" customHeight="1" x14ac:dyDescent="0.3">
      <c r="A29" s="460"/>
      <c r="B29" s="464"/>
      <c r="C29" s="465"/>
      <c r="D29" s="464"/>
      <c r="E29" s="460"/>
      <c r="F29" s="280"/>
      <c r="G29" s="411"/>
      <c r="H29" s="436"/>
      <c r="I29" s="522"/>
      <c r="J29" s="414"/>
      <c r="K29" s="460"/>
      <c r="N29" s="406">
        <f>N32/4</f>
        <v>10</v>
      </c>
      <c r="O29" s="407">
        <f>N32*5%</f>
        <v>2</v>
      </c>
    </row>
    <row r="30" spans="1:16" ht="15" customHeight="1" x14ac:dyDescent="0.3">
      <c r="A30" s="460"/>
      <c r="B30" s="466"/>
      <c r="C30" s="467"/>
      <c r="D30" s="466"/>
      <c r="E30" s="460"/>
      <c r="F30" s="281"/>
      <c r="G30" s="282"/>
      <c r="H30" s="436"/>
      <c r="I30" s="522"/>
      <c r="J30" s="417" t="str">
        <f>IF(COUNTA(F29:F31)=0,"",IF(F29&lt;&gt;"",VLOOKUP(F29,Paramètres!$E$2:$F$27,2,0))+IF(F30&lt;&gt;"",VLOOKUP(F30,Paramètres!$E$2:$F$27,2,0))+IF(F31&lt;&gt;"",VLOOKUP(F31,Paramètres!$E$2:$F$27,2,0)))</f>
        <v/>
      </c>
      <c r="K30" s="460"/>
      <c r="N30" s="406">
        <f>N32/4</f>
        <v>10</v>
      </c>
      <c r="O30" s="407">
        <f>SUM(N28:N32)-(O28+O29)</f>
        <v>78</v>
      </c>
      <c r="P30" s="408"/>
    </row>
    <row r="31" spans="1:16" ht="15" customHeight="1" thickBot="1" x14ac:dyDescent="0.35">
      <c r="A31" s="460"/>
      <c r="B31" s="466"/>
      <c r="C31" s="467"/>
      <c r="D31" s="466"/>
      <c r="E31" s="460"/>
      <c r="F31" s="283"/>
      <c r="G31" s="418"/>
      <c r="H31" s="440"/>
      <c r="I31" s="525"/>
      <c r="J31" s="421"/>
      <c r="K31" s="460"/>
      <c r="N31" s="406">
        <f>N32/4</f>
        <v>10</v>
      </c>
      <c r="O31" s="398"/>
    </row>
    <row r="32" spans="1:16" ht="16.2" thickBot="1" x14ac:dyDescent="0.35">
      <c r="A32" s="460"/>
      <c r="B32" s="468"/>
      <c r="C32" s="468"/>
      <c r="D32" s="468"/>
      <c r="E32" s="460"/>
      <c r="F32" s="469"/>
      <c r="G32" s="470"/>
      <c r="H32" s="471"/>
      <c r="I32" s="471"/>
      <c r="J32" s="472"/>
      <c r="K32" s="460"/>
      <c r="N32" s="406">
        <f>IF(G30="",40,G30)</f>
        <v>40</v>
      </c>
      <c r="O32" s="398"/>
    </row>
    <row r="33" spans="1:16" ht="15" customHeight="1" thickBot="1" x14ac:dyDescent="0.35">
      <c r="A33" s="460"/>
      <c r="B33" s="399">
        <f>B28+1</f>
        <v>7</v>
      </c>
      <c r="C33" s="400" t="str">
        <f>IF(VLOOKUP(B33,Paramètres!$A$2:$C$38,2,0)=0,"",VLOOKUP(B33,Paramètres!$A$2:$C$38,2,0))</f>
        <v>Elève 7</v>
      </c>
      <c r="D33" s="401" t="str">
        <f>IF(C33="","",VLOOKUP(B33,Paramètres!$A$2:$C$38,3,0))</f>
        <v>F</v>
      </c>
      <c r="E33" s="460"/>
      <c r="F33" s="402" t="s">
        <v>394</v>
      </c>
      <c r="G33" s="403" t="s">
        <v>184</v>
      </c>
      <c r="H33" s="432"/>
      <c r="I33" s="519"/>
      <c r="J33" s="403" t="s">
        <v>185</v>
      </c>
      <c r="K33" s="460"/>
      <c r="M33" s="406" t="str">
        <f>IF(G35="","",IF(Paramètres!$I$3="x",
IF(OR(J35=0,J35=""),0,IF(J35&gt;=G35,Paramètres!$K$10,IF(J35&gt;=G35*75%,Paramètres!$J$8,IF(J35&gt;=G35*50%,Paramètres!$I$8,IF(J35&gt;=G35*25%,Paramètres!$H$8,Paramètres!$G$10))))),
IF(Paramètres!$N$3="x",
IF(OR(J35=0,J35=""),0,IF(J35&gt;=G35,Paramètres!$O$9,IF(J35&gt;=G35*75%,Paramètres!$O$9,IF(J35&gt;=G35*50%,Paramètres!$N$8,IF(J35&gt;=G35*25%,Paramètres!$M$8,IF(J35&lt;G35*25%,Paramètres!$L$9)))))),
IF(Paramètres!$R$3="x",
IF(OR(J35=0,J35=""),"NA",IF(J35&gt;=G35,Paramètres!$S$9,IF(J35&gt;=G35*75%,Paramètres!$S$9,IF(J35&gt;=G35*50%,Paramètres!$R$8,IF(J35&gt;=G35*25%,Paramètres!$Q$8,IF(J35&lt;G35*25%,Paramètres!$P$9)))))),
IF(Paramètres!$V$3="x",
IF(OR(J35=0,J35=""),Paramètres!$T$9,IF(J35&gt;=G35,Paramètres!$W$9,IF(J35&gt;=G35*75%,Paramètres!$W$9,IF(J35&gt;=G35*50%,Paramètres!$V$8,IF(J35&gt;=G35*25%,Paramètres!$U$8,IF(J35&lt;G35*25%,Paramètres!$T$9)))))))))))</f>
        <v/>
      </c>
      <c r="N33" s="406">
        <f>N37/4</f>
        <v>10</v>
      </c>
      <c r="O33" s="407">
        <f>IF(OR(COUNTBLANK(F34:F36)=3,G35=""),0,
IF(SUM(IF(F34&lt;&gt;"",VLOOKUP(F34,Paramètres!$E$2:$F$27,2,0)),IF(F35&lt;&gt;"",VLOOKUP(F35,Paramètres!$E$2:$F$27,2,0)),IF(F36&lt;&gt;"",VLOOKUP(F36,Paramètres!$E$2:$F$27,2,0)))&gt;N37,$N37,
SUM(IF(F34&lt;&gt;"",VLOOKUP(F34,Paramètres!$E$2:$F$27,2,0)),IF(F35&lt;&gt;"",VLOOKUP(F35,Paramètres!$E$2:$F$27,2,0)),IF(F36&lt;&gt;"",VLOOKUP(F36,Paramètres!$E$2:$F$27,2,0)))))</f>
        <v>0</v>
      </c>
      <c r="P33" s="408"/>
    </row>
    <row r="34" spans="1:16" ht="15" customHeight="1" x14ac:dyDescent="0.3">
      <c r="A34" s="460"/>
      <c r="B34" s="464"/>
      <c r="C34" s="465"/>
      <c r="D34" s="464"/>
      <c r="E34" s="460"/>
      <c r="F34" s="280"/>
      <c r="G34" s="411"/>
      <c r="H34" s="436"/>
      <c r="I34" s="522"/>
      <c r="J34" s="414"/>
      <c r="K34" s="460"/>
      <c r="N34" s="406">
        <f>N37/4</f>
        <v>10</v>
      </c>
      <c r="O34" s="407">
        <f>N37*5%</f>
        <v>2</v>
      </c>
    </row>
    <row r="35" spans="1:16" ht="15" customHeight="1" x14ac:dyDescent="0.3">
      <c r="A35" s="460"/>
      <c r="B35" s="466"/>
      <c r="C35" s="467"/>
      <c r="D35" s="466"/>
      <c r="E35" s="460"/>
      <c r="F35" s="281"/>
      <c r="G35" s="282"/>
      <c r="H35" s="436"/>
      <c r="I35" s="522"/>
      <c r="J35" s="417" t="str">
        <f>IF(COUNTA(F34:F36)=0,"",IF(F34&lt;&gt;"",VLOOKUP(F34,Paramètres!$E$2:$F$27,2,0))+IF(F35&lt;&gt;"",VLOOKUP(F35,Paramètres!$E$2:$F$27,2,0))+IF(F36&lt;&gt;"",VLOOKUP(F36,Paramètres!$E$2:$F$27,2,0)))</f>
        <v/>
      </c>
      <c r="K35" s="460"/>
      <c r="N35" s="406">
        <f>N37/4</f>
        <v>10</v>
      </c>
      <c r="O35" s="407">
        <f>SUM(N33:N37)-(O33+O34)</f>
        <v>78</v>
      </c>
      <c r="P35" s="408"/>
    </row>
    <row r="36" spans="1:16" ht="15" customHeight="1" thickBot="1" x14ac:dyDescent="0.35">
      <c r="A36" s="460"/>
      <c r="B36" s="466"/>
      <c r="C36" s="467"/>
      <c r="D36" s="466"/>
      <c r="E36" s="460"/>
      <c r="F36" s="283"/>
      <c r="G36" s="418"/>
      <c r="H36" s="440"/>
      <c r="I36" s="525"/>
      <c r="J36" s="421"/>
      <c r="K36" s="460"/>
      <c r="N36" s="406">
        <f>N37/4</f>
        <v>10</v>
      </c>
      <c r="O36" s="398"/>
    </row>
    <row r="37" spans="1:16" ht="16.2" thickBot="1" x14ac:dyDescent="0.35">
      <c r="A37" s="460"/>
      <c r="B37" s="468"/>
      <c r="C37" s="468"/>
      <c r="D37" s="468"/>
      <c r="E37" s="460"/>
      <c r="F37" s="469"/>
      <c r="G37" s="470"/>
      <c r="H37" s="471"/>
      <c r="I37" s="471"/>
      <c r="J37" s="472"/>
      <c r="K37" s="460"/>
      <c r="N37" s="406">
        <f>IF(G35="",40,G35)</f>
        <v>40</v>
      </c>
      <c r="O37" s="398"/>
    </row>
    <row r="38" spans="1:16" ht="15" customHeight="1" thickBot="1" x14ac:dyDescent="0.35">
      <c r="A38" s="460"/>
      <c r="B38" s="399">
        <f t="shared" ref="B38" si="0">B33+1</f>
        <v>8</v>
      </c>
      <c r="C38" s="400" t="str">
        <f>IF(VLOOKUP(B38,Paramètres!$A$2:$C$38,2,0)=0,"",VLOOKUP(B38,Paramètres!$A$2:$C$38,2,0))</f>
        <v>Elève 8</v>
      </c>
      <c r="D38" s="401" t="str">
        <f>IF(C38="","",VLOOKUP(B38,Paramètres!$A$2:$C$38,3,0))</f>
        <v>F</v>
      </c>
      <c r="E38" s="460"/>
      <c r="F38" s="402" t="s">
        <v>394</v>
      </c>
      <c r="G38" s="403" t="s">
        <v>184</v>
      </c>
      <c r="H38" s="432"/>
      <c r="I38" s="519"/>
      <c r="J38" s="403" t="s">
        <v>185</v>
      </c>
      <c r="K38" s="460"/>
      <c r="M38" s="406" t="str">
        <f>IF(G40="","",IF(Paramètres!$I$3="x",
IF(OR(J40=0,J40=""),0,IF(J40&gt;=G40,Paramètres!$K$10,IF(J40&gt;=G40*75%,Paramètres!$J$8,IF(J40&gt;=G40*50%,Paramètres!$I$8,IF(J40&gt;=G40*25%,Paramètres!$H$8,Paramètres!$G$10))))),
IF(Paramètres!$N$3="x",
IF(OR(J40=0,J40=""),0,IF(J40&gt;=G40,Paramètres!$O$9,IF(J40&gt;=G40*75%,Paramètres!$O$9,IF(J40&gt;=G40*50%,Paramètres!$N$8,IF(J40&gt;=G40*25%,Paramètres!$M$8,IF(J40&lt;G40*25%,Paramètres!$L$9)))))),
IF(Paramètres!$R$3="x",
IF(OR(J40=0,J40=""),"NA",IF(J40&gt;=G40,Paramètres!$S$9,IF(J40&gt;=G40*75%,Paramètres!$S$9,IF(J40&gt;=G40*50%,Paramètres!$R$8,IF(J40&gt;=G40*25%,Paramètres!$Q$8,IF(J40&lt;G40*25%,Paramètres!$P$9)))))),
IF(Paramètres!$V$3="x",
IF(OR(J40=0,J40=""),Paramètres!$T$9,IF(J40&gt;=G40,Paramètres!$W$9,IF(J40&gt;=G40*75%,Paramètres!$W$9,IF(J40&gt;=G40*50%,Paramètres!$V$8,IF(J40&gt;=G40*25%,Paramètres!$U$8,IF(J40&lt;G40*25%,Paramètres!$T$9)))))))))))</f>
        <v/>
      </c>
      <c r="N38" s="406">
        <f>N42/4</f>
        <v>10</v>
      </c>
      <c r="O38" s="407">
        <f>IF(OR(COUNTBLANK(F39:F41)=3,G40=""),0,
IF(SUM(IF(F39&lt;&gt;"",VLOOKUP(F39,Paramètres!$E$2:$F$27,2,0)),IF(F40&lt;&gt;"",VLOOKUP(F40,Paramètres!$E$2:$F$27,2,0)),IF(F41&lt;&gt;"",VLOOKUP(F41,Paramètres!$E$2:$F$27,2,0)))&gt;N42,$N42,
SUM(IF(F39&lt;&gt;"",VLOOKUP(F39,Paramètres!$E$2:$F$27,2,0)),IF(F40&lt;&gt;"",VLOOKUP(F40,Paramètres!$E$2:$F$27,2,0)),IF(F41&lt;&gt;"",VLOOKUP(F41,Paramètres!$E$2:$F$27,2,0)))))</f>
        <v>0</v>
      </c>
      <c r="P38" s="408"/>
    </row>
    <row r="39" spans="1:16" ht="15" customHeight="1" x14ac:dyDescent="0.3">
      <c r="A39" s="460"/>
      <c r="B39" s="464"/>
      <c r="C39" s="465"/>
      <c r="D39" s="464"/>
      <c r="E39" s="460"/>
      <c r="F39" s="280"/>
      <c r="G39" s="411"/>
      <c r="H39" s="436"/>
      <c r="I39" s="522"/>
      <c r="J39" s="414"/>
      <c r="K39" s="460"/>
      <c r="N39" s="406">
        <f>N42/4</f>
        <v>10</v>
      </c>
      <c r="O39" s="407">
        <f>N42*5%</f>
        <v>2</v>
      </c>
    </row>
    <row r="40" spans="1:16" ht="15" customHeight="1" x14ac:dyDescent="0.3">
      <c r="A40" s="460"/>
      <c r="B40" s="466"/>
      <c r="C40" s="467"/>
      <c r="D40" s="466"/>
      <c r="E40" s="460"/>
      <c r="F40" s="281"/>
      <c r="G40" s="282"/>
      <c r="H40" s="436"/>
      <c r="I40" s="522"/>
      <c r="J40" s="417" t="str">
        <f>IF(COUNTA(F39:F41)=0,"",IF(F39&lt;&gt;"",VLOOKUP(F39,Paramètres!$E$2:$F$27,2,0))+IF(F40&lt;&gt;"",VLOOKUP(F40,Paramètres!$E$2:$F$27,2,0))+IF(F41&lt;&gt;"",VLOOKUP(F41,Paramètres!$E$2:$F$27,2,0)))</f>
        <v/>
      </c>
      <c r="K40" s="460"/>
      <c r="N40" s="406">
        <f>N42/4</f>
        <v>10</v>
      </c>
      <c r="O40" s="407">
        <f>SUM(N38:N42)-(O38+O39)</f>
        <v>78</v>
      </c>
      <c r="P40" s="408"/>
    </row>
    <row r="41" spans="1:16" ht="15" customHeight="1" thickBot="1" x14ac:dyDescent="0.35">
      <c r="A41" s="460"/>
      <c r="B41" s="466"/>
      <c r="C41" s="467"/>
      <c r="D41" s="466"/>
      <c r="E41" s="460"/>
      <c r="F41" s="283"/>
      <c r="G41" s="418"/>
      <c r="H41" s="440"/>
      <c r="I41" s="525"/>
      <c r="J41" s="421"/>
      <c r="K41" s="460"/>
      <c r="N41" s="406">
        <f>N42/4</f>
        <v>10</v>
      </c>
      <c r="O41" s="398"/>
    </row>
    <row r="42" spans="1:16" ht="16.2" thickBot="1" x14ac:dyDescent="0.35">
      <c r="A42" s="460"/>
      <c r="B42" s="468"/>
      <c r="C42" s="468"/>
      <c r="D42" s="468"/>
      <c r="E42" s="460"/>
      <c r="F42" s="469"/>
      <c r="G42" s="470"/>
      <c r="H42" s="471"/>
      <c r="I42" s="471"/>
      <c r="J42" s="472"/>
      <c r="K42" s="460"/>
      <c r="N42" s="406">
        <f>IF(G40="",40,G40)</f>
        <v>40</v>
      </c>
      <c r="O42" s="398"/>
    </row>
    <row r="43" spans="1:16" ht="15" customHeight="1" thickBot="1" x14ac:dyDescent="0.35">
      <c r="A43" s="460"/>
      <c r="B43" s="399">
        <f t="shared" ref="B43" si="1">B38+1</f>
        <v>9</v>
      </c>
      <c r="C43" s="400" t="str">
        <f>IF(VLOOKUP(B43,Paramètres!$A$2:$C$38,2,0)=0,"",VLOOKUP(B43,Paramètres!$A$2:$C$38,2,0))</f>
        <v>Elève 9</v>
      </c>
      <c r="D43" s="401" t="str">
        <f>IF(C43="","",VLOOKUP(B43,Paramètres!$A$2:$C$38,3,0))</f>
        <v>F</v>
      </c>
      <c r="E43" s="460"/>
      <c r="F43" s="402" t="s">
        <v>394</v>
      </c>
      <c r="G43" s="403" t="s">
        <v>184</v>
      </c>
      <c r="H43" s="432"/>
      <c r="I43" s="519"/>
      <c r="J43" s="403" t="s">
        <v>185</v>
      </c>
      <c r="K43" s="460"/>
      <c r="M43" s="406" t="str">
        <f>IF(G45="","",IF(Paramètres!$I$3="x",
IF(OR(J45=0,J45=""),0,IF(J45&gt;=G45,Paramètres!$K$10,IF(J45&gt;=G45*75%,Paramètres!$J$8,IF(J45&gt;=G45*50%,Paramètres!$I$8,IF(J45&gt;=G45*25%,Paramètres!$H$8,Paramètres!$G$10))))),
IF(Paramètres!$N$3="x",
IF(OR(J45=0,J45=""),0,IF(J45&gt;=G45,Paramètres!$O$9,IF(J45&gt;=G45*75%,Paramètres!$O$9,IF(J45&gt;=G45*50%,Paramètres!$N$8,IF(J45&gt;=G45*25%,Paramètres!$M$8,IF(J45&lt;G45*25%,Paramètres!$L$9)))))),
IF(Paramètres!$R$3="x",
IF(OR(J45=0,J45=""),"NA",IF(J45&gt;=G45,Paramètres!$S$9,IF(J45&gt;=G45*75%,Paramètres!$S$9,IF(J45&gt;=G45*50%,Paramètres!$R$8,IF(J45&gt;=G45*25%,Paramètres!$Q$8,IF(J45&lt;G45*25%,Paramètres!$P$9)))))),
IF(Paramètres!$V$3="x",
IF(OR(J45=0,J45=""),Paramètres!$T$9,IF(J45&gt;=G45,Paramètres!$W$9,IF(J45&gt;=G45*75%,Paramètres!$W$9,IF(J45&gt;=G45*50%,Paramètres!$V$8,IF(J45&gt;=G45*25%,Paramètres!$U$8,IF(J45&lt;G45*25%,Paramètres!$T$9)))))))))))</f>
        <v/>
      </c>
      <c r="N43" s="406">
        <f>N47/4</f>
        <v>10</v>
      </c>
      <c r="O43" s="407">
        <f>IF(OR(COUNTBLANK(F44:F46)=3,G45=""),0,
IF(SUM(IF(F44&lt;&gt;"",VLOOKUP(F44,Paramètres!$E$2:$F$27,2,0)),IF(F45&lt;&gt;"",VLOOKUP(F45,Paramètres!$E$2:$F$27,2,0)),IF(F46&lt;&gt;"",VLOOKUP(F46,Paramètres!$E$2:$F$27,2,0)))&gt;N47,$N47,
SUM(IF(F44&lt;&gt;"",VLOOKUP(F44,Paramètres!$E$2:$F$27,2,0)),IF(F45&lt;&gt;"",VLOOKUP(F45,Paramètres!$E$2:$F$27,2,0)),IF(F46&lt;&gt;"",VLOOKUP(F46,Paramètres!$E$2:$F$27,2,0)))))</f>
        <v>0</v>
      </c>
      <c r="P43" s="408"/>
    </row>
    <row r="44" spans="1:16" ht="15" customHeight="1" x14ac:dyDescent="0.3">
      <c r="A44" s="460"/>
      <c r="B44" s="464"/>
      <c r="C44" s="465"/>
      <c r="D44" s="464"/>
      <c r="E44" s="460"/>
      <c r="F44" s="280"/>
      <c r="G44" s="411"/>
      <c r="H44" s="436"/>
      <c r="I44" s="522"/>
      <c r="J44" s="414"/>
      <c r="K44" s="460"/>
      <c r="N44" s="406">
        <f>N47/4</f>
        <v>10</v>
      </c>
      <c r="O44" s="407">
        <f>N47*5%</f>
        <v>2</v>
      </c>
    </row>
    <row r="45" spans="1:16" ht="15" customHeight="1" x14ac:dyDescent="0.3">
      <c r="A45" s="460"/>
      <c r="B45" s="466"/>
      <c r="C45" s="467"/>
      <c r="D45" s="466"/>
      <c r="E45" s="460"/>
      <c r="F45" s="281"/>
      <c r="G45" s="282"/>
      <c r="H45" s="436"/>
      <c r="I45" s="522"/>
      <c r="J45" s="417" t="str">
        <f>IF(COUNTA(F44:F46)=0,"",IF(F44&lt;&gt;"",VLOOKUP(F44,Paramètres!$E$2:$F$27,2,0))+IF(F45&lt;&gt;"",VLOOKUP(F45,Paramètres!$E$2:$F$27,2,0))+IF(F46&lt;&gt;"",VLOOKUP(F46,Paramètres!$E$2:$F$27,2,0)))</f>
        <v/>
      </c>
      <c r="K45" s="460"/>
      <c r="N45" s="406">
        <f>N47/4</f>
        <v>10</v>
      </c>
      <c r="O45" s="407">
        <f>SUM(N43:N47)-(O43+O44)</f>
        <v>78</v>
      </c>
      <c r="P45" s="408"/>
    </row>
    <row r="46" spans="1:16" ht="15" customHeight="1" thickBot="1" x14ac:dyDescent="0.35">
      <c r="A46" s="460"/>
      <c r="B46" s="466"/>
      <c r="C46" s="467"/>
      <c r="D46" s="466"/>
      <c r="E46" s="460"/>
      <c r="F46" s="283"/>
      <c r="G46" s="418"/>
      <c r="H46" s="440"/>
      <c r="I46" s="525"/>
      <c r="J46" s="421"/>
      <c r="K46" s="460"/>
      <c r="N46" s="406">
        <f>N47/4</f>
        <v>10</v>
      </c>
      <c r="O46" s="398"/>
    </row>
    <row r="47" spans="1:16" ht="16.2" thickBot="1" x14ac:dyDescent="0.35">
      <c r="A47" s="460"/>
      <c r="B47" s="468"/>
      <c r="C47" s="468"/>
      <c r="D47" s="468"/>
      <c r="E47" s="460"/>
      <c r="F47" s="469"/>
      <c r="G47" s="470"/>
      <c r="H47" s="471"/>
      <c r="I47" s="471"/>
      <c r="J47" s="472"/>
      <c r="K47" s="460"/>
      <c r="N47" s="406">
        <f>IF(G45="",40,G45)</f>
        <v>40</v>
      </c>
      <c r="O47" s="398"/>
    </row>
    <row r="48" spans="1:16" ht="15" customHeight="1" thickBot="1" x14ac:dyDescent="0.35">
      <c r="A48" s="460"/>
      <c r="B48" s="399">
        <f t="shared" ref="B48" si="2">B43+1</f>
        <v>10</v>
      </c>
      <c r="C48" s="400" t="str">
        <f>IF(VLOOKUP(B48,Paramètres!$A$2:$C$38,2,0)=0,"",VLOOKUP(B48,Paramètres!$A$2:$C$38,2,0))</f>
        <v>Elève 10</v>
      </c>
      <c r="D48" s="401" t="str">
        <f>IF(C48="","",VLOOKUP(B48,Paramètres!$A$2:$C$38,3,0))</f>
        <v>G</v>
      </c>
      <c r="E48" s="460"/>
      <c r="F48" s="402" t="s">
        <v>394</v>
      </c>
      <c r="G48" s="403" t="s">
        <v>184</v>
      </c>
      <c r="H48" s="432"/>
      <c r="I48" s="519"/>
      <c r="J48" s="403" t="s">
        <v>185</v>
      </c>
      <c r="K48" s="460"/>
      <c r="M48" s="406" t="str">
        <f>IF(G50="","",IF(Paramètres!$I$3="x",
IF(OR(J50=0,J50=""),0,IF(J50&gt;=G50,Paramètres!$K$10,IF(J50&gt;=G50*75%,Paramètres!$J$8,IF(J50&gt;=G50*50%,Paramètres!$I$8,IF(J50&gt;=G50*25%,Paramètres!$H$8,Paramètres!$G$10))))),
IF(Paramètres!$N$3="x",
IF(OR(J50=0,J50=""),0,IF(J50&gt;=G50,Paramètres!$O$9,IF(J50&gt;=G50*75%,Paramètres!$O$9,IF(J50&gt;=G50*50%,Paramètres!$N$8,IF(J50&gt;=G50*25%,Paramètres!$M$8,IF(J50&lt;G50*25%,Paramètres!$L$9)))))),
IF(Paramètres!$R$3="x",
IF(OR(J50=0,J50=""),"NA",IF(J50&gt;=G50,Paramètres!$S$9,IF(J50&gt;=G50*75%,Paramètres!$S$9,IF(J50&gt;=G50*50%,Paramètres!$R$8,IF(J50&gt;=G50*25%,Paramètres!$Q$8,IF(J50&lt;G50*25%,Paramètres!$P$9)))))),
IF(Paramètres!$V$3="x",
IF(OR(J50=0,J50=""),Paramètres!$T$9,IF(J50&gt;=G50,Paramètres!$W$9,IF(J50&gt;=G50*75%,Paramètres!$W$9,IF(J50&gt;=G50*50%,Paramètres!$V$8,IF(J50&gt;=G50*25%,Paramètres!$U$8,IF(J50&lt;G50*25%,Paramètres!$T$9)))))))))))</f>
        <v/>
      </c>
      <c r="N48" s="406">
        <f>N52/4</f>
        <v>10</v>
      </c>
      <c r="O48" s="407">
        <f>IF(OR(COUNTBLANK(F49:F51)=3,G50=""),0,
IF(SUM(IF(F49&lt;&gt;"",VLOOKUP(F49,Paramètres!$E$2:$F$27,2,0)),IF(F50&lt;&gt;"",VLOOKUP(F50,Paramètres!$E$2:$F$27,2,0)),IF(F51&lt;&gt;"",VLOOKUP(F51,Paramètres!$E$2:$F$27,2,0)))&gt;N52,$N52,
SUM(IF(F49&lt;&gt;"",VLOOKUP(F49,Paramètres!$E$2:$F$27,2,0)),IF(F50&lt;&gt;"",VLOOKUP(F50,Paramètres!$E$2:$F$27,2,0)),IF(F51&lt;&gt;"",VLOOKUP(F51,Paramètres!$E$2:$F$27,2,0)))))</f>
        <v>0</v>
      </c>
      <c r="P48" s="408"/>
    </row>
    <row r="49" spans="1:16" ht="15" customHeight="1" x14ac:dyDescent="0.3">
      <c r="A49" s="460"/>
      <c r="B49" s="464"/>
      <c r="C49" s="465"/>
      <c r="D49" s="464"/>
      <c r="E49" s="460"/>
      <c r="F49" s="280"/>
      <c r="G49" s="411"/>
      <c r="H49" s="436"/>
      <c r="I49" s="522"/>
      <c r="J49" s="414"/>
      <c r="K49" s="460"/>
      <c r="N49" s="406">
        <f>N52/4</f>
        <v>10</v>
      </c>
      <c r="O49" s="407">
        <f>N52*5%</f>
        <v>2</v>
      </c>
    </row>
    <row r="50" spans="1:16" ht="15" customHeight="1" x14ac:dyDescent="0.3">
      <c r="A50" s="460"/>
      <c r="B50" s="466"/>
      <c r="C50" s="467"/>
      <c r="D50" s="466"/>
      <c r="E50" s="460"/>
      <c r="F50" s="281"/>
      <c r="G50" s="282"/>
      <c r="H50" s="436"/>
      <c r="I50" s="522"/>
      <c r="J50" s="417" t="str">
        <f>IF(COUNTA(F49:F51)=0,"",IF(F49&lt;&gt;"",VLOOKUP(F49,Paramètres!$E$2:$F$27,2,0))+IF(F50&lt;&gt;"",VLOOKUP(F50,Paramètres!$E$2:$F$27,2,0))+IF(F51&lt;&gt;"",VLOOKUP(F51,Paramètres!$E$2:$F$27,2,0)))</f>
        <v/>
      </c>
      <c r="K50" s="460"/>
      <c r="N50" s="406">
        <f>N52/4</f>
        <v>10</v>
      </c>
      <c r="O50" s="407">
        <f>SUM(N48:N52)-(O48+O49)</f>
        <v>78</v>
      </c>
      <c r="P50" s="408"/>
    </row>
    <row r="51" spans="1:16" ht="15" customHeight="1" thickBot="1" x14ac:dyDescent="0.35">
      <c r="A51" s="460"/>
      <c r="B51" s="466"/>
      <c r="C51" s="467"/>
      <c r="D51" s="466"/>
      <c r="E51" s="460"/>
      <c r="F51" s="283"/>
      <c r="G51" s="418"/>
      <c r="H51" s="440"/>
      <c r="I51" s="525"/>
      <c r="J51" s="421"/>
      <c r="K51" s="460"/>
      <c r="N51" s="406">
        <f>N52/4</f>
        <v>10</v>
      </c>
      <c r="O51" s="398"/>
    </row>
    <row r="52" spans="1:16" ht="16.2" thickBot="1" x14ac:dyDescent="0.35">
      <c r="A52" s="460"/>
      <c r="B52" s="468"/>
      <c r="C52" s="468"/>
      <c r="D52" s="468"/>
      <c r="E52" s="460"/>
      <c r="F52" s="469"/>
      <c r="G52" s="470"/>
      <c r="H52" s="471"/>
      <c r="I52" s="471"/>
      <c r="J52" s="472"/>
      <c r="K52" s="460"/>
      <c r="N52" s="406">
        <f>IF(G50="",40,G50)</f>
        <v>40</v>
      </c>
      <c r="O52" s="398"/>
    </row>
    <row r="53" spans="1:16" ht="15" customHeight="1" thickBot="1" x14ac:dyDescent="0.35">
      <c r="A53" s="460"/>
      <c r="B53" s="399">
        <f t="shared" ref="B53" si="3">B48+1</f>
        <v>11</v>
      </c>
      <c r="C53" s="400" t="str">
        <f>IF(VLOOKUP(B53,Paramètres!$A$2:$C$38,2,0)=0,"",VLOOKUP(B53,Paramètres!$A$2:$C$38,2,0))</f>
        <v>Elève 11</v>
      </c>
      <c r="D53" s="401" t="str">
        <f>IF(C53="","",VLOOKUP(B53,Paramètres!$A$2:$C$38,3,0))</f>
        <v>F</v>
      </c>
      <c r="E53" s="460"/>
      <c r="F53" s="402" t="s">
        <v>394</v>
      </c>
      <c r="G53" s="403" t="s">
        <v>184</v>
      </c>
      <c r="H53" s="432"/>
      <c r="I53" s="519"/>
      <c r="J53" s="403" t="s">
        <v>185</v>
      </c>
      <c r="K53" s="460"/>
      <c r="M53" s="406" t="str">
        <f>IF(G55="","",IF(Paramètres!$I$3="x",
IF(OR(J55=0,J55=""),0,IF(J55&gt;=G55,Paramètres!$K$10,IF(J55&gt;=G55*75%,Paramètres!$J$8,IF(J55&gt;=G55*50%,Paramètres!$I$8,IF(J55&gt;=G55*25%,Paramètres!$H$8,Paramètres!$G$10))))),
IF(Paramètres!$N$3="x",
IF(OR(J55=0,J55=""),0,IF(J55&gt;=G55,Paramètres!$O$9,IF(J55&gt;=G55*75%,Paramètres!$O$9,IF(J55&gt;=G55*50%,Paramètres!$N$8,IF(J55&gt;=G55*25%,Paramètres!$M$8,IF(J55&lt;G55*25%,Paramètres!$L$9)))))),
IF(Paramètres!$R$3="x",
IF(OR(J55=0,J55=""),"NA",IF(J55&gt;=G55,Paramètres!$S$9,IF(J55&gt;=G55*75%,Paramètres!$S$9,IF(J55&gt;=G55*50%,Paramètres!$R$8,IF(J55&gt;=G55*25%,Paramètres!$Q$8,IF(J55&lt;G55*25%,Paramètres!$P$9)))))),
IF(Paramètres!$V$3="x",
IF(OR(J55=0,J55=""),Paramètres!$T$9,IF(J55&gt;=G55,Paramètres!$W$9,IF(J55&gt;=G55*75%,Paramètres!$W$9,IF(J55&gt;=G55*50%,Paramètres!$V$8,IF(J55&gt;=G55*25%,Paramètres!$U$8,IF(J55&lt;G55*25%,Paramètres!$T$9)))))))))))</f>
        <v/>
      </c>
      <c r="N53" s="406">
        <f>N57/4</f>
        <v>10</v>
      </c>
      <c r="O53" s="407">
        <f>IF(OR(COUNTBLANK(F54:F56)=3,G55=""),0,
IF(SUM(IF(F54&lt;&gt;"",VLOOKUP(F54,Paramètres!$E$2:$F$27,2,0)),IF(F55&lt;&gt;"",VLOOKUP(F55,Paramètres!$E$2:$F$27,2,0)),IF(F56&lt;&gt;"",VLOOKUP(F56,Paramètres!$E$2:$F$27,2,0)))&gt;N57,$N57,
SUM(IF(F54&lt;&gt;"",VLOOKUP(F54,Paramètres!$E$2:$F$27,2,0)),IF(F55&lt;&gt;"",VLOOKUP(F55,Paramètres!$E$2:$F$27,2,0)),IF(F56&lt;&gt;"",VLOOKUP(F56,Paramètres!$E$2:$F$27,2,0)))))</f>
        <v>0</v>
      </c>
      <c r="P53" s="408"/>
    </row>
    <row r="54" spans="1:16" ht="15" customHeight="1" x14ac:dyDescent="0.3">
      <c r="A54" s="460"/>
      <c r="B54" s="464"/>
      <c r="C54" s="465"/>
      <c r="D54" s="464"/>
      <c r="E54" s="460"/>
      <c r="F54" s="280"/>
      <c r="G54" s="411"/>
      <c r="H54" s="436"/>
      <c r="I54" s="522"/>
      <c r="J54" s="414"/>
      <c r="K54" s="460"/>
      <c r="N54" s="406">
        <f>N57/4</f>
        <v>10</v>
      </c>
      <c r="O54" s="407">
        <f>N57*5%</f>
        <v>2</v>
      </c>
    </row>
    <row r="55" spans="1:16" ht="15" customHeight="1" x14ac:dyDescent="0.3">
      <c r="A55" s="460"/>
      <c r="B55" s="466"/>
      <c r="C55" s="467"/>
      <c r="D55" s="466"/>
      <c r="E55" s="460"/>
      <c r="F55" s="281"/>
      <c r="G55" s="282"/>
      <c r="H55" s="436"/>
      <c r="I55" s="522"/>
      <c r="J55" s="417" t="str">
        <f>IF(COUNTA(F54:F56)=0,"",IF(F54&lt;&gt;"",VLOOKUP(F54,Paramètres!$E$2:$F$27,2,0))+IF(F55&lt;&gt;"",VLOOKUP(F55,Paramètres!$E$2:$F$27,2,0))+IF(F56&lt;&gt;"",VLOOKUP(F56,Paramètres!$E$2:$F$27,2,0)))</f>
        <v/>
      </c>
      <c r="K55" s="460"/>
      <c r="N55" s="406">
        <f>N57/4</f>
        <v>10</v>
      </c>
      <c r="O55" s="407">
        <f>SUM(N53:N57)-(O53+O54)</f>
        <v>78</v>
      </c>
      <c r="P55" s="408"/>
    </row>
    <row r="56" spans="1:16" ht="15" customHeight="1" thickBot="1" x14ac:dyDescent="0.35">
      <c r="A56" s="460"/>
      <c r="B56" s="466"/>
      <c r="C56" s="467"/>
      <c r="D56" s="466"/>
      <c r="E56" s="460"/>
      <c r="F56" s="283"/>
      <c r="G56" s="418"/>
      <c r="H56" s="440"/>
      <c r="I56" s="525"/>
      <c r="J56" s="421"/>
      <c r="K56" s="460"/>
      <c r="N56" s="406">
        <f>N57/4</f>
        <v>10</v>
      </c>
      <c r="O56" s="398"/>
    </row>
    <row r="57" spans="1:16" ht="16.2" thickBot="1" x14ac:dyDescent="0.35">
      <c r="A57" s="460"/>
      <c r="B57" s="468"/>
      <c r="C57" s="468"/>
      <c r="D57" s="468"/>
      <c r="E57" s="460"/>
      <c r="F57" s="469"/>
      <c r="G57" s="470"/>
      <c r="H57" s="471"/>
      <c r="I57" s="471"/>
      <c r="J57" s="472"/>
      <c r="K57" s="460"/>
      <c r="N57" s="406">
        <f>IF(G55="",40,G55)</f>
        <v>40</v>
      </c>
      <c r="O57" s="398"/>
    </row>
    <row r="58" spans="1:16" ht="15" customHeight="1" thickBot="1" x14ac:dyDescent="0.35">
      <c r="A58" s="460"/>
      <c r="B58" s="399">
        <f t="shared" ref="B58" si="4">B53+1</f>
        <v>12</v>
      </c>
      <c r="C58" s="400" t="str">
        <f>IF(VLOOKUP(B58,Paramètres!$A$2:$C$38,2,0)=0,"",VLOOKUP(B58,Paramètres!$A$2:$C$38,2,0))</f>
        <v>Elève 12</v>
      </c>
      <c r="D58" s="401" t="str">
        <f>IF(C58="","",VLOOKUP(B58,Paramètres!$A$2:$C$38,3,0))</f>
        <v>G</v>
      </c>
      <c r="E58" s="460"/>
      <c r="F58" s="402" t="s">
        <v>394</v>
      </c>
      <c r="G58" s="403" t="s">
        <v>184</v>
      </c>
      <c r="H58" s="432"/>
      <c r="I58" s="519"/>
      <c r="J58" s="403" t="s">
        <v>185</v>
      </c>
      <c r="K58" s="460"/>
      <c r="M58" s="406" t="str">
        <f>IF(G60="","",IF(Paramètres!$I$3="x",
IF(OR(J60=0,J60=""),0,IF(J60&gt;=G60,Paramètres!$K$10,IF(J60&gt;=G60*75%,Paramètres!$J$8,IF(J60&gt;=G60*50%,Paramètres!$I$8,IF(J60&gt;=G60*25%,Paramètres!$H$8,Paramètres!$G$10))))),
IF(Paramètres!$N$3="x",
IF(OR(J60=0,J60=""),0,IF(J60&gt;=G60,Paramètres!$O$9,IF(J60&gt;=G60*75%,Paramètres!$O$9,IF(J60&gt;=G60*50%,Paramètres!$N$8,IF(J60&gt;=G60*25%,Paramètres!$M$8,IF(J60&lt;G60*25%,Paramètres!$L$9)))))),
IF(Paramètres!$R$3="x",
IF(OR(J60=0,J60=""),"NA",IF(J60&gt;=G60,Paramètres!$S$9,IF(J60&gt;=G60*75%,Paramètres!$S$9,IF(J60&gt;=G60*50%,Paramètres!$R$8,IF(J60&gt;=G60*25%,Paramètres!$Q$8,IF(J60&lt;G60*25%,Paramètres!$P$9)))))),
IF(Paramètres!$V$3="x",
IF(OR(J60=0,J60=""),Paramètres!$T$9,IF(J60&gt;=G60,Paramètres!$W$9,IF(J60&gt;=G60*75%,Paramètres!$W$9,IF(J60&gt;=G60*50%,Paramètres!$V$8,IF(J60&gt;=G60*25%,Paramètres!$U$8,IF(J60&lt;G60*25%,Paramètres!$T$9)))))))))))</f>
        <v/>
      </c>
      <c r="N58" s="406">
        <f>N62/4</f>
        <v>10</v>
      </c>
      <c r="O58" s="407">
        <f>IF(OR(COUNTBLANK(F59:F61)=3,G60=""),0,
IF(SUM(IF(F59&lt;&gt;"",VLOOKUP(F59,Paramètres!$E$2:$F$27,2,0)),IF(F60&lt;&gt;"",VLOOKUP(F60,Paramètres!$E$2:$F$27,2,0)),IF(F61&lt;&gt;"",VLOOKUP(F61,Paramètres!$E$2:$F$27,2,0)))&gt;N62,$N62,
SUM(IF(F59&lt;&gt;"",VLOOKUP(F59,Paramètres!$E$2:$F$27,2,0)),IF(F60&lt;&gt;"",VLOOKUP(F60,Paramètres!$E$2:$F$27,2,0)),IF(F61&lt;&gt;"",VLOOKUP(F61,Paramètres!$E$2:$F$27,2,0)))))</f>
        <v>0</v>
      </c>
      <c r="P58" s="408"/>
    </row>
    <row r="59" spans="1:16" ht="15" customHeight="1" x14ac:dyDescent="0.3">
      <c r="A59" s="460"/>
      <c r="B59" s="464"/>
      <c r="C59" s="465"/>
      <c r="D59" s="464"/>
      <c r="E59" s="460"/>
      <c r="F59" s="280"/>
      <c r="G59" s="411"/>
      <c r="H59" s="436"/>
      <c r="I59" s="522"/>
      <c r="J59" s="414"/>
      <c r="K59" s="460"/>
      <c r="N59" s="406">
        <f>N62/4</f>
        <v>10</v>
      </c>
      <c r="O59" s="407">
        <f>N62*5%</f>
        <v>2</v>
      </c>
    </row>
    <row r="60" spans="1:16" ht="15" customHeight="1" x14ac:dyDescent="0.3">
      <c r="A60" s="460"/>
      <c r="B60" s="466"/>
      <c r="C60" s="467"/>
      <c r="D60" s="466"/>
      <c r="E60" s="460"/>
      <c r="F60" s="281"/>
      <c r="G60" s="282"/>
      <c r="H60" s="436"/>
      <c r="I60" s="522"/>
      <c r="J60" s="417" t="str">
        <f>IF(COUNTA(F59:F61)=0,"",IF(F59&lt;&gt;"",VLOOKUP(F59,Paramètres!$E$2:$F$27,2,0))+IF(F60&lt;&gt;"",VLOOKUP(F60,Paramètres!$E$2:$F$27,2,0))+IF(F61&lt;&gt;"",VLOOKUP(F61,Paramètres!$E$2:$F$27,2,0)))</f>
        <v/>
      </c>
      <c r="K60" s="460"/>
      <c r="N60" s="406">
        <f>N62/4</f>
        <v>10</v>
      </c>
      <c r="O60" s="407">
        <f>SUM(N58:N62)-(O58+O59)</f>
        <v>78</v>
      </c>
      <c r="P60" s="408"/>
    </row>
    <row r="61" spans="1:16" ht="15" customHeight="1" thickBot="1" x14ac:dyDescent="0.35">
      <c r="A61" s="460"/>
      <c r="B61" s="466"/>
      <c r="C61" s="467"/>
      <c r="D61" s="466"/>
      <c r="E61" s="460"/>
      <c r="F61" s="283"/>
      <c r="G61" s="418"/>
      <c r="H61" s="440"/>
      <c r="I61" s="525"/>
      <c r="J61" s="421"/>
      <c r="K61" s="460"/>
      <c r="N61" s="406">
        <f>N62/4</f>
        <v>10</v>
      </c>
      <c r="O61" s="398"/>
    </row>
    <row r="62" spans="1:16" ht="16.2" thickBot="1" x14ac:dyDescent="0.35">
      <c r="A62" s="460"/>
      <c r="B62" s="468"/>
      <c r="C62" s="468"/>
      <c r="D62" s="468"/>
      <c r="E62" s="460"/>
      <c r="F62" s="469"/>
      <c r="G62" s="470"/>
      <c r="H62" s="471"/>
      <c r="I62" s="471"/>
      <c r="J62" s="472"/>
      <c r="K62" s="460"/>
      <c r="N62" s="406">
        <f>IF(G60="",40,G60)</f>
        <v>40</v>
      </c>
      <c r="O62" s="398"/>
    </row>
    <row r="63" spans="1:16" ht="15" customHeight="1" thickBot="1" x14ac:dyDescent="0.35">
      <c r="A63" s="460"/>
      <c r="B63" s="399">
        <f t="shared" ref="B63" si="5">B58+1</f>
        <v>13</v>
      </c>
      <c r="C63" s="400" t="str">
        <f>IF(VLOOKUP(B63,Paramètres!$A$2:$C$38,2,0)=0,"",VLOOKUP(B63,Paramètres!$A$2:$C$38,2,0))</f>
        <v>Elève 13</v>
      </c>
      <c r="D63" s="401" t="str">
        <f>IF(C63="","",VLOOKUP(B63,Paramètres!$A$2:$C$38,3,0))</f>
        <v>F</v>
      </c>
      <c r="E63" s="460"/>
      <c r="F63" s="402" t="s">
        <v>394</v>
      </c>
      <c r="G63" s="403" t="s">
        <v>184</v>
      </c>
      <c r="H63" s="432"/>
      <c r="I63" s="519"/>
      <c r="J63" s="403" t="s">
        <v>185</v>
      </c>
      <c r="K63" s="460"/>
      <c r="M63" s="406" t="str">
        <f>IF(G65="","",IF(Paramètres!$I$3="x",
IF(OR(J65=0,J65=""),0,IF(J65&gt;=G65,Paramètres!$K$10,IF(J65&gt;=G65*75%,Paramètres!$J$8,IF(J65&gt;=G65*50%,Paramètres!$I$8,IF(J65&gt;=G65*25%,Paramètres!$H$8,Paramètres!$G$10))))),
IF(Paramètres!$N$3="x",
IF(OR(J65=0,J65=""),0,IF(J65&gt;=G65,Paramètres!$O$9,IF(J65&gt;=G65*75%,Paramètres!$O$9,IF(J65&gt;=G65*50%,Paramètres!$N$8,IF(J65&gt;=G65*25%,Paramètres!$M$8,IF(J65&lt;G65*25%,Paramètres!$L$9)))))),
IF(Paramètres!$R$3="x",
IF(OR(J65=0,J65=""),"NA",IF(J65&gt;=G65,Paramètres!$S$9,IF(J65&gt;=G65*75%,Paramètres!$S$9,IF(J65&gt;=G65*50%,Paramètres!$R$8,IF(J65&gt;=G65*25%,Paramètres!$Q$8,IF(J65&lt;G65*25%,Paramètres!$P$9)))))),
IF(Paramètres!$V$3="x",
IF(OR(J65=0,J65=""),Paramètres!$T$9,IF(J65&gt;=G65,Paramètres!$W$9,IF(J65&gt;=G65*75%,Paramètres!$W$9,IF(J65&gt;=G65*50%,Paramètres!$V$8,IF(J65&gt;=G65*25%,Paramètres!$U$8,IF(J65&lt;G65*25%,Paramètres!$T$9)))))))))))</f>
        <v/>
      </c>
      <c r="N63" s="406">
        <f>N67/4</f>
        <v>10</v>
      </c>
      <c r="O63" s="407">
        <f>IF(OR(COUNTBLANK(F64:F66)=3,G65=""),0,
IF(SUM(IF(F64&lt;&gt;"",VLOOKUP(F64,Paramètres!$E$2:$F$27,2,0)),IF(F65&lt;&gt;"",VLOOKUP(F65,Paramètres!$E$2:$F$27,2,0)),IF(F66&lt;&gt;"",VLOOKUP(F66,Paramètres!$E$2:$F$27,2,0)))&gt;N67,$N67,
SUM(IF(F64&lt;&gt;"",VLOOKUP(F64,Paramètres!$E$2:$F$27,2,0)),IF(F65&lt;&gt;"",VLOOKUP(F65,Paramètres!$E$2:$F$27,2,0)),IF(F66&lt;&gt;"",VLOOKUP(F66,Paramètres!$E$2:$F$27,2,0)))))</f>
        <v>0</v>
      </c>
      <c r="P63" s="408"/>
    </row>
    <row r="64" spans="1:16" ht="15" customHeight="1" x14ac:dyDescent="0.3">
      <c r="A64" s="460"/>
      <c r="B64" s="464"/>
      <c r="C64" s="465"/>
      <c r="D64" s="464"/>
      <c r="E64" s="460"/>
      <c r="F64" s="280"/>
      <c r="G64" s="411"/>
      <c r="H64" s="436"/>
      <c r="I64" s="522"/>
      <c r="J64" s="414"/>
      <c r="K64" s="460"/>
      <c r="N64" s="406">
        <f>N67/4</f>
        <v>10</v>
      </c>
      <c r="O64" s="407">
        <f>N67*5%</f>
        <v>2</v>
      </c>
    </row>
    <row r="65" spans="1:16" ht="15" customHeight="1" x14ac:dyDescent="0.3">
      <c r="A65" s="460"/>
      <c r="B65" s="466"/>
      <c r="C65" s="467"/>
      <c r="D65" s="466"/>
      <c r="E65" s="460"/>
      <c r="F65" s="281"/>
      <c r="G65" s="282"/>
      <c r="H65" s="436"/>
      <c r="I65" s="522"/>
      <c r="J65" s="417" t="str">
        <f>IF(COUNTA(F64:F66)=0,"",IF(F64&lt;&gt;"",VLOOKUP(F64,Paramètres!$E$2:$F$27,2,0))+IF(F65&lt;&gt;"",VLOOKUP(F65,Paramètres!$E$2:$F$27,2,0))+IF(F66&lt;&gt;"",VLOOKUP(F66,Paramètres!$E$2:$F$27,2,0)))</f>
        <v/>
      </c>
      <c r="K65" s="460"/>
      <c r="N65" s="406">
        <f>N67/4</f>
        <v>10</v>
      </c>
      <c r="O65" s="407">
        <f>SUM(N63:N67)-(O63+O64)</f>
        <v>78</v>
      </c>
      <c r="P65" s="408"/>
    </row>
    <row r="66" spans="1:16" ht="15" customHeight="1" thickBot="1" x14ac:dyDescent="0.35">
      <c r="A66" s="460"/>
      <c r="B66" s="466"/>
      <c r="C66" s="467"/>
      <c r="D66" s="466"/>
      <c r="E66" s="460"/>
      <c r="F66" s="283"/>
      <c r="G66" s="418"/>
      <c r="H66" s="440"/>
      <c r="I66" s="525"/>
      <c r="J66" s="421"/>
      <c r="K66" s="460"/>
      <c r="N66" s="406">
        <f>N67/4</f>
        <v>10</v>
      </c>
      <c r="O66" s="398"/>
    </row>
    <row r="67" spans="1:16" ht="16.2" thickBot="1" x14ac:dyDescent="0.35">
      <c r="A67" s="460"/>
      <c r="B67" s="468"/>
      <c r="C67" s="468"/>
      <c r="D67" s="468"/>
      <c r="E67" s="460"/>
      <c r="F67" s="469"/>
      <c r="G67" s="470"/>
      <c r="H67" s="471"/>
      <c r="I67" s="471"/>
      <c r="J67" s="472"/>
      <c r="K67" s="460"/>
      <c r="N67" s="406">
        <f>IF(G65="",40,G65)</f>
        <v>40</v>
      </c>
      <c r="O67" s="398"/>
    </row>
    <row r="68" spans="1:16" ht="15" customHeight="1" thickBot="1" x14ac:dyDescent="0.35">
      <c r="A68" s="460"/>
      <c r="B68" s="399">
        <f t="shared" ref="B68" si="6">B63+1</f>
        <v>14</v>
      </c>
      <c r="C68" s="400" t="str">
        <f>IF(VLOOKUP(B68,Paramètres!$A$2:$C$38,2,0)=0,"",VLOOKUP(B68,Paramètres!$A$2:$C$38,2,0))</f>
        <v>Elève 14</v>
      </c>
      <c r="D68" s="401" t="str">
        <f>IF(C68="","",VLOOKUP(B68,Paramètres!$A$2:$C$38,3,0))</f>
        <v>F</v>
      </c>
      <c r="E68" s="460"/>
      <c r="F68" s="402" t="s">
        <v>394</v>
      </c>
      <c r="G68" s="403" t="s">
        <v>184</v>
      </c>
      <c r="H68" s="432"/>
      <c r="I68" s="519"/>
      <c r="J68" s="403" t="s">
        <v>185</v>
      </c>
      <c r="K68" s="460"/>
      <c r="M68" s="406" t="str">
        <f>IF(G70="","",IF(Paramètres!$I$3="x",
IF(OR(J70=0,J70=""),0,IF(J70&gt;=G70,Paramètres!$K$10,IF(J70&gt;=G70*75%,Paramètres!$J$8,IF(J70&gt;=G70*50%,Paramètres!$I$8,IF(J70&gt;=G70*25%,Paramètres!$H$8,Paramètres!$G$10))))),
IF(Paramètres!$N$3="x",
IF(OR(J70=0,J70=""),0,IF(J70&gt;=G70,Paramètres!$O$9,IF(J70&gt;=G70*75%,Paramètres!$O$9,IF(J70&gt;=G70*50%,Paramètres!$N$8,IF(J70&gt;=G70*25%,Paramètres!$M$8,IF(J70&lt;G70*25%,Paramètres!$L$9)))))),
IF(Paramètres!$R$3="x",
IF(OR(J70=0,J70=""),"NA",IF(J70&gt;=G70,Paramètres!$S$9,IF(J70&gt;=G70*75%,Paramètres!$S$9,IF(J70&gt;=G70*50%,Paramètres!$R$8,IF(J70&gt;=G70*25%,Paramètres!$Q$8,IF(J70&lt;G70*25%,Paramètres!$P$9)))))),
IF(Paramètres!$V$3="x",
IF(OR(J70=0,J70=""),Paramètres!$T$9,IF(J70&gt;=G70,Paramètres!$W$9,IF(J70&gt;=G70*75%,Paramètres!$W$9,IF(J70&gt;=G70*50%,Paramètres!$V$8,IF(J70&gt;=G70*25%,Paramètres!$U$8,IF(J70&lt;G70*25%,Paramètres!$T$9)))))))))))</f>
        <v/>
      </c>
      <c r="N68" s="406">
        <f>N72/4</f>
        <v>10</v>
      </c>
      <c r="O68" s="407">
        <f>IF(OR(COUNTBLANK(F69:F71)=3,G70=""),0,
IF(SUM(IF(F69&lt;&gt;"",VLOOKUP(F69,Paramètres!$E$2:$F$27,2,0)),IF(F70&lt;&gt;"",VLOOKUP(F70,Paramètres!$E$2:$F$27,2,0)),IF(F71&lt;&gt;"",VLOOKUP(F71,Paramètres!$E$2:$F$27,2,0)))&gt;N72,$N72,
SUM(IF(F69&lt;&gt;"",VLOOKUP(F69,Paramètres!$E$2:$F$27,2,0)),IF(F70&lt;&gt;"",VLOOKUP(F70,Paramètres!$E$2:$F$27,2,0)),IF(F71&lt;&gt;"",VLOOKUP(F71,Paramètres!$E$2:$F$27,2,0)))))</f>
        <v>0</v>
      </c>
      <c r="P68" s="408"/>
    </row>
    <row r="69" spans="1:16" ht="15" customHeight="1" x14ac:dyDescent="0.3">
      <c r="A69" s="460"/>
      <c r="B69" s="464"/>
      <c r="C69" s="465"/>
      <c r="D69" s="464"/>
      <c r="E69" s="460"/>
      <c r="F69" s="280"/>
      <c r="G69" s="411"/>
      <c r="H69" s="436"/>
      <c r="I69" s="522"/>
      <c r="J69" s="414"/>
      <c r="K69" s="460"/>
      <c r="N69" s="406">
        <f>N72/4</f>
        <v>10</v>
      </c>
      <c r="O69" s="407">
        <f>N72*5%</f>
        <v>2</v>
      </c>
    </row>
    <row r="70" spans="1:16" ht="15" customHeight="1" x14ac:dyDescent="0.3">
      <c r="A70" s="460"/>
      <c r="B70" s="466"/>
      <c r="C70" s="467"/>
      <c r="D70" s="466"/>
      <c r="E70" s="460"/>
      <c r="F70" s="281"/>
      <c r="G70" s="282"/>
      <c r="H70" s="436"/>
      <c r="I70" s="522"/>
      <c r="J70" s="417" t="str">
        <f>IF(COUNTA(F69:F71)=0,"",IF(F69&lt;&gt;"",VLOOKUP(F69,Paramètres!$E$2:$F$27,2,0))+IF(F70&lt;&gt;"",VLOOKUP(F70,Paramètres!$E$2:$F$27,2,0))+IF(F71&lt;&gt;"",VLOOKUP(F71,Paramètres!$E$2:$F$27,2,0)))</f>
        <v/>
      </c>
      <c r="K70" s="460"/>
      <c r="N70" s="406">
        <f>N72/4</f>
        <v>10</v>
      </c>
      <c r="O70" s="407">
        <f>SUM(N68:N72)-(O68+O69)</f>
        <v>78</v>
      </c>
      <c r="P70" s="408"/>
    </row>
    <row r="71" spans="1:16" ht="15" customHeight="1" thickBot="1" x14ac:dyDescent="0.35">
      <c r="A71" s="460"/>
      <c r="B71" s="466"/>
      <c r="C71" s="467"/>
      <c r="D71" s="466"/>
      <c r="E71" s="460"/>
      <c r="F71" s="283"/>
      <c r="G71" s="418"/>
      <c r="H71" s="440"/>
      <c r="I71" s="525"/>
      <c r="J71" s="421"/>
      <c r="K71" s="460"/>
      <c r="N71" s="406">
        <f>N72/4</f>
        <v>10</v>
      </c>
      <c r="O71" s="398"/>
    </row>
    <row r="72" spans="1:16" ht="16.2" thickBot="1" x14ac:dyDescent="0.35">
      <c r="A72" s="460"/>
      <c r="B72" s="468"/>
      <c r="C72" s="468"/>
      <c r="D72" s="468"/>
      <c r="E72" s="460"/>
      <c r="F72" s="469"/>
      <c r="G72" s="470"/>
      <c r="H72" s="471"/>
      <c r="I72" s="471"/>
      <c r="J72" s="472"/>
      <c r="K72" s="460"/>
      <c r="N72" s="406">
        <f>IF(G70="",40,G70)</f>
        <v>40</v>
      </c>
      <c r="O72" s="398"/>
    </row>
    <row r="73" spans="1:16" ht="15" customHeight="1" thickBot="1" x14ac:dyDescent="0.35">
      <c r="A73" s="460"/>
      <c r="B73" s="399">
        <f t="shared" ref="B73" si="7">B68+1</f>
        <v>15</v>
      </c>
      <c r="C73" s="400" t="str">
        <f>IF(VLOOKUP(B73,Paramètres!$A$2:$C$38,2,0)=0,"",VLOOKUP(B73,Paramètres!$A$2:$C$38,2,0))</f>
        <v>Elève 15</v>
      </c>
      <c r="D73" s="401" t="str">
        <f>IF(C73="","",VLOOKUP(B73,Paramètres!$A$2:$C$38,3,0))</f>
        <v>G</v>
      </c>
      <c r="E73" s="460"/>
      <c r="F73" s="402" t="s">
        <v>394</v>
      </c>
      <c r="G73" s="403" t="s">
        <v>184</v>
      </c>
      <c r="H73" s="432"/>
      <c r="I73" s="519"/>
      <c r="J73" s="403" t="s">
        <v>185</v>
      </c>
      <c r="K73" s="460"/>
      <c r="M73" s="406" t="str">
        <f>IF(G75="","",IF(Paramètres!$I$3="x",
IF(OR(J75=0,J75=""),0,IF(J75&gt;=G75,Paramètres!$K$10,IF(J75&gt;=G75*75%,Paramètres!$J$8,IF(J75&gt;=G75*50%,Paramètres!$I$8,IF(J75&gt;=G75*25%,Paramètres!$H$8,Paramètres!$G$10))))),
IF(Paramètres!$N$3="x",
IF(OR(J75=0,J75=""),0,IF(J75&gt;=G75,Paramètres!$O$9,IF(J75&gt;=G75*75%,Paramètres!$O$9,IF(J75&gt;=G75*50%,Paramètres!$N$8,IF(J75&gt;=G75*25%,Paramètres!$M$8,IF(J75&lt;G75*25%,Paramètres!$L$9)))))),
IF(Paramètres!$R$3="x",
IF(OR(J75=0,J75=""),"NA",IF(J75&gt;=G75,Paramètres!$S$9,IF(J75&gt;=G75*75%,Paramètres!$S$9,IF(J75&gt;=G75*50%,Paramètres!$R$8,IF(J75&gt;=G75*25%,Paramètres!$Q$8,IF(J75&lt;G75*25%,Paramètres!$P$9)))))),
IF(Paramètres!$V$3="x",
IF(OR(J75=0,J75=""),Paramètres!$T$9,IF(J75&gt;=G75,Paramètres!$W$9,IF(J75&gt;=G75*75%,Paramètres!$W$9,IF(J75&gt;=G75*50%,Paramètres!$V$8,IF(J75&gt;=G75*25%,Paramètres!$U$8,IF(J75&lt;G75*25%,Paramètres!$T$9)))))))))))</f>
        <v/>
      </c>
      <c r="N73" s="406">
        <f>N77/4</f>
        <v>10</v>
      </c>
      <c r="O73" s="407">
        <f>IF(OR(COUNTBLANK(F74:F76)=3,G75=""),0,
IF(SUM(IF(F74&lt;&gt;"",VLOOKUP(F74,Paramètres!$E$2:$F$27,2,0)),IF(F75&lt;&gt;"",VLOOKUP(F75,Paramètres!$E$2:$F$27,2,0)),IF(F76&lt;&gt;"",VLOOKUP(F76,Paramètres!$E$2:$F$27,2,0)))&gt;N77,$N77,
SUM(IF(F74&lt;&gt;"",VLOOKUP(F74,Paramètres!$E$2:$F$27,2,0)),IF(F75&lt;&gt;"",VLOOKUP(F75,Paramètres!$E$2:$F$27,2,0)),IF(F76&lt;&gt;"",VLOOKUP(F76,Paramètres!$E$2:$F$27,2,0)))))</f>
        <v>0</v>
      </c>
      <c r="P73" s="408"/>
    </row>
    <row r="74" spans="1:16" ht="15" customHeight="1" x14ac:dyDescent="0.3">
      <c r="A74" s="460"/>
      <c r="B74" s="464"/>
      <c r="C74" s="465"/>
      <c r="D74" s="464"/>
      <c r="E74" s="460"/>
      <c r="F74" s="280"/>
      <c r="G74" s="411"/>
      <c r="H74" s="436"/>
      <c r="I74" s="522"/>
      <c r="J74" s="414"/>
      <c r="K74" s="460"/>
      <c r="N74" s="406">
        <f>N77/4</f>
        <v>10</v>
      </c>
      <c r="O74" s="407">
        <f>N77*5%</f>
        <v>2</v>
      </c>
    </row>
    <row r="75" spans="1:16" ht="15" customHeight="1" x14ac:dyDescent="0.3">
      <c r="A75" s="460"/>
      <c r="B75" s="466"/>
      <c r="C75" s="467"/>
      <c r="D75" s="466"/>
      <c r="E75" s="460"/>
      <c r="F75" s="281"/>
      <c r="G75" s="282"/>
      <c r="H75" s="436"/>
      <c r="I75" s="522"/>
      <c r="J75" s="417" t="str">
        <f>IF(COUNTA(F74:F76)=0,"",IF(F74&lt;&gt;"",VLOOKUP(F74,Paramètres!$E$2:$F$27,2,0))+IF(F75&lt;&gt;"",VLOOKUP(F75,Paramètres!$E$2:$F$27,2,0))+IF(F76&lt;&gt;"",VLOOKUP(F76,Paramètres!$E$2:$F$27,2,0)))</f>
        <v/>
      </c>
      <c r="K75" s="460"/>
      <c r="N75" s="406">
        <f>N77/4</f>
        <v>10</v>
      </c>
      <c r="O75" s="407">
        <f>SUM(N73:N77)-(O73+O74)</f>
        <v>78</v>
      </c>
      <c r="P75" s="408"/>
    </row>
    <row r="76" spans="1:16" ht="15" customHeight="1" thickBot="1" x14ac:dyDescent="0.35">
      <c r="A76" s="460"/>
      <c r="B76" s="466"/>
      <c r="C76" s="467"/>
      <c r="D76" s="466"/>
      <c r="E76" s="460"/>
      <c r="F76" s="283"/>
      <c r="G76" s="418"/>
      <c r="H76" s="440"/>
      <c r="I76" s="525"/>
      <c r="J76" s="421"/>
      <c r="K76" s="460"/>
      <c r="N76" s="406">
        <f>N77/4</f>
        <v>10</v>
      </c>
      <c r="O76" s="398"/>
    </row>
    <row r="77" spans="1:16" ht="16.2" thickBot="1" x14ac:dyDescent="0.35">
      <c r="A77" s="460"/>
      <c r="B77" s="468"/>
      <c r="C77" s="468"/>
      <c r="D77" s="468"/>
      <c r="E77" s="460"/>
      <c r="F77" s="469"/>
      <c r="G77" s="470"/>
      <c r="H77" s="471"/>
      <c r="I77" s="471"/>
      <c r="J77" s="472"/>
      <c r="K77" s="460"/>
      <c r="N77" s="406">
        <f>IF(G75="",40,G75)</f>
        <v>40</v>
      </c>
      <c r="O77" s="398"/>
    </row>
    <row r="78" spans="1:16" ht="15" customHeight="1" thickBot="1" x14ac:dyDescent="0.35">
      <c r="A78" s="460"/>
      <c r="B78" s="399">
        <f t="shared" ref="B78" si="8">B73+1</f>
        <v>16</v>
      </c>
      <c r="C78" s="400" t="str">
        <f>IF(VLOOKUP(B78,Paramètres!$A$2:$C$38,2,0)=0,"",VLOOKUP(B78,Paramètres!$A$2:$C$38,2,0))</f>
        <v>Elève 16</v>
      </c>
      <c r="D78" s="401" t="str">
        <f>IF(C78="","",VLOOKUP(B78,Paramètres!$A$2:$C$38,3,0))</f>
        <v>G</v>
      </c>
      <c r="E78" s="460"/>
      <c r="F78" s="402" t="s">
        <v>394</v>
      </c>
      <c r="G78" s="403" t="s">
        <v>184</v>
      </c>
      <c r="H78" s="432"/>
      <c r="I78" s="519"/>
      <c r="J78" s="403" t="s">
        <v>185</v>
      </c>
      <c r="K78" s="460"/>
      <c r="M78" s="406" t="str">
        <f>IF(G80="","",IF(Paramètres!$I$3="x",
IF(OR(J80=0,J80=""),0,IF(J80&gt;=G80,Paramètres!$K$10,IF(J80&gt;=G80*75%,Paramètres!$J$8,IF(J80&gt;=G80*50%,Paramètres!$I$8,IF(J80&gt;=G80*25%,Paramètres!$H$8,Paramètres!$G$10))))),
IF(Paramètres!$N$3="x",
IF(OR(J80=0,J80=""),0,IF(J80&gt;=G80,Paramètres!$O$9,IF(J80&gt;=G80*75%,Paramètres!$O$9,IF(J80&gt;=G80*50%,Paramètres!$N$8,IF(J80&gt;=G80*25%,Paramètres!$M$8,IF(J80&lt;G80*25%,Paramètres!$L$9)))))),
IF(Paramètres!$R$3="x",
IF(OR(J80=0,J80=""),"NA",IF(J80&gt;=G80,Paramètres!$S$9,IF(J80&gt;=G80*75%,Paramètres!$S$9,IF(J80&gt;=G80*50%,Paramètres!$R$8,IF(J80&gt;=G80*25%,Paramètres!$Q$8,IF(J80&lt;G80*25%,Paramètres!$P$9)))))),
IF(Paramètres!$V$3="x",
IF(OR(J80=0,J80=""),Paramètres!$T$9,IF(J80&gt;=G80,Paramètres!$W$9,IF(J80&gt;=G80*75%,Paramètres!$W$9,IF(J80&gt;=G80*50%,Paramètres!$V$8,IF(J80&gt;=G80*25%,Paramètres!$U$8,IF(J80&lt;G80*25%,Paramètres!$T$9)))))))))))</f>
        <v/>
      </c>
      <c r="N78" s="406">
        <f>N82/4</f>
        <v>10</v>
      </c>
      <c r="O78" s="407">
        <f>IF(OR(COUNTBLANK(F79:F81)=3,G80=""),0,
IF(SUM(IF(F79&lt;&gt;"",VLOOKUP(F79,Paramètres!$E$2:$F$27,2,0)),IF(F80&lt;&gt;"",VLOOKUP(F80,Paramètres!$E$2:$F$27,2,0)),IF(F81&lt;&gt;"",VLOOKUP(F81,Paramètres!$E$2:$F$27,2,0)))&gt;N82,$N82,
SUM(IF(F79&lt;&gt;"",VLOOKUP(F79,Paramètres!$E$2:$F$27,2,0)),IF(F80&lt;&gt;"",VLOOKUP(F80,Paramètres!$E$2:$F$27,2,0)),IF(F81&lt;&gt;"",VLOOKUP(F81,Paramètres!$E$2:$F$27,2,0)))))</f>
        <v>0</v>
      </c>
      <c r="P78" s="408"/>
    </row>
    <row r="79" spans="1:16" ht="15" customHeight="1" x14ac:dyDescent="0.3">
      <c r="A79" s="460"/>
      <c r="B79" s="464"/>
      <c r="C79" s="465"/>
      <c r="D79" s="464"/>
      <c r="E79" s="460"/>
      <c r="F79" s="280"/>
      <c r="G79" s="411"/>
      <c r="H79" s="436"/>
      <c r="I79" s="522"/>
      <c r="J79" s="414"/>
      <c r="K79" s="460"/>
      <c r="N79" s="406">
        <f>N82/4</f>
        <v>10</v>
      </c>
      <c r="O79" s="407">
        <f>N82*5%</f>
        <v>2</v>
      </c>
    </row>
    <row r="80" spans="1:16" ht="15" customHeight="1" x14ac:dyDescent="0.3">
      <c r="A80" s="460"/>
      <c r="B80" s="466"/>
      <c r="C80" s="467"/>
      <c r="D80" s="466"/>
      <c r="E80" s="460"/>
      <c r="F80" s="281"/>
      <c r="G80" s="282"/>
      <c r="H80" s="436"/>
      <c r="I80" s="522"/>
      <c r="J80" s="417" t="str">
        <f>IF(COUNTA(F79:F81)=0,"",IF(F79&lt;&gt;"",VLOOKUP(F79,Paramètres!$E$2:$F$27,2,0))+IF(F80&lt;&gt;"",VLOOKUP(F80,Paramètres!$E$2:$F$27,2,0))+IF(F81&lt;&gt;"",VLOOKUP(F81,Paramètres!$E$2:$F$27,2,0)))</f>
        <v/>
      </c>
      <c r="K80" s="460"/>
      <c r="N80" s="406">
        <f>N82/4</f>
        <v>10</v>
      </c>
      <c r="O80" s="407">
        <f>SUM(N78:N82)-(O78+O79)</f>
        <v>78</v>
      </c>
      <c r="P80" s="408"/>
    </row>
    <row r="81" spans="1:16" ht="15" customHeight="1" thickBot="1" x14ac:dyDescent="0.35">
      <c r="A81" s="460"/>
      <c r="B81" s="466"/>
      <c r="C81" s="467"/>
      <c r="D81" s="466"/>
      <c r="E81" s="460"/>
      <c r="F81" s="283"/>
      <c r="G81" s="418"/>
      <c r="H81" s="440"/>
      <c r="I81" s="525"/>
      <c r="J81" s="421"/>
      <c r="K81" s="460"/>
      <c r="N81" s="406">
        <f>N82/4</f>
        <v>10</v>
      </c>
      <c r="O81" s="398"/>
    </row>
    <row r="82" spans="1:16" ht="16.2" thickBot="1" x14ac:dyDescent="0.35">
      <c r="A82" s="460"/>
      <c r="B82" s="468"/>
      <c r="C82" s="468"/>
      <c r="D82" s="468"/>
      <c r="E82" s="460"/>
      <c r="F82" s="469"/>
      <c r="G82" s="470"/>
      <c r="H82" s="471"/>
      <c r="I82" s="471"/>
      <c r="J82" s="472"/>
      <c r="K82" s="460"/>
      <c r="N82" s="406">
        <f>IF(G80="",40,G80)</f>
        <v>40</v>
      </c>
      <c r="O82" s="398"/>
    </row>
    <row r="83" spans="1:16" ht="15" customHeight="1" thickBot="1" x14ac:dyDescent="0.35">
      <c r="A83" s="460"/>
      <c r="B83" s="399">
        <f t="shared" ref="B83" si="9">B78+1</f>
        <v>17</v>
      </c>
      <c r="C83" s="400" t="str">
        <f>IF(VLOOKUP(B83,Paramètres!$A$2:$C$38,2,0)=0,"",VLOOKUP(B83,Paramètres!$A$2:$C$38,2,0))</f>
        <v>Elève 17</v>
      </c>
      <c r="D83" s="401" t="str">
        <f>IF(C83="","",VLOOKUP(B83,Paramètres!$A$2:$C$38,3,0))</f>
        <v>G</v>
      </c>
      <c r="E83" s="460"/>
      <c r="F83" s="402" t="s">
        <v>394</v>
      </c>
      <c r="G83" s="403" t="s">
        <v>184</v>
      </c>
      <c r="H83" s="432"/>
      <c r="I83" s="519"/>
      <c r="J83" s="403" t="s">
        <v>185</v>
      </c>
      <c r="K83" s="460"/>
      <c r="M83" s="406" t="str">
        <f>IF(G85="","",IF(Paramètres!$I$3="x",
IF(OR(J85=0,J85=""),0,IF(J85&gt;=G85,Paramètres!$K$10,IF(J85&gt;=G85*75%,Paramètres!$J$8,IF(J85&gt;=G85*50%,Paramètres!$I$8,IF(J85&gt;=G85*25%,Paramètres!$H$8,Paramètres!$G$10))))),
IF(Paramètres!$N$3="x",
IF(OR(J85=0,J85=""),0,IF(J85&gt;=G85,Paramètres!$O$9,IF(J85&gt;=G85*75%,Paramètres!$O$9,IF(J85&gt;=G85*50%,Paramètres!$N$8,IF(J85&gt;=G85*25%,Paramètres!$M$8,IF(J85&lt;G85*25%,Paramètres!$L$9)))))),
IF(Paramètres!$R$3="x",
IF(OR(J85=0,J85=""),"NA",IF(J85&gt;=G85,Paramètres!$S$9,IF(J85&gt;=G85*75%,Paramètres!$S$9,IF(J85&gt;=G85*50%,Paramètres!$R$8,IF(J85&gt;=G85*25%,Paramètres!$Q$8,IF(J85&lt;G85*25%,Paramètres!$P$9)))))),
IF(Paramètres!$V$3="x",
IF(OR(J85=0,J85=""),Paramètres!$T$9,IF(J85&gt;=G85,Paramètres!$W$9,IF(J85&gt;=G85*75%,Paramètres!$W$9,IF(J85&gt;=G85*50%,Paramètres!$V$8,IF(J85&gt;=G85*25%,Paramètres!$U$8,IF(J85&lt;G85*25%,Paramètres!$T$9)))))))))))</f>
        <v/>
      </c>
      <c r="N83" s="406">
        <f>N87/4</f>
        <v>10</v>
      </c>
      <c r="O83" s="407">
        <f>IF(OR(COUNTBLANK(F84:F86)=3,G85=""),0,
IF(SUM(IF(F84&lt;&gt;"",VLOOKUP(F84,Paramètres!$E$2:$F$27,2,0)),IF(F85&lt;&gt;"",VLOOKUP(F85,Paramètres!$E$2:$F$27,2,0)),IF(F86&lt;&gt;"",VLOOKUP(F86,Paramètres!$E$2:$F$27,2,0)))&gt;N87,$N87,
SUM(IF(F84&lt;&gt;"",VLOOKUP(F84,Paramètres!$E$2:$F$27,2,0)),IF(F85&lt;&gt;"",VLOOKUP(F85,Paramètres!$E$2:$F$27,2,0)),IF(F86&lt;&gt;"",VLOOKUP(F86,Paramètres!$E$2:$F$27,2,0)))))</f>
        <v>0</v>
      </c>
      <c r="P83" s="408"/>
    </row>
    <row r="84" spans="1:16" ht="15" customHeight="1" x14ac:dyDescent="0.3">
      <c r="A84" s="460"/>
      <c r="B84" s="464"/>
      <c r="C84" s="465"/>
      <c r="D84" s="464"/>
      <c r="E84" s="460"/>
      <c r="F84" s="280"/>
      <c r="G84" s="411"/>
      <c r="H84" s="436"/>
      <c r="I84" s="522"/>
      <c r="J84" s="414"/>
      <c r="K84" s="460"/>
      <c r="N84" s="406">
        <f>N87/4</f>
        <v>10</v>
      </c>
      <c r="O84" s="407">
        <f>N87*5%</f>
        <v>2</v>
      </c>
    </row>
    <row r="85" spans="1:16" ht="15" customHeight="1" x14ac:dyDescent="0.3">
      <c r="A85" s="460"/>
      <c r="B85" s="466"/>
      <c r="C85" s="467"/>
      <c r="D85" s="466"/>
      <c r="E85" s="460"/>
      <c r="F85" s="281"/>
      <c r="G85" s="282"/>
      <c r="H85" s="436"/>
      <c r="I85" s="522"/>
      <c r="J85" s="417" t="str">
        <f>IF(COUNTA(F84:F86)=0,"",IF(F84&lt;&gt;"",VLOOKUP(F84,Paramètres!$E$2:$F$27,2,0))+IF(F85&lt;&gt;"",VLOOKUP(F85,Paramètres!$E$2:$F$27,2,0))+IF(F86&lt;&gt;"",VLOOKUP(F86,Paramètres!$E$2:$F$27,2,0)))</f>
        <v/>
      </c>
      <c r="K85" s="460"/>
      <c r="N85" s="406">
        <f>N87/4</f>
        <v>10</v>
      </c>
      <c r="O85" s="407">
        <f>SUM(N83:N87)-(O83+O84)</f>
        <v>78</v>
      </c>
      <c r="P85" s="408"/>
    </row>
    <row r="86" spans="1:16" ht="15" customHeight="1" thickBot="1" x14ac:dyDescent="0.35">
      <c r="A86" s="460"/>
      <c r="B86" s="466"/>
      <c r="C86" s="467"/>
      <c r="D86" s="466"/>
      <c r="E86" s="460"/>
      <c r="F86" s="283"/>
      <c r="G86" s="418"/>
      <c r="H86" s="440"/>
      <c r="I86" s="525"/>
      <c r="J86" s="421"/>
      <c r="K86" s="460"/>
      <c r="N86" s="406">
        <f>N87/4</f>
        <v>10</v>
      </c>
      <c r="O86" s="398"/>
    </row>
    <row r="87" spans="1:16" ht="16.2" thickBot="1" x14ac:dyDescent="0.35">
      <c r="A87" s="460"/>
      <c r="B87" s="468"/>
      <c r="C87" s="468"/>
      <c r="D87" s="468"/>
      <c r="E87" s="460"/>
      <c r="F87" s="469"/>
      <c r="G87" s="470"/>
      <c r="H87" s="471"/>
      <c r="I87" s="471"/>
      <c r="J87" s="472"/>
      <c r="K87" s="460"/>
      <c r="N87" s="406">
        <f>IF(G85="",40,G85)</f>
        <v>40</v>
      </c>
      <c r="O87" s="398"/>
    </row>
    <row r="88" spans="1:16" ht="15" customHeight="1" thickBot="1" x14ac:dyDescent="0.35">
      <c r="A88" s="460"/>
      <c r="B88" s="399">
        <f t="shared" ref="B88" si="10">B83+1</f>
        <v>18</v>
      </c>
      <c r="C88" s="400" t="str">
        <f>IF(VLOOKUP(B88,Paramètres!$A$2:$C$38,2,0)=0,"",VLOOKUP(B88,Paramètres!$A$2:$C$38,2,0))</f>
        <v>Elève 18</v>
      </c>
      <c r="D88" s="401" t="str">
        <f>IF(C88="","",VLOOKUP(B88,Paramètres!$A$2:$C$38,3,0))</f>
        <v>F</v>
      </c>
      <c r="E88" s="460"/>
      <c r="F88" s="402" t="s">
        <v>394</v>
      </c>
      <c r="G88" s="403" t="s">
        <v>184</v>
      </c>
      <c r="H88" s="432"/>
      <c r="I88" s="519"/>
      <c r="J88" s="403" t="s">
        <v>185</v>
      </c>
      <c r="K88" s="460"/>
      <c r="M88" s="406" t="str">
        <f>IF(G90="","",IF(Paramètres!$I$3="x",
IF(OR(J90=0,J90=""),0,IF(J90&gt;=G90,Paramètres!$K$10,IF(J90&gt;=G90*75%,Paramètres!$J$8,IF(J90&gt;=G90*50%,Paramètres!$I$8,IF(J90&gt;=G90*25%,Paramètres!$H$8,Paramètres!$G$10))))),
IF(Paramètres!$N$3="x",
IF(OR(J90=0,J90=""),0,IF(J90&gt;=G90,Paramètres!$O$9,IF(J90&gt;=G90*75%,Paramètres!$O$9,IF(J90&gt;=G90*50%,Paramètres!$N$8,IF(J90&gt;=G90*25%,Paramètres!$M$8,IF(J90&lt;G90*25%,Paramètres!$L$9)))))),
IF(Paramètres!$R$3="x",
IF(OR(J90=0,J90=""),"NA",IF(J90&gt;=G90,Paramètres!$S$9,IF(J90&gt;=G90*75%,Paramètres!$S$9,IF(J90&gt;=G90*50%,Paramètres!$R$8,IF(J90&gt;=G90*25%,Paramètres!$Q$8,IF(J90&lt;G90*25%,Paramètres!$P$9)))))),
IF(Paramètres!$V$3="x",
IF(OR(J90=0,J90=""),Paramètres!$T$9,IF(J90&gt;=G90,Paramètres!$W$9,IF(J90&gt;=G90*75%,Paramètres!$W$9,IF(J90&gt;=G90*50%,Paramètres!$V$8,IF(J90&gt;=G90*25%,Paramètres!$U$8,IF(J90&lt;G90*25%,Paramètres!$T$9)))))))))))</f>
        <v/>
      </c>
      <c r="N88" s="406">
        <f>N92/4</f>
        <v>10</v>
      </c>
      <c r="O88" s="407">
        <f>IF(OR(COUNTBLANK(F89:F91)=3,G90=""),0,
IF(SUM(IF(F89&lt;&gt;"",VLOOKUP(F89,Paramètres!$E$2:$F$27,2,0)),IF(F90&lt;&gt;"",VLOOKUP(F90,Paramètres!$E$2:$F$27,2,0)),IF(F91&lt;&gt;"",VLOOKUP(F91,Paramètres!$E$2:$F$27,2,0)))&gt;N92,$N92,
SUM(IF(F89&lt;&gt;"",VLOOKUP(F89,Paramètres!$E$2:$F$27,2,0)),IF(F90&lt;&gt;"",VLOOKUP(F90,Paramètres!$E$2:$F$27,2,0)),IF(F91&lt;&gt;"",VLOOKUP(F91,Paramètres!$E$2:$F$27,2,0)))))</f>
        <v>0</v>
      </c>
      <c r="P88" s="408"/>
    </row>
    <row r="89" spans="1:16" ht="15" customHeight="1" x14ac:dyDescent="0.3">
      <c r="A89" s="460"/>
      <c r="B89" s="464"/>
      <c r="C89" s="465"/>
      <c r="D89" s="464"/>
      <c r="E89" s="460"/>
      <c r="F89" s="280"/>
      <c r="G89" s="411"/>
      <c r="H89" s="436"/>
      <c r="I89" s="522"/>
      <c r="J89" s="414"/>
      <c r="K89" s="460"/>
      <c r="N89" s="406">
        <f>N92/4</f>
        <v>10</v>
      </c>
      <c r="O89" s="407">
        <f>N92*5%</f>
        <v>2</v>
      </c>
    </row>
    <row r="90" spans="1:16" ht="15" customHeight="1" x14ac:dyDescent="0.3">
      <c r="A90" s="460"/>
      <c r="B90" s="466"/>
      <c r="C90" s="467"/>
      <c r="D90" s="466"/>
      <c r="E90" s="460"/>
      <c r="F90" s="281"/>
      <c r="G90" s="282"/>
      <c r="H90" s="436"/>
      <c r="I90" s="522"/>
      <c r="J90" s="417" t="str">
        <f>IF(COUNTA(F89:F91)=0,"",IF(F89&lt;&gt;"",VLOOKUP(F89,Paramètres!$E$2:$F$27,2,0))+IF(F90&lt;&gt;"",VLOOKUP(F90,Paramètres!$E$2:$F$27,2,0))+IF(F91&lt;&gt;"",VLOOKUP(F91,Paramètres!$E$2:$F$27,2,0)))</f>
        <v/>
      </c>
      <c r="K90" s="460"/>
      <c r="N90" s="406">
        <f>N92/4</f>
        <v>10</v>
      </c>
      <c r="O90" s="407">
        <f>SUM(N88:N92)-(O88+O89)</f>
        <v>78</v>
      </c>
      <c r="P90" s="408"/>
    </row>
    <row r="91" spans="1:16" ht="15" customHeight="1" thickBot="1" x14ac:dyDescent="0.35">
      <c r="A91" s="460"/>
      <c r="B91" s="466"/>
      <c r="C91" s="467"/>
      <c r="D91" s="466"/>
      <c r="E91" s="460"/>
      <c r="F91" s="283"/>
      <c r="G91" s="418"/>
      <c r="H91" s="440"/>
      <c r="I91" s="525"/>
      <c r="J91" s="421"/>
      <c r="K91" s="460"/>
      <c r="N91" s="406">
        <f>N92/4</f>
        <v>10</v>
      </c>
      <c r="O91" s="398"/>
    </row>
    <row r="92" spans="1:16" ht="16.2" thickBot="1" x14ac:dyDescent="0.35">
      <c r="A92" s="460"/>
      <c r="B92" s="468"/>
      <c r="C92" s="468"/>
      <c r="D92" s="468"/>
      <c r="E92" s="460"/>
      <c r="F92" s="469"/>
      <c r="G92" s="470"/>
      <c r="H92" s="471"/>
      <c r="I92" s="471"/>
      <c r="J92" s="472"/>
      <c r="K92" s="460"/>
      <c r="N92" s="406">
        <f>IF(G90="",40,G90)</f>
        <v>40</v>
      </c>
      <c r="O92" s="398"/>
    </row>
    <row r="93" spans="1:16" ht="15" customHeight="1" thickBot="1" x14ac:dyDescent="0.35">
      <c r="A93" s="460"/>
      <c r="B93" s="399">
        <f t="shared" ref="B93" si="11">B88+1</f>
        <v>19</v>
      </c>
      <c r="C93" s="400" t="str">
        <f>IF(VLOOKUP(B93,Paramètres!$A$2:$C$38,2,0)=0,"",VLOOKUP(B93,Paramètres!$A$2:$C$38,2,0))</f>
        <v>Elève 19</v>
      </c>
      <c r="D93" s="401" t="str">
        <f>IF(C93="","",VLOOKUP(B93,Paramètres!$A$2:$C$38,3,0))</f>
        <v>G</v>
      </c>
      <c r="E93" s="460"/>
      <c r="F93" s="402" t="s">
        <v>394</v>
      </c>
      <c r="G93" s="403" t="s">
        <v>184</v>
      </c>
      <c r="H93" s="432"/>
      <c r="I93" s="519"/>
      <c r="J93" s="403" t="s">
        <v>185</v>
      </c>
      <c r="K93" s="460"/>
      <c r="M93" s="406" t="str">
        <f>IF(G95="","",IF(Paramètres!$I$3="x",
IF(OR(J95=0,J95=""),0,IF(J95&gt;=G95,Paramètres!$K$10,IF(J95&gt;=G95*75%,Paramètres!$J$8,IF(J95&gt;=G95*50%,Paramètres!$I$8,IF(J95&gt;=G95*25%,Paramètres!$H$8,Paramètres!$G$10))))),
IF(Paramètres!$N$3="x",
IF(OR(J95=0,J95=""),0,IF(J95&gt;=G95,Paramètres!$O$9,IF(J95&gt;=G95*75%,Paramètres!$O$9,IF(J95&gt;=G95*50%,Paramètres!$N$8,IF(J95&gt;=G95*25%,Paramètres!$M$8,IF(J95&lt;G95*25%,Paramètres!$L$9)))))),
IF(Paramètres!$R$3="x",
IF(OR(J95=0,J95=""),"NA",IF(J95&gt;=G95,Paramètres!$S$9,IF(J95&gt;=G95*75%,Paramètres!$S$9,IF(J95&gt;=G95*50%,Paramètres!$R$8,IF(J95&gt;=G95*25%,Paramètres!$Q$8,IF(J95&lt;G95*25%,Paramètres!$P$9)))))),
IF(Paramètres!$V$3="x",
IF(OR(J95=0,J95=""),Paramètres!$T$9,IF(J95&gt;=G95,Paramètres!$W$9,IF(J95&gt;=G95*75%,Paramètres!$W$9,IF(J95&gt;=G95*50%,Paramètres!$V$8,IF(J95&gt;=G95*25%,Paramètres!$U$8,IF(J95&lt;G95*25%,Paramètres!$T$9)))))))))))</f>
        <v/>
      </c>
      <c r="N93" s="406">
        <f>N97/4</f>
        <v>10</v>
      </c>
      <c r="O93" s="407">
        <f>IF(OR(COUNTBLANK(F94:F96)=3,G95=""),0,
IF(SUM(IF(F94&lt;&gt;"",VLOOKUP(F94,Paramètres!$E$2:$F$27,2,0)),IF(F95&lt;&gt;"",VLOOKUP(F95,Paramètres!$E$2:$F$27,2,0)),IF(F96&lt;&gt;"",VLOOKUP(F96,Paramètres!$E$2:$F$27,2,0)))&gt;N97,$N97,
SUM(IF(F94&lt;&gt;"",VLOOKUP(F94,Paramètres!$E$2:$F$27,2,0)),IF(F95&lt;&gt;"",VLOOKUP(F95,Paramètres!$E$2:$F$27,2,0)),IF(F96&lt;&gt;"",VLOOKUP(F96,Paramètres!$E$2:$F$27,2,0)))))</f>
        <v>0</v>
      </c>
      <c r="P93" s="408"/>
    </row>
    <row r="94" spans="1:16" ht="15" customHeight="1" x14ac:dyDescent="0.3">
      <c r="A94" s="460"/>
      <c r="B94" s="464"/>
      <c r="C94" s="465"/>
      <c r="D94" s="464"/>
      <c r="E94" s="460"/>
      <c r="F94" s="280"/>
      <c r="G94" s="411"/>
      <c r="H94" s="436"/>
      <c r="I94" s="522"/>
      <c r="J94" s="414"/>
      <c r="K94" s="460"/>
      <c r="N94" s="406">
        <f>N97/4</f>
        <v>10</v>
      </c>
      <c r="O94" s="407">
        <f>N97*5%</f>
        <v>2</v>
      </c>
    </row>
    <row r="95" spans="1:16" ht="15" customHeight="1" x14ac:dyDescent="0.3">
      <c r="A95" s="460"/>
      <c r="B95" s="466"/>
      <c r="C95" s="467"/>
      <c r="D95" s="466"/>
      <c r="E95" s="460"/>
      <c r="F95" s="281"/>
      <c r="G95" s="282"/>
      <c r="H95" s="436"/>
      <c r="I95" s="522"/>
      <c r="J95" s="417" t="str">
        <f>IF(COUNTA(F94:F96)=0,"",IF(F94&lt;&gt;"",VLOOKUP(F94,Paramètres!$E$2:$F$27,2,0))+IF(F95&lt;&gt;"",VLOOKUP(F95,Paramètres!$E$2:$F$27,2,0))+IF(F96&lt;&gt;"",VLOOKUP(F96,Paramètres!$E$2:$F$27,2,0)))</f>
        <v/>
      </c>
      <c r="K95" s="460"/>
      <c r="N95" s="406">
        <f>N97/4</f>
        <v>10</v>
      </c>
      <c r="O95" s="407">
        <f>SUM(N93:N97)-(O93+O94)</f>
        <v>78</v>
      </c>
      <c r="P95" s="408"/>
    </row>
    <row r="96" spans="1:16" ht="15" customHeight="1" thickBot="1" x14ac:dyDescent="0.35">
      <c r="A96" s="460"/>
      <c r="B96" s="466"/>
      <c r="C96" s="467"/>
      <c r="D96" s="466"/>
      <c r="E96" s="460"/>
      <c r="F96" s="283"/>
      <c r="G96" s="418"/>
      <c r="H96" s="440"/>
      <c r="I96" s="525"/>
      <c r="J96" s="421"/>
      <c r="K96" s="460"/>
      <c r="N96" s="406">
        <f>N97/4</f>
        <v>10</v>
      </c>
      <c r="O96" s="398"/>
    </row>
    <row r="97" spans="1:16" ht="16.2" thickBot="1" x14ac:dyDescent="0.35">
      <c r="A97" s="460"/>
      <c r="B97" s="468"/>
      <c r="C97" s="468"/>
      <c r="D97" s="468"/>
      <c r="E97" s="460"/>
      <c r="F97" s="469"/>
      <c r="G97" s="470"/>
      <c r="H97" s="471"/>
      <c r="I97" s="471"/>
      <c r="J97" s="472"/>
      <c r="K97" s="460"/>
      <c r="N97" s="406">
        <f>IF(G95="",40,G95)</f>
        <v>40</v>
      </c>
      <c r="O97" s="398"/>
    </row>
    <row r="98" spans="1:16" ht="15" customHeight="1" thickBot="1" x14ac:dyDescent="0.35">
      <c r="A98" s="460"/>
      <c r="B98" s="399">
        <f t="shared" ref="B98" si="12">B93+1</f>
        <v>20</v>
      </c>
      <c r="C98" s="400" t="str">
        <f>IF(VLOOKUP(B98,Paramètres!$A$2:$C$38,2,0)=0,"",VLOOKUP(B98,Paramètres!$A$2:$C$38,2,0))</f>
        <v>Elève 20</v>
      </c>
      <c r="D98" s="401" t="str">
        <f>IF(C98="","",VLOOKUP(B98,Paramètres!$A$2:$C$38,3,0))</f>
        <v>F</v>
      </c>
      <c r="E98" s="460"/>
      <c r="F98" s="402" t="s">
        <v>394</v>
      </c>
      <c r="G98" s="403" t="s">
        <v>184</v>
      </c>
      <c r="H98" s="432"/>
      <c r="I98" s="519"/>
      <c r="J98" s="403" t="s">
        <v>185</v>
      </c>
      <c r="K98" s="460"/>
      <c r="M98" s="406" t="str">
        <f>IF(G100="","",IF(Paramètres!$I$3="x",
IF(OR(J100=0,J100=""),0,IF(J100&gt;=G100,Paramètres!$K$10,IF(J100&gt;=G100*75%,Paramètres!$J$8,IF(J100&gt;=G100*50%,Paramètres!$I$8,IF(J100&gt;=G100*25%,Paramètres!$H$8,Paramètres!$G$10))))),
IF(Paramètres!$N$3="x",
IF(OR(J100=0,J100=""),0,IF(J100&gt;=G100,Paramètres!$O$9,IF(J100&gt;=G100*75%,Paramètres!$O$9,IF(J100&gt;=G100*50%,Paramètres!$N$8,IF(J100&gt;=G100*25%,Paramètres!$M$8,IF(J100&lt;G100*25%,Paramètres!$L$9)))))),
IF(Paramètres!$R$3="x",
IF(OR(J100=0,J100=""),"NA",IF(J100&gt;=G100,Paramètres!$S$9,IF(J100&gt;=G100*75%,Paramètres!$S$9,IF(J100&gt;=G100*50%,Paramètres!$R$8,IF(J100&gt;=G100*25%,Paramètres!$Q$8,IF(J100&lt;G100*25%,Paramètres!$P$9)))))),
IF(Paramètres!$V$3="x",
IF(OR(J100=0,J100=""),Paramètres!$T$9,IF(J100&gt;=G100,Paramètres!$W$9,IF(J100&gt;=G100*75%,Paramètres!$W$9,IF(J100&gt;=G100*50%,Paramètres!$V$8,IF(J100&gt;=G100*25%,Paramètres!$U$8,IF(J100&lt;G100*25%,Paramètres!$T$9)))))))))))</f>
        <v/>
      </c>
      <c r="N98" s="406">
        <f>N102/4</f>
        <v>10</v>
      </c>
      <c r="O98" s="407">
        <f>IF(OR(COUNTBLANK(F99:F101)=3,G100=""),0,
IF(SUM(IF(F99&lt;&gt;"",VLOOKUP(F99,Paramètres!$E$2:$F$27,2,0)),IF(F100&lt;&gt;"",VLOOKUP(F100,Paramètres!$E$2:$F$27,2,0)),IF(F101&lt;&gt;"",VLOOKUP(F101,Paramètres!$E$2:$F$27,2,0)))&gt;N102,$N102,
SUM(IF(F99&lt;&gt;"",VLOOKUP(F99,Paramètres!$E$2:$F$27,2,0)),IF(F100&lt;&gt;"",VLOOKUP(F100,Paramètres!$E$2:$F$27,2,0)),IF(F101&lt;&gt;"",VLOOKUP(F101,Paramètres!$E$2:$F$27,2,0)))))</f>
        <v>0</v>
      </c>
      <c r="P98" s="408"/>
    </row>
    <row r="99" spans="1:16" ht="15" customHeight="1" x14ac:dyDescent="0.3">
      <c r="A99" s="460"/>
      <c r="B99" s="464"/>
      <c r="C99" s="465"/>
      <c r="D99" s="464"/>
      <c r="E99" s="460"/>
      <c r="F99" s="280"/>
      <c r="G99" s="411"/>
      <c r="H99" s="436"/>
      <c r="I99" s="522"/>
      <c r="J99" s="414"/>
      <c r="K99" s="460"/>
      <c r="N99" s="406">
        <f>N102/4</f>
        <v>10</v>
      </c>
      <c r="O99" s="407">
        <f>N102*5%</f>
        <v>2</v>
      </c>
    </row>
    <row r="100" spans="1:16" ht="15" customHeight="1" x14ac:dyDescent="0.3">
      <c r="A100" s="460"/>
      <c r="B100" s="466"/>
      <c r="C100" s="467"/>
      <c r="D100" s="466"/>
      <c r="E100" s="460"/>
      <c r="F100" s="281"/>
      <c r="G100" s="282"/>
      <c r="H100" s="436"/>
      <c r="I100" s="522"/>
      <c r="J100" s="417" t="str">
        <f>IF(COUNTA(F99:F101)=0,"",IF(F99&lt;&gt;"",VLOOKUP(F99,Paramètres!$E$2:$F$27,2,0))+IF(F100&lt;&gt;"",VLOOKUP(F100,Paramètres!$E$2:$F$27,2,0))+IF(F101&lt;&gt;"",VLOOKUP(F101,Paramètres!$E$2:$F$27,2,0)))</f>
        <v/>
      </c>
      <c r="K100" s="460"/>
      <c r="N100" s="406">
        <f>N102/4</f>
        <v>10</v>
      </c>
      <c r="O100" s="407">
        <f>SUM(N98:N102)-(O98+O99)</f>
        <v>78</v>
      </c>
      <c r="P100" s="408"/>
    </row>
    <row r="101" spans="1:16" ht="15" customHeight="1" thickBot="1" x14ac:dyDescent="0.35">
      <c r="A101" s="460"/>
      <c r="B101" s="466"/>
      <c r="C101" s="467"/>
      <c r="D101" s="466"/>
      <c r="E101" s="460"/>
      <c r="F101" s="283"/>
      <c r="G101" s="418"/>
      <c r="H101" s="440"/>
      <c r="I101" s="525"/>
      <c r="J101" s="421"/>
      <c r="K101" s="460"/>
      <c r="N101" s="406">
        <f>N102/4</f>
        <v>10</v>
      </c>
      <c r="O101" s="398"/>
    </row>
    <row r="102" spans="1:16" ht="16.2" thickBot="1" x14ac:dyDescent="0.35">
      <c r="A102" s="460"/>
      <c r="B102" s="468"/>
      <c r="C102" s="468"/>
      <c r="D102" s="468"/>
      <c r="E102" s="460"/>
      <c r="F102" s="469"/>
      <c r="G102" s="470"/>
      <c r="H102" s="471"/>
      <c r="I102" s="471"/>
      <c r="J102" s="472"/>
      <c r="K102" s="460"/>
      <c r="N102" s="406">
        <f>IF(G100="",40,G100)</f>
        <v>40</v>
      </c>
      <c r="O102" s="398"/>
    </row>
    <row r="103" spans="1:16" ht="15" customHeight="1" thickBot="1" x14ac:dyDescent="0.35">
      <c r="A103" s="460"/>
      <c r="B103" s="399">
        <f t="shared" ref="B103" si="13">B98+1</f>
        <v>21</v>
      </c>
      <c r="C103" s="400" t="str">
        <f>IF(VLOOKUP(B103,Paramètres!$A$2:$C$38,2,0)=0,"",VLOOKUP(B103,Paramètres!$A$2:$C$38,2,0))</f>
        <v>Elève 21</v>
      </c>
      <c r="D103" s="401" t="str">
        <f>IF(C103="","",VLOOKUP(B103,Paramètres!$A$2:$C$38,3,0))</f>
        <v>G</v>
      </c>
      <c r="E103" s="460"/>
      <c r="F103" s="402" t="s">
        <v>394</v>
      </c>
      <c r="G103" s="403" t="s">
        <v>184</v>
      </c>
      <c r="H103" s="432"/>
      <c r="I103" s="519"/>
      <c r="J103" s="403" t="s">
        <v>185</v>
      </c>
      <c r="K103" s="460"/>
      <c r="M103" s="406" t="str">
        <f>IF(G105="","",IF(Paramètres!$I$3="x",
IF(OR(J105=0,J105=""),0,IF(J105&gt;=G105,Paramètres!$K$10,IF(J105&gt;=G105*75%,Paramètres!$J$8,IF(J105&gt;=G105*50%,Paramètres!$I$8,IF(J105&gt;=G105*25%,Paramètres!$H$8,Paramètres!$G$10))))),
IF(Paramètres!$N$3="x",
IF(OR(J105=0,J105=""),0,IF(J105&gt;=G105,Paramètres!$O$9,IF(J105&gt;=G105*75%,Paramètres!$O$9,IF(J105&gt;=G105*50%,Paramètres!$N$8,IF(J105&gt;=G105*25%,Paramètres!$M$8,IF(J105&lt;G105*25%,Paramètres!$L$9)))))),
IF(Paramètres!$R$3="x",
IF(OR(J105=0,J105=""),"NA",IF(J105&gt;=G105,Paramètres!$S$9,IF(J105&gt;=G105*75%,Paramètres!$S$9,IF(J105&gt;=G105*50%,Paramètres!$R$8,IF(J105&gt;=G105*25%,Paramètres!$Q$8,IF(J105&lt;G105*25%,Paramètres!$P$9)))))),
IF(Paramètres!$V$3="x",
IF(OR(J105=0,J105=""),Paramètres!$T$9,IF(J105&gt;=G105,Paramètres!$W$9,IF(J105&gt;=G105*75%,Paramètres!$W$9,IF(J105&gt;=G105*50%,Paramètres!$V$8,IF(J105&gt;=G105*25%,Paramètres!$U$8,IF(J105&lt;G105*25%,Paramètres!$T$9)))))))))))</f>
        <v/>
      </c>
      <c r="N103" s="406">
        <f>N107/4</f>
        <v>10</v>
      </c>
      <c r="O103" s="407">
        <f>IF(OR(COUNTBLANK(F104:F106)=3,G105=""),0,
IF(SUM(IF(F104&lt;&gt;"",VLOOKUP(F104,Paramètres!$E$2:$F$27,2,0)),IF(F105&lt;&gt;"",VLOOKUP(F105,Paramètres!$E$2:$F$27,2,0)),IF(F106&lt;&gt;"",VLOOKUP(F106,Paramètres!$E$2:$F$27,2,0)))&gt;N107,$N107,
SUM(IF(F104&lt;&gt;"",VLOOKUP(F104,Paramètres!$E$2:$F$27,2,0)),IF(F105&lt;&gt;"",VLOOKUP(F105,Paramètres!$E$2:$F$27,2,0)),IF(F106&lt;&gt;"",VLOOKUP(F106,Paramètres!$E$2:$F$27,2,0)))))</f>
        <v>0</v>
      </c>
      <c r="P103" s="408"/>
    </row>
    <row r="104" spans="1:16" ht="15" customHeight="1" x14ac:dyDescent="0.3">
      <c r="A104" s="460"/>
      <c r="B104" s="464"/>
      <c r="C104" s="465"/>
      <c r="D104" s="464"/>
      <c r="E104" s="460"/>
      <c r="F104" s="280"/>
      <c r="G104" s="411"/>
      <c r="H104" s="436"/>
      <c r="I104" s="522"/>
      <c r="J104" s="414"/>
      <c r="K104" s="460"/>
      <c r="N104" s="406">
        <f>N107/4</f>
        <v>10</v>
      </c>
      <c r="O104" s="407">
        <f>N107*5%</f>
        <v>2</v>
      </c>
    </row>
    <row r="105" spans="1:16" ht="15" customHeight="1" x14ac:dyDescent="0.3">
      <c r="A105" s="460"/>
      <c r="B105" s="466"/>
      <c r="C105" s="467"/>
      <c r="D105" s="466"/>
      <c r="E105" s="460"/>
      <c r="F105" s="281"/>
      <c r="G105" s="282"/>
      <c r="H105" s="436"/>
      <c r="I105" s="522"/>
      <c r="J105" s="417" t="str">
        <f>IF(COUNTA(F104:F106)=0,"",IF(F104&lt;&gt;"",VLOOKUP(F104,Paramètres!$E$2:$F$27,2,0))+IF(F105&lt;&gt;"",VLOOKUP(F105,Paramètres!$E$2:$F$27,2,0))+IF(F106&lt;&gt;"",VLOOKUP(F106,Paramètres!$E$2:$F$27,2,0)))</f>
        <v/>
      </c>
      <c r="K105" s="460"/>
      <c r="N105" s="406">
        <f>N107/4</f>
        <v>10</v>
      </c>
      <c r="O105" s="407">
        <f>SUM(N103:N107)-(O103+O104)</f>
        <v>78</v>
      </c>
      <c r="P105" s="408"/>
    </row>
    <row r="106" spans="1:16" ht="15" customHeight="1" thickBot="1" x14ac:dyDescent="0.35">
      <c r="A106" s="460"/>
      <c r="B106" s="466"/>
      <c r="C106" s="467"/>
      <c r="D106" s="466"/>
      <c r="E106" s="460"/>
      <c r="F106" s="283"/>
      <c r="G106" s="418"/>
      <c r="H106" s="440"/>
      <c r="I106" s="525"/>
      <c r="J106" s="421"/>
      <c r="K106" s="460"/>
      <c r="N106" s="406">
        <f>N107/4</f>
        <v>10</v>
      </c>
      <c r="O106" s="398"/>
    </row>
    <row r="107" spans="1:16" ht="16.2" thickBot="1" x14ac:dyDescent="0.35">
      <c r="A107" s="460"/>
      <c r="B107" s="468"/>
      <c r="C107" s="468"/>
      <c r="D107" s="468"/>
      <c r="E107" s="460"/>
      <c r="F107" s="469"/>
      <c r="G107" s="470"/>
      <c r="H107" s="471"/>
      <c r="I107" s="471"/>
      <c r="J107" s="472"/>
      <c r="K107" s="460"/>
      <c r="N107" s="406">
        <f>IF(G105="",40,G105)</f>
        <v>40</v>
      </c>
      <c r="O107" s="398"/>
    </row>
    <row r="108" spans="1:16" ht="15" customHeight="1" thickBot="1" x14ac:dyDescent="0.35">
      <c r="A108" s="460"/>
      <c r="B108" s="399">
        <f t="shared" ref="B108" si="14">B103+1</f>
        <v>22</v>
      </c>
      <c r="C108" s="400" t="str">
        <f>IF(VLOOKUP(B108,Paramètres!$A$2:$C$38,2,0)=0,"",VLOOKUP(B108,Paramètres!$A$2:$C$38,2,0))</f>
        <v>Elève 22</v>
      </c>
      <c r="D108" s="401" t="str">
        <f>IF(C108="","",VLOOKUP(B108,Paramètres!$A$2:$C$38,3,0))</f>
        <v>F</v>
      </c>
      <c r="E108" s="460"/>
      <c r="F108" s="402" t="s">
        <v>394</v>
      </c>
      <c r="G108" s="403" t="s">
        <v>184</v>
      </c>
      <c r="H108" s="432"/>
      <c r="I108" s="519"/>
      <c r="J108" s="403" t="s">
        <v>185</v>
      </c>
      <c r="K108" s="460"/>
      <c r="M108" s="406" t="str">
        <f>IF(G110="","",IF(Paramètres!$I$3="x",
IF(OR(J110=0,J110=""),0,IF(J110&gt;=G110,Paramètres!$K$10,IF(J110&gt;=G110*75%,Paramètres!$J$8,IF(J110&gt;=G110*50%,Paramètres!$I$8,IF(J110&gt;=G110*25%,Paramètres!$H$8,Paramètres!$G$10))))),
IF(Paramètres!$N$3="x",
IF(OR(J110=0,J110=""),0,IF(J110&gt;=G110,Paramètres!$O$9,IF(J110&gt;=G110*75%,Paramètres!$O$9,IF(J110&gt;=G110*50%,Paramètres!$N$8,IF(J110&gt;=G110*25%,Paramètres!$M$8,IF(J110&lt;G110*25%,Paramètres!$L$9)))))),
IF(Paramètres!$R$3="x",
IF(OR(J110=0,J110=""),"NA",IF(J110&gt;=G110,Paramètres!$S$9,IF(J110&gt;=G110*75%,Paramètres!$S$9,IF(J110&gt;=G110*50%,Paramètres!$R$8,IF(J110&gt;=G110*25%,Paramètres!$Q$8,IF(J110&lt;G110*25%,Paramètres!$P$9)))))),
IF(Paramètres!$V$3="x",
IF(OR(J110=0,J110=""),Paramètres!$T$9,IF(J110&gt;=G110,Paramètres!$W$9,IF(J110&gt;=G110*75%,Paramètres!$W$9,IF(J110&gt;=G110*50%,Paramètres!$V$8,IF(J110&gt;=G110*25%,Paramètres!$U$8,IF(J110&lt;G110*25%,Paramètres!$T$9)))))))))))</f>
        <v/>
      </c>
      <c r="N108" s="406">
        <f>N112/4</f>
        <v>10</v>
      </c>
      <c r="O108" s="407">
        <f>IF(OR(COUNTBLANK(F109:F111)=3,G110=""),0,
IF(SUM(IF(F109&lt;&gt;"",VLOOKUP(F109,Paramètres!$E$2:$F$27,2,0)),IF(F110&lt;&gt;"",VLOOKUP(F110,Paramètres!$E$2:$F$27,2,0)),IF(F111&lt;&gt;"",VLOOKUP(F111,Paramètres!$E$2:$F$27,2,0)))&gt;N112,$N112,
SUM(IF(F109&lt;&gt;"",VLOOKUP(F109,Paramètres!$E$2:$F$27,2,0)),IF(F110&lt;&gt;"",VLOOKUP(F110,Paramètres!$E$2:$F$27,2,0)),IF(F111&lt;&gt;"",VLOOKUP(F111,Paramètres!$E$2:$F$27,2,0)))))</f>
        <v>0</v>
      </c>
      <c r="P108" s="408"/>
    </row>
    <row r="109" spans="1:16" ht="15" customHeight="1" x14ac:dyDescent="0.3">
      <c r="A109" s="460"/>
      <c r="B109" s="464"/>
      <c r="C109" s="465"/>
      <c r="D109" s="464"/>
      <c r="E109" s="460"/>
      <c r="F109" s="280"/>
      <c r="G109" s="411"/>
      <c r="H109" s="436"/>
      <c r="I109" s="522"/>
      <c r="J109" s="414"/>
      <c r="K109" s="460"/>
      <c r="N109" s="406">
        <f>N112/4</f>
        <v>10</v>
      </c>
      <c r="O109" s="407">
        <f>N112*5%</f>
        <v>2</v>
      </c>
    </row>
    <row r="110" spans="1:16" ht="15" customHeight="1" x14ac:dyDescent="0.3">
      <c r="A110" s="460"/>
      <c r="B110" s="466"/>
      <c r="C110" s="467"/>
      <c r="D110" s="466"/>
      <c r="E110" s="460"/>
      <c r="F110" s="281"/>
      <c r="G110" s="282"/>
      <c r="H110" s="436"/>
      <c r="I110" s="522"/>
      <c r="J110" s="417" t="str">
        <f>IF(COUNTA(F109:F111)=0,"",IF(F109&lt;&gt;"",VLOOKUP(F109,Paramètres!$E$2:$F$27,2,0))+IF(F110&lt;&gt;"",VLOOKUP(F110,Paramètres!$E$2:$F$27,2,0))+IF(F111&lt;&gt;"",VLOOKUP(F111,Paramètres!$E$2:$F$27,2,0)))</f>
        <v/>
      </c>
      <c r="K110" s="460"/>
      <c r="N110" s="406">
        <f>N112/4</f>
        <v>10</v>
      </c>
      <c r="O110" s="407">
        <f>SUM(N108:N112)-(O108+O109)</f>
        <v>78</v>
      </c>
      <c r="P110" s="408"/>
    </row>
    <row r="111" spans="1:16" ht="15" customHeight="1" thickBot="1" x14ac:dyDescent="0.35">
      <c r="A111" s="460"/>
      <c r="B111" s="466"/>
      <c r="C111" s="467"/>
      <c r="D111" s="466"/>
      <c r="E111" s="460"/>
      <c r="F111" s="283"/>
      <c r="G111" s="418"/>
      <c r="H111" s="440"/>
      <c r="I111" s="525"/>
      <c r="J111" s="421"/>
      <c r="K111" s="460"/>
      <c r="N111" s="406">
        <f>N112/4</f>
        <v>10</v>
      </c>
      <c r="O111" s="398"/>
    </row>
    <row r="112" spans="1:16" ht="16.2" thickBot="1" x14ac:dyDescent="0.35">
      <c r="A112" s="460"/>
      <c r="B112" s="468"/>
      <c r="C112" s="468"/>
      <c r="D112" s="468"/>
      <c r="E112" s="460"/>
      <c r="F112" s="469"/>
      <c r="G112" s="470"/>
      <c r="H112" s="471"/>
      <c r="I112" s="471"/>
      <c r="J112" s="472"/>
      <c r="K112" s="460"/>
      <c r="N112" s="406">
        <f>IF(G110="",40,G110)</f>
        <v>40</v>
      </c>
      <c r="O112" s="398"/>
    </row>
    <row r="113" spans="1:16" ht="15" customHeight="1" thickBot="1" x14ac:dyDescent="0.35">
      <c r="A113" s="460"/>
      <c r="B113" s="399">
        <f t="shared" ref="B113" si="15">B108+1</f>
        <v>23</v>
      </c>
      <c r="C113" s="400" t="str">
        <f>IF(VLOOKUP(B113,Paramètres!$A$2:$C$38,2,0)=0,"",VLOOKUP(B113,Paramètres!$A$2:$C$38,2,0))</f>
        <v>Elève 23</v>
      </c>
      <c r="D113" s="401" t="str">
        <f>IF(C113="","",VLOOKUP(B113,Paramètres!$A$2:$C$38,3,0))</f>
        <v>G</v>
      </c>
      <c r="E113" s="460"/>
      <c r="F113" s="402" t="s">
        <v>394</v>
      </c>
      <c r="G113" s="403" t="s">
        <v>184</v>
      </c>
      <c r="H113" s="432"/>
      <c r="I113" s="519"/>
      <c r="J113" s="403" t="s">
        <v>185</v>
      </c>
      <c r="K113" s="460"/>
      <c r="M113" s="406" t="str">
        <f>IF(G115="","",IF(Paramètres!$I$3="x",
IF(OR(J115=0,J115=""),0,IF(J115&gt;=G115,Paramètres!$K$10,IF(J115&gt;=G115*75%,Paramètres!$J$8,IF(J115&gt;=G115*50%,Paramètres!$I$8,IF(J115&gt;=G115*25%,Paramètres!$H$8,Paramètres!$G$10))))),
IF(Paramètres!$N$3="x",
IF(OR(J115=0,J115=""),0,IF(J115&gt;=G115,Paramètres!$O$9,IF(J115&gt;=G115*75%,Paramètres!$O$9,IF(J115&gt;=G115*50%,Paramètres!$N$8,IF(J115&gt;=G115*25%,Paramètres!$M$8,IF(J115&lt;G115*25%,Paramètres!$L$9)))))),
IF(Paramètres!$R$3="x",
IF(OR(J115=0,J115=""),"NA",IF(J115&gt;=G115,Paramètres!$S$9,IF(J115&gt;=G115*75%,Paramètres!$S$9,IF(J115&gt;=G115*50%,Paramètres!$R$8,IF(J115&gt;=G115*25%,Paramètres!$Q$8,IF(J115&lt;G115*25%,Paramètres!$P$9)))))),
IF(Paramètres!$V$3="x",
IF(OR(J115=0,J115=""),Paramètres!$T$9,IF(J115&gt;=G115,Paramètres!$W$9,IF(J115&gt;=G115*75%,Paramètres!$W$9,IF(J115&gt;=G115*50%,Paramètres!$V$8,IF(J115&gt;=G115*25%,Paramètres!$U$8,IF(J115&lt;G115*25%,Paramètres!$T$9)))))))))))</f>
        <v/>
      </c>
      <c r="N113" s="406">
        <f>N117/4</f>
        <v>10</v>
      </c>
      <c r="O113" s="407">
        <f>IF(OR(COUNTBLANK(F114:F116)=3,G115=""),0,
IF(SUM(IF(F114&lt;&gt;"",VLOOKUP(F114,Paramètres!$E$2:$F$27,2,0)),IF(F115&lt;&gt;"",VLOOKUP(F115,Paramètres!$E$2:$F$27,2,0)),IF(F116&lt;&gt;"",VLOOKUP(F116,Paramètres!$E$2:$F$27,2,0)))&gt;N117,$N117,
SUM(IF(F114&lt;&gt;"",VLOOKUP(F114,Paramètres!$E$2:$F$27,2,0)),IF(F115&lt;&gt;"",VLOOKUP(F115,Paramètres!$E$2:$F$27,2,0)),IF(F116&lt;&gt;"",VLOOKUP(F116,Paramètres!$E$2:$F$27,2,0)))))</f>
        <v>0</v>
      </c>
      <c r="P113" s="408"/>
    </row>
    <row r="114" spans="1:16" ht="15" customHeight="1" x14ac:dyDescent="0.3">
      <c r="A114" s="460"/>
      <c r="B114" s="464"/>
      <c r="C114" s="465"/>
      <c r="D114" s="464"/>
      <c r="E114" s="460"/>
      <c r="F114" s="280"/>
      <c r="G114" s="411"/>
      <c r="H114" s="436"/>
      <c r="I114" s="522"/>
      <c r="J114" s="414"/>
      <c r="K114" s="460"/>
      <c r="N114" s="406">
        <f>N117/4</f>
        <v>10</v>
      </c>
      <c r="O114" s="407">
        <f>N117*5%</f>
        <v>2</v>
      </c>
    </row>
    <row r="115" spans="1:16" ht="15" customHeight="1" x14ac:dyDescent="0.3">
      <c r="A115" s="460"/>
      <c r="B115" s="466"/>
      <c r="C115" s="467"/>
      <c r="D115" s="466"/>
      <c r="E115" s="460"/>
      <c r="F115" s="281"/>
      <c r="G115" s="282"/>
      <c r="H115" s="436"/>
      <c r="I115" s="522"/>
      <c r="J115" s="417" t="str">
        <f>IF(COUNTA(F114:F116)=0,"",IF(F114&lt;&gt;"",VLOOKUP(F114,Paramètres!$E$2:$F$27,2,0))+IF(F115&lt;&gt;"",VLOOKUP(F115,Paramètres!$E$2:$F$27,2,0))+IF(F116&lt;&gt;"",VLOOKUP(F116,Paramètres!$E$2:$F$27,2,0)))</f>
        <v/>
      </c>
      <c r="K115" s="460"/>
      <c r="N115" s="406">
        <f>N117/4</f>
        <v>10</v>
      </c>
      <c r="O115" s="407">
        <f>SUM(N113:N117)-(O113+O114)</f>
        <v>78</v>
      </c>
      <c r="P115" s="408"/>
    </row>
    <row r="116" spans="1:16" ht="15" customHeight="1" thickBot="1" x14ac:dyDescent="0.35">
      <c r="A116" s="460"/>
      <c r="B116" s="466"/>
      <c r="C116" s="467"/>
      <c r="D116" s="466"/>
      <c r="E116" s="460"/>
      <c r="F116" s="283"/>
      <c r="G116" s="418"/>
      <c r="H116" s="440"/>
      <c r="I116" s="525"/>
      <c r="J116" s="421"/>
      <c r="K116" s="460"/>
      <c r="N116" s="406">
        <f>N117/4</f>
        <v>10</v>
      </c>
      <c r="O116" s="398"/>
    </row>
    <row r="117" spans="1:16" ht="16.2" thickBot="1" x14ac:dyDescent="0.35">
      <c r="A117" s="460"/>
      <c r="B117" s="468"/>
      <c r="C117" s="468"/>
      <c r="D117" s="468"/>
      <c r="E117" s="460"/>
      <c r="F117" s="469"/>
      <c r="G117" s="470"/>
      <c r="H117" s="471"/>
      <c r="I117" s="471"/>
      <c r="J117" s="472"/>
      <c r="K117" s="460"/>
      <c r="N117" s="406">
        <f>IF(G115="",40,G115)</f>
        <v>40</v>
      </c>
      <c r="O117" s="398"/>
    </row>
    <row r="118" spans="1:16" ht="15" customHeight="1" thickBot="1" x14ac:dyDescent="0.35">
      <c r="A118" s="460"/>
      <c r="B118" s="399">
        <f t="shared" ref="B118" si="16">B113+1</f>
        <v>24</v>
      </c>
      <c r="C118" s="400" t="str">
        <f>IF(VLOOKUP(B118,Paramètres!$A$2:$C$38,2,0)=0,"",VLOOKUP(B118,Paramètres!$A$2:$C$38,2,0))</f>
        <v>Elève 24</v>
      </c>
      <c r="D118" s="401" t="str">
        <f>IF(C118="","",VLOOKUP(B118,Paramètres!$A$2:$C$38,3,0))</f>
        <v>F</v>
      </c>
      <c r="E118" s="460"/>
      <c r="F118" s="402" t="s">
        <v>394</v>
      </c>
      <c r="G118" s="403" t="s">
        <v>184</v>
      </c>
      <c r="H118" s="432"/>
      <c r="I118" s="519"/>
      <c r="J118" s="403" t="s">
        <v>185</v>
      </c>
      <c r="K118" s="460"/>
      <c r="M118" s="406" t="str">
        <f>IF(G120="","",IF(Paramètres!$I$3="x",
IF(OR(J120=0,J120=""),0,IF(J120&gt;=G120,Paramètres!$K$10,IF(J120&gt;=G120*75%,Paramètres!$J$8,IF(J120&gt;=G120*50%,Paramètres!$I$8,IF(J120&gt;=G120*25%,Paramètres!$H$8,Paramètres!$G$10))))),
IF(Paramètres!$N$3="x",
IF(OR(J120=0,J120=""),0,IF(J120&gt;=G120,Paramètres!$O$9,IF(J120&gt;=G120*75%,Paramètres!$O$9,IF(J120&gt;=G120*50%,Paramètres!$N$8,IF(J120&gt;=G120*25%,Paramètres!$M$8,IF(J120&lt;G120*25%,Paramètres!$L$9)))))),
IF(Paramètres!$R$3="x",
IF(OR(J120=0,J120=""),"NA",IF(J120&gt;=G120,Paramètres!$S$9,IF(J120&gt;=G120*75%,Paramètres!$S$9,IF(J120&gt;=G120*50%,Paramètres!$R$8,IF(J120&gt;=G120*25%,Paramètres!$Q$8,IF(J120&lt;G120*25%,Paramètres!$P$9)))))),
IF(Paramètres!$V$3="x",
IF(OR(J120=0,J120=""),Paramètres!$T$9,IF(J120&gt;=G120,Paramètres!$W$9,IF(J120&gt;=G120*75%,Paramètres!$W$9,IF(J120&gt;=G120*50%,Paramètres!$V$8,IF(J120&gt;=G120*25%,Paramètres!$U$8,IF(J120&lt;G120*25%,Paramètres!$T$9)))))))))))</f>
        <v/>
      </c>
      <c r="N118" s="406">
        <f>N122/4</f>
        <v>10</v>
      </c>
      <c r="O118" s="407">
        <f>IF(OR(COUNTBLANK(F119:F121)=3,G120=""),0,
IF(SUM(IF(F119&lt;&gt;"",VLOOKUP(F119,Paramètres!$E$2:$F$27,2,0)),IF(F120&lt;&gt;"",VLOOKUP(F120,Paramètres!$E$2:$F$27,2,0)),IF(F121&lt;&gt;"",VLOOKUP(F121,Paramètres!$E$2:$F$27,2,0)))&gt;N122,$N122,
SUM(IF(F119&lt;&gt;"",VLOOKUP(F119,Paramètres!$E$2:$F$27,2,0)),IF(F120&lt;&gt;"",VLOOKUP(F120,Paramètres!$E$2:$F$27,2,0)),IF(F121&lt;&gt;"",VLOOKUP(F121,Paramètres!$E$2:$F$27,2,0)))))</f>
        <v>0</v>
      </c>
      <c r="P118" s="408"/>
    </row>
    <row r="119" spans="1:16" ht="15" customHeight="1" x14ac:dyDescent="0.3">
      <c r="A119" s="460"/>
      <c r="B119" s="464"/>
      <c r="C119" s="465"/>
      <c r="D119" s="464"/>
      <c r="E119" s="460"/>
      <c r="F119" s="280"/>
      <c r="G119" s="411"/>
      <c r="H119" s="436"/>
      <c r="I119" s="522"/>
      <c r="J119" s="414"/>
      <c r="K119" s="460"/>
      <c r="N119" s="406">
        <f>N122/4</f>
        <v>10</v>
      </c>
      <c r="O119" s="407">
        <f>N122*5%</f>
        <v>2</v>
      </c>
    </row>
    <row r="120" spans="1:16" ht="15" customHeight="1" x14ac:dyDescent="0.3">
      <c r="A120" s="460"/>
      <c r="B120" s="466"/>
      <c r="C120" s="467"/>
      <c r="D120" s="466"/>
      <c r="E120" s="460"/>
      <c r="F120" s="281"/>
      <c r="G120" s="282"/>
      <c r="H120" s="436"/>
      <c r="I120" s="522"/>
      <c r="J120" s="417" t="str">
        <f>IF(COUNTA(F119:F121)=0,"",IF(F119&lt;&gt;"",VLOOKUP(F119,Paramètres!$E$2:$F$27,2,0))+IF(F120&lt;&gt;"",VLOOKUP(F120,Paramètres!$E$2:$F$27,2,0))+IF(F121&lt;&gt;"",VLOOKUP(F121,Paramètres!$E$2:$F$27,2,0)))</f>
        <v/>
      </c>
      <c r="K120" s="460"/>
      <c r="N120" s="406">
        <f>N122/4</f>
        <v>10</v>
      </c>
      <c r="O120" s="407">
        <f>SUM(N118:N122)-(O118+O119)</f>
        <v>78</v>
      </c>
      <c r="P120" s="408"/>
    </row>
    <row r="121" spans="1:16" ht="15" customHeight="1" thickBot="1" x14ac:dyDescent="0.35">
      <c r="A121" s="460"/>
      <c r="B121" s="466"/>
      <c r="C121" s="467"/>
      <c r="D121" s="466"/>
      <c r="E121" s="460"/>
      <c r="F121" s="283"/>
      <c r="G121" s="418"/>
      <c r="H121" s="440"/>
      <c r="I121" s="525"/>
      <c r="J121" s="421"/>
      <c r="K121" s="460"/>
      <c r="N121" s="406">
        <f>N122/4</f>
        <v>10</v>
      </c>
      <c r="O121" s="398"/>
    </row>
    <row r="122" spans="1:16" ht="16.2" thickBot="1" x14ac:dyDescent="0.35">
      <c r="A122" s="460"/>
      <c r="B122" s="468"/>
      <c r="C122" s="468"/>
      <c r="D122" s="468"/>
      <c r="E122" s="460"/>
      <c r="F122" s="469"/>
      <c r="G122" s="470"/>
      <c r="H122" s="471"/>
      <c r="I122" s="471"/>
      <c r="J122" s="472"/>
      <c r="K122" s="460"/>
      <c r="N122" s="406">
        <f>IF(G120="",40,G120)</f>
        <v>40</v>
      </c>
      <c r="O122" s="398"/>
    </row>
    <row r="123" spans="1:16" ht="15" customHeight="1" thickBot="1" x14ac:dyDescent="0.35">
      <c r="A123" s="460"/>
      <c r="B123" s="399">
        <f t="shared" ref="B123" si="17">B118+1</f>
        <v>25</v>
      </c>
      <c r="C123" s="400" t="str">
        <f>IF(VLOOKUP(B123,Paramètres!$A$2:$C$38,2,0)=0,"",VLOOKUP(B123,Paramètres!$A$2:$C$38,2,0))</f>
        <v>Elève 25</v>
      </c>
      <c r="D123" s="401" t="str">
        <f>IF(C123="","",VLOOKUP(B123,Paramètres!$A$2:$C$38,3,0))</f>
        <v>F</v>
      </c>
      <c r="E123" s="460"/>
      <c r="F123" s="402" t="s">
        <v>394</v>
      </c>
      <c r="G123" s="403" t="s">
        <v>184</v>
      </c>
      <c r="H123" s="432"/>
      <c r="I123" s="519"/>
      <c r="J123" s="403" t="s">
        <v>185</v>
      </c>
      <c r="K123" s="460"/>
      <c r="M123" s="406" t="str">
        <f>IF(G125="","",IF(Paramètres!$I$3="x",
IF(OR(J125=0,J125=""),0,IF(J125&gt;=G125,Paramètres!$K$10,IF(J125&gt;=G125*75%,Paramètres!$J$8,IF(J125&gt;=G125*50%,Paramètres!$I$8,IF(J125&gt;=G125*25%,Paramètres!$H$8,Paramètres!$G$10))))),
IF(Paramètres!$N$3="x",
IF(OR(J125=0,J125=""),0,IF(J125&gt;=G125,Paramètres!$O$9,IF(J125&gt;=G125*75%,Paramètres!$O$9,IF(J125&gt;=G125*50%,Paramètres!$N$8,IF(J125&gt;=G125*25%,Paramètres!$M$8,IF(J125&lt;G125*25%,Paramètres!$L$9)))))),
IF(Paramètres!$R$3="x",
IF(OR(J125=0,J125=""),"NA",IF(J125&gt;=G125,Paramètres!$S$9,IF(J125&gt;=G125*75%,Paramètres!$S$9,IF(J125&gt;=G125*50%,Paramètres!$R$8,IF(J125&gt;=G125*25%,Paramètres!$Q$8,IF(J125&lt;G125*25%,Paramètres!$P$9)))))),
IF(Paramètres!$V$3="x",
IF(OR(J125=0,J125=""),Paramètres!$T$9,IF(J125&gt;=G125,Paramètres!$W$9,IF(J125&gt;=G125*75%,Paramètres!$W$9,IF(J125&gt;=G125*50%,Paramètres!$V$8,IF(J125&gt;=G125*25%,Paramètres!$U$8,IF(J125&lt;G125*25%,Paramètres!$T$9)))))))))))</f>
        <v/>
      </c>
      <c r="N123" s="406">
        <f>N127/4</f>
        <v>10</v>
      </c>
      <c r="O123" s="407">
        <f>IF(OR(COUNTBLANK(F124:F126)=3,G125=""),0,
IF(SUM(IF(F124&lt;&gt;"",VLOOKUP(F124,Paramètres!$E$2:$F$27,2,0)),IF(F125&lt;&gt;"",VLOOKUP(F125,Paramètres!$E$2:$F$27,2,0)),IF(F126&lt;&gt;"",VLOOKUP(F126,Paramètres!$E$2:$F$27,2,0)))&gt;N127,$N127,
SUM(IF(F124&lt;&gt;"",VLOOKUP(F124,Paramètres!$E$2:$F$27,2,0)),IF(F125&lt;&gt;"",VLOOKUP(F125,Paramètres!$E$2:$F$27,2,0)),IF(F126&lt;&gt;"",VLOOKUP(F126,Paramètres!$E$2:$F$27,2,0)))))</f>
        <v>0</v>
      </c>
      <c r="P123" s="408"/>
    </row>
    <row r="124" spans="1:16" ht="15" customHeight="1" x14ac:dyDescent="0.3">
      <c r="A124" s="460"/>
      <c r="B124" s="464"/>
      <c r="C124" s="465"/>
      <c r="D124" s="464"/>
      <c r="E124" s="460"/>
      <c r="F124" s="280"/>
      <c r="G124" s="411"/>
      <c r="H124" s="436"/>
      <c r="I124" s="522"/>
      <c r="J124" s="414"/>
      <c r="K124" s="460"/>
      <c r="N124" s="406">
        <f>N127/4</f>
        <v>10</v>
      </c>
      <c r="O124" s="407">
        <f>N127*5%</f>
        <v>2</v>
      </c>
    </row>
    <row r="125" spans="1:16" ht="15" customHeight="1" x14ac:dyDescent="0.3">
      <c r="A125" s="460"/>
      <c r="B125" s="466"/>
      <c r="C125" s="467"/>
      <c r="D125" s="466"/>
      <c r="E125" s="460"/>
      <c r="F125" s="281"/>
      <c r="G125" s="282"/>
      <c r="H125" s="436"/>
      <c r="I125" s="522"/>
      <c r="J125" s="417" t="str">
        <f>IF(COUNTA(F124:F126)=0,"",IF(F124&lt;&gt;"",VLOOKUP(F124,Paramètres!$E$2:$F$27,2,0))+IF(F125&lt;&gt;"",VLOOKUP(F125,Paramètres!$E$2:$F$27,2,0))+IF(F126&lt;&gt;"",VLOOKUP(F126,Paramètres!$E$2:$F$27,2,0)))</f>
        <v/>
      </c>
      <c r="K125" s="460"/>
      <c r="N125" s="406">
        <f>N127/4</f>
        <v>10</v>
      </c>
      <c r="O125" s="407">
        <f>SUM(N123:N127)-(O123+O124)</f>
        <v>78</v>
      </c>
      <c r="P125" s="408"/>
    </row>
    <row r="126" spans="1:16" ht="15" customHeight="1" thickBot="1" x14ac:dyDescent="0.35">
      <c r="A126" s="460"/>
      <c r="B126" s="466"/>
      <c r="C126" s="467"/>
      <c r="D126" s="466"/>
      <c r="E126" s="460"/>
      <c r="F126" s="283"/>
      <c r="G126" s="418"/>
      <c r="H126" s="440"/>
      <c r="I126" s="525"/>
      <c r="J126" s="421"/>
      <c r="K126" s="460"/>
      <c r="N126" s="406">
        <f>N127/4</f>
        <v>10</v>
      </c>
      <c r="O126" s="398"/>
    </row>
    <row r="127" spans="1:16" ht="16.2" thickBot="1" x14ac:dyDescent="0.35">
      <c r="A127" s="460"/>
      <c r="B127" s="468"/>
      <c r="C127" s="468"/>
      <c r="D127" s="468"/>
      <c r="E127" s="460"/>
      <c r="F127" s="469"/>
      <c r="G127" s="470"/>
      <c r="H127" s="471"/>
      <c r="I127" s="471"/>
      <c r="J127" s="472"/>
      <c r="K127" s="460"/>
      <c r="N127" s="406">
        <f>IF(G125="",40,G125)</f>
        <v>40</v>
      </c>
      <c r="O127" s="398"/>
    </row>
    <row r="128" spans="1:16" ht="15" customHeight="1" thickBot="1" x14ac:dyDescent="0.35">
      <c r="A128" s="460"/>
      <c r="B128" s="399">
        <f t="shared" ref="B128" si="18">B123+1</f>
        <v>26</v>
      </c>
      <c r="C128" s="400" t="str">
        <f>IF(VLOOKUP(B128,Paramètres!$A$2:$C$38,2,0)=0,"",VLOOKUP(B128,Paramètres!$A$2:$C$38,2,0))</f>
        <v>Elève 26</v>
      </c>
      <c r="D128" s="401" t="str">
        <f>IF(C128="","",VLOOKUP(B128,Paramètres!$A$2:$C$38,3,0))</f>
        <v>F</v>
      </c>
      <c r="E128" s="460"/>
      <c r="F128" s="402" t="s">
        <v>394</v>
      </c>
      <c r="G128" s="403" t="s">
        <v>184</v>
      </c>
      <c r="H128" s="432"/>
      <c r="I128" s="519"/>
      <c r="J128" s="403" t="s">
        <v>185</v>
      </c>
      <c r="K128" s="460"/>
      <c r="M128" s="406" t="str">
        <f>IF(G130="","",IF(Paramètres!$I$3="x",
IF(OR(J130=0,J130=""),0,IF(J130&gt;=G130,Paramètres!$K$10,IF(J130&gt;=G130*75%,Paramètres!$J$8,IF(J130&gt;=G130*50%,Paramètres!$I$8,IF(J130&gt;=G130*25%,Paramètres!$H$8,Paramètres!$G$10))))),
IF(Paramètres!$N$3="x",
IF(OR(J130=0,J130=""),0,IF(J130&gt;=G130,Paramètres!$O$9,IF(J130&gt;=G130*75%,Paramètres!$O$9,IF(J130&gt;=G130*50%,Paramètres!$N$8,IF(J130&gt;=G130*25%,Paramètres!$M$8,IF(J130&lt;G130*25%,Paramètres!$L$9)))))),
IF(Paramètres!$R$3="x",
IF(OR(J130=0,J130=""),"NA",IF(J130&gt;=G130,Paramètres!$S$9,IF(J130&gt;=G130*75%,Paramètres!$S$9,IF(J130&gt;=G130*50%,Paramètres!$R$8,IF(J130&gt;=G130*25%,Paramètres!$Q$8,IF(J130&lt;G130*25%,Paramètres!$P$9)))))),
IF(Paramètres!$V$3="x",
IF(OR(J130=0,J130=""),Paramètres!$T$9,IF(J130&gt;=G130,Paramètres!$W$9,IF(J130&gt;=G130*75%,Paramètres!$W$9,IF(J130&gt;=G130*50%,Paramètres!$V$8,IF(J130&gt;=G130*25%,Paramètres!$U$8,IF(J130&lt;G130*25%,Paramètres!$T$9)))))))))))</f>
        <v/>
      </c>
      <c r="N128" s="406">
        <f>N132/4</f>
        <v>10</v>
      </c>
      <c r="O128" s="407">
        <f>IF(OR(COUNTBLANK(F129:F131)=3,G130=""),0,
IF(SUM(IF(F129&lt;&gt;"",VLOOKUP(F129,Paramètres!$E$2:$F$27,2,0)),IF(F130&lt;&gt;"",VLOOKUP(F130,Paramètres!$E$2:$F$27,2,0)),IF(F131&lt;&gt;"",VLOOKUP(F131,Paramètres!$E$2:$F$27,2,0)))&gt;N132,$N132,
SUM(IF(F129&lt;&gt;"",VLOOKUP(F129,Paramètres!$E$2:$F$27,2,0)),IF(F130&lt;&gt;"",VLOOKUP(F130,Paramètres!$E$2:$F$27,2,0)),IF(F131&lt;&gt;"",VLOOKUP(F131,Paramètres!$E$2:$F$27,2,0)))))</f>
        <v>0</v>
      </c>
      <c r="P128" s="408"/>
    </row>
    <row r="129" spans="1:16" ht="15" customHeight="1" x14ac:dyDescent="0.3">
      <c r="A129" s="460"/>
      <c r="B129" s="464"/>
      <c r="C129" s="465"/>
      <c r="D129" s="464"/>
      <c r="E129" s="460"/>
      <c r="F129" s="280"/>
      <c r="G129" s="411"/>
      <c r="H129" s="436"/>
      <c r="I129" s="522"/>
      <c r="J129" s="414"/>
      <c r="K129" s="460"/>
      <c r="N129" s="406">
        <f>N132/4</f>
        <v>10</v>
      </c>
      <c r="O129" s="407">
        <f>N132*5%</f>
        <v>2</v>
      </c>
    </row>
    <row r="130" spans="1:16" ht="15" customHeight="1" x14ac:dyDescent="0.3">
      <c r="A130" s="460"/>
      <c r="B130" s="466"/>
      <c r="C130" s="467"/>
      <c r="D130" s="466"/>
      <c r="E130" s="460"/>
      <c r="F130" s="281"/>
      <c r="G130" s="282"/>
      <c r="H130" s="436"/>
      <c r="I130" s="522"/>
      <c r="J130" s="417" t="str">
        <f>IF(COUNTA(F129:F131)=0,"",IF(F129&lt;&gt;"",VLOOKUP(F129,Paramètres!$E$2:$F$27,2,0))+IF(F130&lt;&gt;"",VLOOKUP(F130,Paramètres!$E$2:$F$27,2,0))+IF(F131&lt;&gt;"",VLOOKUP(F131,Paramètres!$E$2:$F$27,2,0)))</f>
        <v/>
      </c>
      <c r="K130" s="460"/>
      <c r="N130" s="406">
        <f>N132/4</f>
        <v>10</v>
      </c>
      <c r="O130" s="407">
        <f>SUM(N128:N132)-(O128+O129)</f>
        <v>78</v>
      </c>
      <c r="P130" s="408"/>
    </row>
    <row r="131" spans="1:16" ht="15" customHeight="1" thickBot="1" x14ac:dyDescent="0.35">
      <c r="A131" s="460"/>
      <c r="B131" s="466"/>
      <c r="C131" s="467"/>
      <c r="D131" s="466"/>
      <c r="E131" s="460"/>
      <c r="F131" s="283"/>
      <c r="G131" s="418"/>
      <c r="H131" s="440"/>
      <c r="I131" s="525"/>
      <c r="J131" s="421"/>
      <c r="K131" s="460"/>
      <c r="N131" s="406">
        <f>N132/4</f>
        <v>10</v>
      </c>
      <c r="O131" s="398"/>
    </row>
    <row r="132" spans="1:16" ht="16.2" thickBot="1" x14ac:dyDescent="0.35">
      <c r="A132" s="460"/>
      <c r="B132" s="468"/>
      <c r="C132" s="468"/>
      <c r="D132" s="468"/>
      <c r="E132" s="460"/>
      <c r="F132" s="469"/>
      <c r="G132" s="470"/>
      <c r="H132" s="471"/>
      <c r="I132" s="471"/>
      <c r="J132" s="472"/>
      <c r="K132" s="460"/>
      <c r="N132" s="406">
        <f>IF(G130="",40,G130)</f>
        <v>40</v>
      </c>
      <c r="O132" s="398"/>
    </row>
    <row r="133" spans="1:16" ht="15" customHeight="1" thickBot="1" x14ac:dyDescent="0.35">
      <c r="A133" s="460"/>
      <c r="B133" s="399">
        <f t="shared" ref="B133" si="19">B128+1</f>
        <v>27</v>
      </c>
      <c r="C133" s="400" t="str">
        <f>IF(VLOOKUP(B133,Paramètres!$A$2:$C$38,2,0)=0,"",VLOOKUP(B133,Paramètres!$A$2:$C$38,2,0))</f>
        <v>Elève 27</v>
      </c>
      <c r="D133" s="401" t="str">
        <f>IF(C133="","",VLOOKUP(B133,Paramètres!$A$2:$C$38,3,0))</f>
        <v>G</v>
      </c>
      <c r="E133" s="460"/>
      <c r="F133" s="402" t="s">
        <v>394</v>
      </c>
      <c r="G133" s="403" t="s">
        <v>184</v>
      </c>
      <c r="H133" s="432"/>
      <c r="I133" s="519"/>
      <c r="J133" s="403" t="s">
        <v>185</v>
      </c>
      <c r="K133" s="460"/>
      <c r="M133" s="406" t="str">
        <f>IF(G135="","",IF(Paramètres!$I$3="x",
IF(OR(J135=0,J135=""),0,IF(J135&gt;=G135,Paramètres!$K$10,IF(J135&gt;=G135*75%,Paramètres!$J$8,IF(J135&gt;=G135*50%,Paramètres!$I$8,IF(J135&gt;=G135*25%,Paramètres!$H$8,Paramètres!$G$10))))),
IF(Paramètres!$N$3="x",
IF(OR(J135=0,J135=""),0,IF(J135&gt;=G135,Paramètres!$O$9,IF(J135&gt;=G135*75%,Paramètres!$O$9,IF(J135&gt;=G135*50%,Paramètres!$N$8,IF(J135&gt;=G135*25%,Paramètres!$M$8,IF(J135&lt;G135*25%,Paramètres!$L$9)))))),
IF(Paramètres!$R$3="x",
IF(OR(J135=0,J135=""),"NA",IF(J135&gt;=G135,Paramètres!$S$9,IF(J135&gt;=G135*75%,Paramètres!$S$9,IF(J135&gt;=G135*50%,Paramètres!$R$8,IF(J135&gt;=G135*25%,Paramètres!$Q$8,IF(J135&lt;G135*25%,Paramètres!$P$9)))))),
IF(Paramètres!$V$3="x",
IF(OR(J135=0,J135=""),Paramètres!$T$9,IF(J135&gt;=G135,Paramètres!$W$9,IF(J135&gt;=G135*75%,Paramètres!$W$9,IF(J135&gt;=G135*50%,Paramètres!$V$8,IF(J135&gt;=G135*25%,Paramètres!$U$8,IF(J135&lt;G135*25%,Paramètres!$T$9)))))))))))</f>
        <v/>
      </c>
      <c r="N133" s="406">
        <f>N137/4</f>
        <v>10</v>
      </c>
      <c r="O133" s="407">
        <f>IF(OR(COUNTBLANK(F134:F136)=3,G135=""),0,
IF(SUM(IF(F134&lt;&gt;"",VLOOKUP(F134,Paramètres!$E$2:$F$27,2,0)),IF(F135&lt;&gt;"",VLOOKUP(F135,Paramètres!$E$2:$F$27,2,0)),IF(F136&lt;&gt;"",VLOOKUP(F136,Paramètres!$E$2:$F$27,2,0)))&gt;N137,$N137,
SUM(IF(F134&lt;&gt;"",VLOOKUP(F134,Paramètres!$E$2:$F$27,2,0)),IF(F135&lt;&gt;"",VLOOKUP(F135,Paramètres!$E$2:$F$27,2,0)),IF(F136&lt;&gt;"",VLOOKUP(F136,Paramètres!$E$2:$F$27,2,0)))))</f>
        <v>0</v>
      </c>
      <c r="P133" s="408"/>
    </row>
    <row r="134" spans="1:16" ht="15" customHeight="1" x14ac:dyDescent="0.3">
      <c r="A134" s="460"/>
      <c r="B134" s="464"/>
      <c r="C134" s="465"/>
      <c r="D134" s="464"/>
      <c r="E134" s="460"/>
      <c r="F134" s="280"/>
      <c r="G134" s="411"/>
      <c r="H134" s="436"/>
      <c r="I134" s="522"/>
      <c r="J134" s="414"/>
      <c r="K134" s="460"/>
      <c r="N134" s="406">
        <f>N137/4</f>
        <v>10</v>
      </c>
      <c r="O134" s="407">
        <f>N137*5%</f>
        <v>2</v>
      </c>
    </row>
    <row r="135" spans="1:16" ht="15" customHeight="1" x14ac:dyDescent="0.3">
      <c r="A135" s="460"/>
      <c r="B135" s="466"/>
      <c r="C135" s="467"/>
      <c r="D135" s="466"/>
      <c r="E135" s="460"/>
      <c r="F135" s="281"/>
      <c r="G135" s="282"/>
      <c r="H135" s="436"/>
      <c r="I135" s="522"/>
      <c r="J135" s="417" t="str">
        <f>IF(COUNTA(F134:F136)=0,"",IF(F134&lt;&gt;"",VLOOKUP(F134,Paramètres!$E$2:$F$27,2,0))+IF(F135&lt;&gt;"",VLOOKUP(F135,Paramètres!$E$2:$F$27,2,0))+IF(F136&lt;&gt;"",VLOOKUP(F136,Paramètres!$E$2:$F$27,2,0)))</f>
        <v/>
      </c>
      <c r="K135" s="460"/>
      <c r="N135" s="406">
        <f>N137/4</f>
        <v>10</v>
      </c>
      <c r="O135" s="407">
        <f>SUM(N133:N137)-(O133+O134)</f>
        <v>78</v>
      </c>
      <c r="P135" s="408"/>
    </row>
    <row r="136" spans="1:16" ht="15" customHeight="1" thickBot="1" x14ac:dyDescent="0.35">
      <c r="A136" s="460"/>
      <c r="B136" s="466"/>
      <c r="C136" s="467"/>
      <c r="D136" s="466"/>
      <c r="E136" s="460"/>
      <c r="F136" s="283"/>
      <c r="G136" s="418"/>
      <c r="H136" s="440"/>
      <c r="I136" s="525"/>
      <c r="J136" s="421"/>
      <c r="K136" s="460"/>
      <c r="N136" s="406">
        <f>N137/4</f>
        <v>10</v>
      </c>
      <c r="O136" s="398"/>
    </row>
    <row r="137" spans="1:16" ht="16.2" thickBot="1" x14ac:dyDescent="0.35">
      <c r="A137" s="460"/>
      <c r="B137" s="468"/>
      <c r="C137" s="468"/>
      <c r="D137" s="468"/>
      <c r="E137" s="460"/>
      <c r="F137" s="469"/>
      <c r="G137" s="470"/>
      <c r="H137" s="471"/>
      <c r="I137" s="471"/>
      <c r="J137" s="472"/>
      <c r="K137" s="460"/>
      <c r="N137" s="406">
        <f>IF(G135="",40,G135)</f>
        <v>40</v>
      </c>
      <c r="O137" s="398"/>
    </row>
    <row r="138" spans="1:16" ht="15" customHeight="1" thickBot="1" x14ac:dyDescent="0.35">
      <c r="A138" s="460"/>
      <c r="B138" s="399">
        <f t="shared" ref="B138" si="20">B133+1</f>
        <v>28</v>
      </c>
      <c r="C138" s="400" t="str">
        <f>IF(VLOOKUP(B138,Paramètres!$A$2:$C$38,2,0)=0,"",VLOOKUP(B138,Paramètres!$A$2:$C$38,2,0))</f>
        <v>Elève 28</v>
      </c>
      <c r="D138" s="401" t="str">
        <f>IF(C138="","",VLOOKUP(B138,Paramètres!$A$2:$C$38,3,0))</f>
        <v>F</v>
      </c>
      <c r="E138" s="460"/>
      <c r="F138" s="402" t="s">
        <v>394</v>
      </c>
      <c r="G138" s="403" t="s">
        <v>184</v>
      </c>
      <c r="H138" s="432"/>
      <c r="I138" s="519"/>
      <c r="J138" s="403" t="s">
        <v>185</v>
      </c>
      <c r="K138" s="460"/>
      <c r="M138" s="406" t="str">
        <f>IF(G140="","",IF(Paramètres!$I$3="x",
IF(OR(J140=0,J140=""),0,IF(J140&gt;=G140,Paramètres!$K$10,IF(J140&gt;=G140*75%,Paramètres!$J$8,IF(J140&gt;=G140*50%,Paramètres!$I$8,IF(J140&gt;=G140*25%,Paramètres!$H$8,Paramètres!$G$10))))),
IF(Paramètres!$N$3="x",
IF(OR(J140=0,J140=""),0,IF(J140&gt;=G140,Paramètres!$O$9,IF(J140&gt;=G140*75%,Paramètres!$O$9,IF(J140&gt;=G140*50%,Paramètres!$N$8,IF(J140&gt;=G140*25%,Paramètres!$M$8,IF(J140&lt;G140*25%,Paramètres!$L$9)))))),
IF(Paramètres!$R$3="x",
IF(OR(J140=0,J140=""),"NA",IF(J140&gt;=G140,Paramètres!$S$9,IF(J140&gt;=G140*75%,Paramètres!$S$9,IF(J140&gt;=G140*50%,Paramètres!$R$8,IF(J140&gt;=G140*25%,Paramètres!$Q$8,IF(J140&lt;G140*25%,Paramètres!$P$9)))))),
IF(Paramètres!$V$3="x",
IF(OR(J140=0,J140=""),Paramètres!$T$9,IF(J140&gt;=G140,Paramètres!$W$9,IF(J140&gt;=G140*75%,Paramètres!$W$9,IF(J140&gt;=G140*50%,Paramètres!$V$8,IF(J140&gt;=G140*25%,Paramètres!$U$8,IF(J140&lt;G140*25%,Paramètres!$T$9)))))))))))</f>
        <v/>
      </c>
      <c r="N138" s="406">
        <f>N142/4</f>
        <v>10</v>
      </c>
      <c r="O138" s="407">
        <f>IF(OR(COUNTBLANK(F139:F141)=3,G140=""),0,
IF(SUM(IF(F139&lt;&gt;"",VLOOKUP(F139,Paramètres!$E$2:$F$27,2,0)),IF(F140&lt;&gt;"",VLOOKUP(F140,Paramètres!$E$2:$F$27,2,0)),IF(F141&lt;&gt;"",VLOOKUP(F141,Paramètres!$E$2:$F$27,2,0)))&gt;N142,$N142,
SUM(IF(F139&lt;&gt;"",VLOOKUP(F139,Paramètres!$E$2:$F$27,2,0)),IF(F140&lt;&gt;"",VLOOKUP(F140,Paramètres!$E$2:$F$27,2,0)),IF(F141&lt;&gt;"",VLOOKUP(F141,Paramètres!$E$2:$F$27,2,0)))))</f>
        <v>0</v>
      </c>
      <c r="P138" s="408"/>
    </row>
    <row r="139" spans="1:16" ht="15" customHeight="1" x14ac:dyDescent="0.3">
      <c r="A139" s="460"/>
      <c r="B139" s="464"/>
      <c r="C139" s="465"/>
      <c r="D139" s="464"/>
      <c r="E139" s="460"/>
      <c r="F139" s="280"/>
      <c r="G139" s="411"/>
      <c r="H139" s="436"/>
      <c r="I139" s="522"/>
      <c r="J139" s="414"/>
      <c r="K139" s="460"/>
      <c r="N139" s="406">
        <f>N142/4</f>
        <v>10</v>
      </c>
      <c r="O139" s="407">
        <f>N142*5%</f>
        <v>2</v>
      </c>
    </row>
    <row r="140" spans="1:16" ht="15" customHeight="1" x14ac:dyDescent="0.3">
      <c r="A140" s="460"/>
      <c r="B140" s="466"/>
      <c r="C140" s="467"/>
      <c r="D140" s="466"/>
      <c r="E140" s="460"/>
      <c r="F140" s="281"/>
      <c r="G140" s="282"/>
      <c r="H140" s="436"/>
      <c r="I140" s="522"/>
      <c r="J140" s="417" t="str">
        <f>IF(COUNTA(F139:F141)=0,"",IF(F139&lt;&gt;"",VLOOKUP(F139,Paramètres!$E$2:$F$27,2,0))+IF(F140&lt;&gt;"",VLOOKUP(F140,Paramètres!$E$2:$F$27,2,0))+IF(F141&lt;&gt;"",VLOOKUP(F141,Paramètres!$E$2:$F$27,2,0)))</f>
        <v/>
      </c>
      <c r="K140" s="460"/>
      <c r="N140" s="406">
        <f>N142/4</f>
        <v>10</v>
      </c>
      <c r="O140" s="407">
        <f>SUM(N138:N142)-(O138+O139)</f>
        <v>78</v>
      </c>
      <c r="P140" s="408"/>
    </row>
    <row r="141" spans="1:16" ht="15" customHeight="1" thickBot="1" x14ac:dyDescent="0.35">
      <c r="A141" s="460"/>
      <c r="B141" s="466"/>
      <c r="C141" s="467"/>
      <c r="D141" s="466"/>
      <c r="E141" s="460"/>
      <c r="F141" s="283"/>
      <c r="G141" s="418"/>
      <c r="H141" s="440"/>
      <c r="I141" s="525"/>
      <c r="J141" s="421"/>
      <c r="K141" s="460"/>
      <c r="N141" s="406">
        <f>N142/4</f>
        <v>10</v>
      </c>
      <c r="O141" s="398"/>
    </row>
    <row r="142" spans="1:16" ht="16.2" thickBot="1" x14ac:dyDescent="0.35">
      <c r="A142" s="460"/>
      <c r="B142" s="468"/>
      <c r="C142" s="468"/>
      <c r="D142" s="468"/>
      <c r="E142" s="460"/>
      <c r="F142" s="469"/>
      <c r="G142" s="470"/>
      <c r="H142" s="471"/>
      <c r="I142" s="471"/>
      <c r="J142" s="472"/>
      <c r="K142" s="460"/>
      <c r="N142" s="406">
        <f>IF(G140="",40,G140)</f>
        <v>40</v>
      </c>
      <c r="O142" s="398"/>
    </row>
    <row r="143" spans="1:16" ht="15" customHeight="1" thickBot="1" x14ac:dyDescent="0.35">
      <c r="A143" s="460"/>
      <c r="B143" s="399">
        <f t="shared" ref="B143" si="21">B138+1</f>
        <v>29</v>
      </c>
      <c r="C143" s="400" t="str">
        <f>IF(VLOOKUP(B143,Paramètres!$A$2:$C$38,2,0)=0,"",VLOOKUP(B143,Paramètres!$A$2:$C$38,2,0))</f>
        <v>Elève 29</v>
      </c>
      <c r="D143" s="401" t="str">
        <f>IF(C143="","",VLOOKUP(B143,Paramètres!$A$2:$C$38,3,0))</f>
        <v>F</v>
      </c>
      <c r="E143" s="460"/>
      <c r="F143" s="402" t="s">
        <v>394</v>
      </c>
      <c r="G143" s="403" t="s">
        <v>184</v>
      </c>
      <c r="H143" s="432"/>
      <c r="I143" s="519"/>
      <c r="J143" s="403" t="s">
        <v>185</v>
      </c>
      <c r="K143" s="460"/>
      <c r="M143" s="406" t="str">
        <f>IF(G145="","",IF(Paramètres!$I$3="x",
IF(OR(J145=0,J145=""),0,IF(J145&gt;=G145,Paramètres!$K$10,IF(J145&gt;=G145*75%,Paramètres!$J$8,IF(J145&gt;=G145*50%,Paramètres!$I$8,IF(J145&gt;=G145*25%,Paramètres!$H$8,Paramètres!$G$10))))),
IF(Paramètres!$N$3="x",
IF(OR(J145=0,J145=""),0,IF(J145&gt;=G145,Paramètres!$O$9,IF(J145&gt;=G145*75%,Paramètres!$O$9,IF(J145&gt;=G145*50%,Paramètres!$N$8,IF(J145&gt;=G145*25%,Paramètres!$M$8,IF(J145&lt;G145*25%,Paramètres!$L$9)))))),
IF(Paramètres!$R$3="x",
IF(OR(J145=0,J145=""),"NA",IF(J145&gt;=G145,Paramètres!$S$9,IF(J145&gt;=G145*75%,Paramètres!$S$9,IF(J145&gt;=G145*50%,Paramètres!$R$8,IF(J145&gt;=G145*25%,Paramètres!$Q$8,IF(J145&lt;G145*25%,Paramètres!$P$9)))))),
IF(Paramètres!$V$3="x",
IF(OR(J145=0,J145=""),Paramètres!$T$9,IF(J145&gt;=G145,Paramètres!$W$9,IF(J145&gt;=G145*75%,Paramètres!$W$9,IF(J145&gt;=G145*50%,Paramètres!$V$8,IF(J145&gt;=G145*25%,Paramètres!$U$8,IF(J145&lt;G145*25%,Paramètres!$T$9)))))))))))</f>
        <v/>
      </c>
      <c r="N143" s="406">
        <f>N147/4</f>
        <v>10</v>
      </c>
      <c r="O143" s="407">
        <f>IF(OR(COUNTBLANK(F144:F146)=3,G145=""),0,
IF(SUM(IF(F144&lt;&gt;"",VLOOKUP(F144,Paramètres!$E$2:$F$27,2,0)),IF(F145&lt;&gt;"",VLOOKUP(F145,Paramètres!$E$2:$F$27,2,0)),IF(F146&lt;&gt;"",VLOOKUP(F146,Paramètres!$E$2:$F$27,2,0)))&gt;N147,$N147,
SUM(IF(F144&lt;&gt;"",VLOOKUP(F144,Paramètres!$E$2:$F$27,2,0)),IF(F145&lt;&gt;"",VLOOKUP(F145,Paramètres!$E$2:$F$27,2,0)),IF(F146&lt;&gt;"",VLOOKUP(F146,Paramètres!$E$2:$F$27,2,0)))))</f>
        <v>0</v>
      </c>
      <c r="P143" s="408"/>
    </row>
    <row r="144" spans="1:16" ht="15" customHeight="1" x14ac:dyDescent="0.3">
      <c r="A144" s="460"/>
      <c r="B144" s="464"/>
      <c r="C144" s="465"/>
      <c r="D144" s="464"/>
      <c r="E144" s="460"/>
      <c r="F144" s="280"/>
      <c r="G144" s="411"/>
      <c r="H144" s="436"/>
      <c r="I144" s="522"/>
      <c r="J144" s="414"/>
      <c r="K144" s="460"/>
      <c r="N144" s="406">
        <f>N147/4</f>
        <v>10</v>
      </c>
      <c r="O144" s="407">
        <f>N147*5%</f>
        <v>2</v>
      </c>
    </row>
    <row r="145" spans="1:16" ht="15" customHeight="1" x14ac:dyDescent="0.3">
      <c r="A145" s="460"/>
      <c r="B145" s="466"/>
      <c r="C145" s="467"/>
      <c r="D145" s="466"/>
      <c r="E145" s="460"/>
      <c r="F145" s="281"/>
      <c r="G145" s="282"/>
      <c r="H145" s="436"/>
      <c r="I145" s="522"/>
      <c r="J145" s="417" t="str">
        <f>IF(COUNTA(F144:F146)=0,"",IF(F144&lt;&gt;"",VLOOKUP(F144,Paramètres!$E$2:$F$27,2,0))+IF(F145&lt;&gt;"",VLOOKUP(F145,Paramètres!$E$2:$F$27,2,0))+IF(F146&lt;&gt;"",VLOOKUP(F146,Paramètres!$E$2:$F$27,2,0)))</f>
        <v/>
      </c>
      <c r="K145" s="460"/>
      <c r="N145" s="406">
        <f>N147/4</f>
        <v>10</v>
      </c>
      <c r="O145" s="407">
        <f>SUM(N143:N147)-(O143+O144)</f>
        <v>78</v>
      </c>
      <c r="P145" s="408"/>
    </row>
    <row r="146" spans="1:16" ht="15" customHeight="1" thickBot="1" x14ac:dyDescent="0.35">
      <c r="A146" s="460"/>
      <c r="B146" s="466"/>
      <c r="C146" s="467"/>
      <c r="D146" s="466"/>
      <c r="E146" s="460"/>
      <c r="F146" s="283"/>
      <c r="G146" s="418"/>
      <c r="H146" s="440"/>
      <c r="I146" s="525"/>
      <c r="J146" s="421"/>
      <c r="K146" s="460"/>
      <c r="N146" s="406">
        <f>N147/4</f>
        <v>10</v>
      </c>
      <c r="O146" s="398"/>
    </row>
    <row r="147" spans="1:16" ht="16.2" thickBot="1" x14ac:dyDescent="0.35">
      <c r="A147" s="460"/>
      <c r="B147" s="468"/>
      <c r="C147" s="468"/>
      <c r="D147" s="468"/>
      <c r="E147" s="460"/>
      <c r="F147" s="469"/>
      <c r="G147" s="470"/>
      <c r="H147" s="471"/>
      <c r="I147" s="471"/>
      <c r="J147" s="472"/>
      <c r="K147" s="460"/>
      <c r="N147" s="406">
        <f>IF(G145="",40,G145)</f>
        <v>40</v>
      </c>
      <c r="O147" s="398"/>
    </row>
    <row r="148" spans="1:16" ht="15" customHeight="1" thickBot="1" x14ac:dyDescent="0.35">
      <c r="A148" s="460"/>
      <c r="B148" s="399">
        <f t="shared" ref="B148" si="22">B143+1</f>
        <v>30</v>
      </c>
      <c r="C148" s="400" t="str">
        <f>IF(VLOOKUP(B148,Paramètres!$A$2:$C$38,2,0)=0,"",VLOOKUP(B148,Paramètres!$A$2:$C$38,2,0))</f>
        <v>Elève 30</v>
      </c>
      <c r="D148" s="401" t="str">
        <f>IF(C148="","",VLOOKUP(B148,Paramètres!$A$2:$C$38,3,0))</f>
        <v>F</v>
      </c>
      <c r="E148" s="460"/>
      <c r="F148" s="402" t="s">
        <v>394</v>
      </c>
      <c r="G148" s="403" t="s">
        <v>184</v>
      </c>
      <c r="H148" s="432"/>
      <c r="I148" s="519"/>
      <c r="J148" s="403" t="s">
        <v>185</v>
      </c>
      <c r="K148" s="460"/>
      <c r="M148" s="406" t="str">
        <f>IF(G150="","",IF(Paramètres!$I$3="x",
IF(OR(J150=0,J150=""),0,IF(J150&gt;=G150,Paramètres!$K$10,IF(J150&gt;=G150*75%,Paramètres!$J$8,IF(J150&gt;=G150*50%,Paramètres!$I$8,IF(J150&gt;=G150*25%,Paramètres!$H$8,Paramètres!$G$10))))),
IF(Paramètres!$N$3="x",
IF(OR(J150=0,J150=""),0,IF(J150&gt;=G150,Paramètres!$O$9,IF(J150&gt;=G150*75%,Paramètres!$O$9,IF(J150&gt;=G150*50%,Paramètres!$N$8,IF(J150&gt;=G150*25%,Paramètres!$M$8,IF(J150&lt;G150*25%,Paramètres!$L$9)))))),
IF(Paramètres!$R$3="x",
IF(OR(J150=0,J150=""),"NA",IF(J150&gt;=G150,Paramètres!$S$9,IF(J150&gt;=G150*75%,Paramètres!$S$9,IF(J150&gt;=G150*50%,Paramètres!$R$8,IF(J150&gt;=G150*25%,Paramètres!$Q$8,IF(J150&lt;G150*25%,Paramètres!$P$9)))))),
IF(Paramètres!$V$3="x",
IF(OR(J150=0,J150=""),Paramètres!$T$9,IF(J150&gt;=G150,Paramètres!$W$9,IF(J150&gt;=G150*75%,Paramètres!$W$9,IF(J150&gt;=G150*50%,Paramètres!$V$8,IF(J150&gt;=G150*25%,Paramètres!$U$8,IF(J150&lt;G150*25%,Paramètres!$T$9)))))))))))</f>
        <v/>
      </c>
      <c r="N148" s="406">
        <f>N152/4</f>
        <v>10</v>
      </c>
      <c r="O148" s="407">
        <f>IF(OR(COUNTBLANK(F149:F151)=3,G150=""),0,
IF(SUM(IF(F149&lt;&gt;"",VLOOKUP(F149,Paramètres!$E$2:$F$27,2,0)),IF(F150&lt;&gt;"",VLOOKUP(F150,Paramètres!$E$2:$F$27,2,0)),IF(F151&lt;&gt;"",VLOOKUP(F151,Paramètres!$E$2:$F$27,2,0)))&gt;N152,$N152,
SUM(IF(F149&lt;&gt;"",VLOOKUP(F149,Paramètres!$E$2:$F$27,2,0)),IF(F150&lt;&gt;"",VLOOKUP(F150,Paramètres!$E$2:$F$27,2,0)),IF(F151&lt;&gt;"",VLOOKUP(F151,Paramètres!$E$2:$F$27,2,0)))))</f>
        <v>0</v>
      </c>
      <c r="P148" s="408"/>
    </row>
    <row r="149" spans="1:16" ht="15" customHeight="1" x14ac:dyDescent="0.3">
      <c r="A149" s="460"/>
      <c r="B149" s="464"/>
      <c r="C149" s="465"/>
      <c r="D149" s="464"/>
      <c r="E149" s="460"/>
      <c r="F149" s="280"/>
      <c r="G149" s="411"/>
      <c r="H149" s="436"/>
      <c r="I149" s="522"/>
      <c r="J149" s="414"/>
      <c r="K149" s="460"/>
      <c r="N149" s="406">
        <f>N152/4</f>
        <v>10</v>
      </c>
      <c r="O149" s="407">
        <f>N152*5%</f>
        <v>2</v>
      </c>
    </row>
    <row r="150" spans="1:16" ht="15" customHeight="1" x14ac:dyDescent="0.3">
      <c r="A150" s="460"/>
      <c r="B150" s="466"/>
      <c r="C150" s="467"/>
      <c r="D150" s="466"/>
      <c r="E150" s="460"/>
      <c r="F150" s="281"/>
      <c r="G150" s="282"/>
      <c r="H150" s="436"/>
      <c r="I150" s="522"/>
      <c r="J150" s="417" t="str">
        <f>IF(COUNTA(F149:F151)=0,"",IF(F149&lt;&gt;"",VLOOKUP(F149,Paramètres!$E$2:$F$27,2,0))+IF(F150&lt;&gt;"",VLOOKUP(F150,Paramètres!$E$2:$F$27,2,0))+IF(F151&lt;&gt;"",VLOOKUP(F151,Paramètres!$E$2:$F$27,2,0)))</f>
        <v/>
      </c>
      <c r="K150" s="460"/>
      <c r="N150" s="406">
        <f>N152/4</f>
        <v>10</v>
      </c>
      <c r="O150" s="407">
        <f>SUM(N148:N152)-(O148+O149)</f>
        <v>78</v>
      </c>
      <c r="P150" s="408"/>
    </row>
    <row r="151" spans="1:16" ht="15" customHeight="1" thickBot="1" x14ac:dyDescent="0.35">
      <c r="A151" s="460"/>
      <c r="B151" s="466"/>
      <c r="C151" s="467"/>
      <c r="D151" s="466"/>
      <c r="E151" s="460"/>
      <c r="F151" s="283"/>
      <c r="G151" s="418"/>
      <c r="H151" s="440"/>
      <c r="I151" s="525"/>
      <c r="J151" s="421"/>
      <c r="K151" s="460"/>
      <c r="N151" s="406">
        <f>N152/4</f>
        <v>10</v>
      </c>
      <c r="O151" s="398"/>
    </row>
    <row r="152" spans="1:16" ht="16.2" thickBot="1" x14ac:dyDescent="0.35">
      <c r="A152" s="460"/>
      <c r="B152" s="468"/>
      <c r="C152" s="468"/>
      <c r="D152" s="468"/>
      <c r="E152" s="460"/>
      <c r="F152" s="469"/>
      <c r="G152" s="470"/>
      <c r="H152" s="471"/>
      <c r="I152" s="471"/>
      <c r="J152" s="472"/>
      <c r="K152" s="460"/>
      <c r="N152" s="406">
        <f>IF(G150="",40,G150)</f>
        <v>40</v>
      </c>
      <c r="O152" s="398"/>
    </row>
    <row r="153" spans="1:16" ht="15" customHeight="1" thickBot="1" x14ac:dyDescent="0.35">
      <c r="A153" s="460"/>
      <c r="B153" s="399">
        <f t="shared" ref="B153" si="23">B148+1</f>
        <v>31</v>
      </c>
      <c r="C153" s="400" t="str">
        <f>IF(VLOOKUP(B153,Paramètres!$A$2:$C$38,2,0)=0,"",VLOOKUP(B153,Paramètres!$A$2:$C$38,2,0))</f>
        <v>Elève 31</v>
      </c>
      <c r="D153" s="401" t="str">
        <f>IF(C153="","",VLOOKUP(B153,Paramètres!$A$2:$C$38,3,0))</f>
        <v>G</v>
      </c>
      <c r="E153" s="460"/>
      <c r="F153" s="402" t="s">
        <v>394</v>
      </c>
      <c r="G153" s="403" t="s">
        <v>184</v>
      </c>
      <c r="H153" s="432"/>
      <c r="I153" s="519"/>
      <c r="J153" s="403" t="s">
        <v>185</v>
      </c>
      <c r="K153" s="460"/>
      <c r="M153" s="406" t="str">
        <f>IF(G155="","",IF(Paramètres!$I$3="x",
IF(OR(J155=0,J155=""),0,IF(J155&gt;=G155,Paramètres!$K$10,IF(J155&gt;=G155*75%,Paramètres!$J$8,IF(J155&gt;=G155*50%,Paramètres!$I$8,IF(J155&gt;=G155*25%,Paramètres!$H$8,Paramètres!$G$10))))),
IF(Paramètres!$N$3="x",
IF(OR(J155=0,J155=""),0,IF(J155&gt;=G155,Paramètres!$O$9,IF(J155&gt;=G155*75%,Paramètres!$O$9,IF(J155&gt;=G155*50%,Paramètres!$N$8,IF(J155&gt;=G155*25%,Paramètres!$M$8,IF(J155&lt;G155*25%,Paramètres!$L$9)))))),
IF(Paramètres!$R$3="x",
IF(OR(J155=0,J155=""),"NA",IF(J155&gt;=G155,Paramètres!$S$9,IF(J155&gt;=G155*75%,Paramètres!$S$9,IF(J155&gt;=G155*50%,Paramètres!$R$8,IF(J155&gt;=G155*25%,Paramètres!$Q$8,IF(J155&lt;G155*25%,Paramètres!$P$9)))))),
IF(Paramètres!$V$3="x",
IF(OR(J155=0,J155=""),Paramètres!$T$9,IF(J155&gt;=G155,Paramètres!$W$9,IF(J155&gt;=G155*75%,Paramètres!$W$9,IF(J155&gt;=G155*50%,Paramètres!$V$8,IF(J155&gt;=G155*25%,Paramètres!$U$8,IF(J155&lt;G155*25%,Paramètres!$T$9)))))))))))</f>
        <v/>
      </c>
      <c r="N153" s="406">
        <f>N157/4</f>
        <v>10</v>
      </c>
      <c r="O153" s="407">
        <f>IF(OR(COUNTBLANK(F154:F156)=3,G155=""),0,
IF(SUM(IF(F154&lt;&gt;"",VLOOKUP(F154,Paramètres!$E$2:$F$27,2,0)),IF(F155&lt;&gt;"",VLOOKUP(F155,Paramètres!$E$2:$F$27,2,0)),IF(F156&lt;&gt;"",VLOOKUP(F156,Paramètres!$E$2:$F$27,2,0)))&gt;N157,$N157,
SUM(IF(F154&lt;&gt;"",VLOOKUP(F154,Paramètres!$E$2:$F$27,2,0)),IF(F155&lt;&gt;"",VLOOKUP(F155,Paramètres!$E$2:$F$27,2,0)),IF(F156&lt;&gt;"",VLOOKUP(F156,Paramètres!$E$2:$F$27,2,0)))))</f>
        <v>0</v>
      </c>
      <c r="P153" s="408"/>
    </row>
    <row r="154" spans="1:16" ht="15" customHeight="1" x14ac:dyDescent="0.3">
      <c r="A154" s="460"/>
      <c r="B154" s="464"/>
      <c r="C154" s="465"/>
      <c r="D154" s="464"/>
      <c r="E154" s="460"/>
      <c r="F154" s="280"/>
      <c r="G154" s="411"/>
      <c r="H154" s="436"/>
      <c r="I154" s="522"/>
      <c r="J154" s="414"/>
      <c r="K154" s="460"/>
      <c r="N154" s="406">
        <f>N157/4</f>
        <v>10</v>
      </c>
      <c r="O154" s="407">
        <f>N157*5%</f>
        <v>2</v>
      </c>
    </row>
    <row r="155" spans="1:16" ht="15" customHeight="1" x14ac:dyDescent="0.3">
      <c r="A155" s="460"/>
      <c r="B155" s="466"/>
      <c r="C155" s="467"/>
      <c r="D155" s="466"/>
      <c r="E155" s="460"/>
      <c r="F155" s="281"/>
      <c r="G155" s="282"/>
      <c r="H155" s="436"/>
      <c r="I155" s="522"/>
      <c r="J155" s="417" t="str">
        <f>IF(COUNTA(F154:F156)=0,"",IF(F154&lt;&gt;"",VLOOKUP(F154,Paramètres!$E$2:$F$27,2,0))+IF(F155&lt;&gt;"",VLOOKUP(F155,Paramètres!$E$2:$F$27,2,0))+IF(F156&lt;&gt;"",VLOOKUP(F156,Paramètres!$E$2:$F$27,2,0)))</f>
        <v/>
      </c>
      <c r="K155" s="460"/>
      <c r="N155" s="406">
        <f>N157/4</f>
        <v>10</v>
      </c>
      <c r="O155" s="407">
        <f>SUM(N153:N157)-(O153+O154)</f>
        <v>78</v>
      </c>
      <c r="P155" s="408"/>
    </row>
    <row r="156" spans="1:16" ht="15" customHeight="1" thickBot="1" x14ac:dyDescent="0.35">
      <c r="A156" s="460"/>
      <c r="B156" s="466"/>
      <c r="C156" s="467"/>
      <c r="D156" s="466"/>
      <c r="E156" s="460"/>
      <c r="F156" s="283"/>
      <c r="G156" s="418"/>
      <c r="H156" s="440"/>
      <c r="I156" s="525"/>
      <c r="J156" s="421"/>
      <c r="K156" s="460"/>
      <c r="N156" s="406">
        <f>N157/4</f>
        <v>10</v>
      </c>
      <c r="O156" s="398"/>
    </row>
    <row r="157" spans="1:16" ht="16.2" thickBot="1" x14ac:dyDescent="0.35">
      <c r="A157" s="460"/>
      <c r="B157" s="468"/>
      <c r="C157" s="468"/>
      <c r="D157" s="468"/>
      <c r="E157" s="460"/>
      <c r="F157" s="469"/>
      <c r="G157" s="470"/>
      <c r="H157" s="471"/>
      <c r="I157" s="471"/>
      <c r="J157" s="472"/>
      <c r="K157" s="460"/>
      <c r="N157" s="406">
        <f>IF(G155="",40,G155)</f>
        <v>40</v>
      </c>
      <c r="O157" s="398"/>
    </row>
    <row r="158" spans="1:16" ht="15" customHeight="1" thickBot="1" x14ac:dyDescent="0.35">
      <c r="A158" s="460"/>
      <c r="B158" s="399">
        <f t="shared" ref="B158" si="24">B153+1</f>
        <v>32</v>
      </c>
      <c r="C158" s="400" t="str">
        <f>IF(VLOOKUP(B158,Paramètres!$A$2:$C$38,2,0)=0,"",VLOOKUP(B158,Paramètres!$A$2:$C$38,2,0))</f>
        <v/>
      </c>
      <c r="D158" s="401" t="str">
        <f>IF(C158="","",VLOOKUP(B158,Paramètres!$A$2:$C$38,3,0))</f>
        <v/>
      </c>
      <c r="E158" s="460"/>
      <c r="F158" s="402" t="s">
        <v>394</v>
      </c>
      <c r="G158" s="403" t="s">
        <v>184</v>
      </c>
      <c r="H158" s="432"/>
      <c r="I158" s="519"/>
      <c r="J158" s="403" t="s">
        <v>185</v>
      </c>
      <c r="K158" s="460"/>
      <c r="M158" s="406" t="str">
        <f>IF(G160="","",IF(Paramètres!$I$3="x",
IF(OR(J160=0,J160=""),0,IF(J160&gt;=G160,Paramètres!$K$10,IF(J160&gt;=G160*75%,Paramètres!$J$8,IF(J160&gt;=G160*50%,Paramètres!$I$8,IF(J160&gt;=G160*25%,Paramètres!$H$8,Paramètres!$G$10))))),
IF(Paramètres!$N$3="x",
IF(OR(J160=0,J160=""),0,IF(J160&gt;=G160,Paramètres!$O$9,IF(J160&gt;=G160*75%,Paramètres!$O$9,IF(J160&gt;=G160*50%,Paramètres!$N$8,IF(J160&gt;=G160*25%,Paramètres!$M$8,IF(J160&lt;G160*25%,Paramètres!$L$9)))))),
IF(Paramètres!$R$3="x",
IF(OR(J160=0,J160=""),"NA",IF(J160&gt;=G160,Paramètres!$S$9,IF(J160&gt;=G160*75%,Paramètres!$S$9,IF(J160&gt;=G160*50%,Paramètres!$R$8,IF(J160&gt;=G160*25%,Paramètres!$Q$8,IF(J160&lt;G160*25%,Paramètres!$P$9)))))),
IF(Paramètres!$V$3="x",
IF(OR(J160=0,J160=""),Paramètres!$T$9,IF(J160&gt;=G160,Paramètres!$W$9,IF(J160&gt;=G160*75%,Paramètres!$W$9,IF(J160&gt;=G160*50%,Paramètres!$V$8,IF(J160&gt;=G160*25%,Paramètres!$U$8,IF(J160&lt;G160*25%,Paramètres!$T$9)))))))))))</f>
        <v/>
      </c>
      <c r="N158" s="406">
        <f>N162/4</f>
        <v>10</v>
      </c>
      <c r="O158" s="407">
        <f>IF(OR(COUNTBLANK(F159:F161)=3,G160=""),0,
IF(SUM(IF(F159&lt;&gt;"",VLOOKUP(F159,Paramètres!$E$2:$F$27,2,0)),IF(F160&lt;&gt;"",VLOOKUP(F160,Paramètres!$E$2:$F$27,2,0)),IF(F161&lt;&gt;"",VLOOKUP(F161,Paramètres!$E$2:$F$27,2,0)))&gt;N162,$N162,
SUM(IF(F159&lt;&gt;"",VLOOKUP(F159,Paramètres!$E$2:$F$27,2,0)),IF(F160&lt;&gt;"",VLOOKUP(F160,Paramètres!$E$2:$F$27,2,0)),IF(F161&lt;&gt;"",VLOOKUP(F161,Paramètres!$E$2:$F$27,2,0)))))</f>
        <v>0</v>
      </c>
      <c r="P158" s="408"/>
    </row>
    <row r="159" spans="1:16" ht="15" customHeight="1" x14ac:dyDescent="0.3">
      <c r="A159" s="460"/>
      <c r="B159" s="464"/>
      <c r="C159" s="465"/>
      <c r="D159" s="464"/>
      <c r="E159" s="460"/>
      <c r="F159" s="280"/>
      <c r="G159" s="411"/>
      <c r="H159" s="436"/>
      <c r="I159" s="522"/>
      <c r="J159" s="414"/>
      <c r="K159" s="460"/>
      <c r="N159" s="406">
        <f>N162/4</f>
        <v>10</v>
      </c>
      <c r="O159" s="407">
        <f>N162*5%</f>
        <v>2</v>
      </c>
    </row>
    <row r="160" spans="1:16" ht="15" customHeight="1" x14ac:dyDescent="0.3">
      <c r="A160" s="460"/>
      <c r="B160" s="466"/>
      <c r="C160" s="467"/>
      <c r="D160" s="466"/>
      <c r="E160" s="460"/>
      <c r="F160" s="281"/>
      <c r="G160" s="282"/>
      <c r="H160" s="436"/>
      <c r="I160" s="522"/>
      <c r="J160" s="417" t="str">
        <f>IF(COUNTA(F159:F161)=0,"",IF(F159&lt;&gt;"",VLOOKUP(F159,Paramètres!$E$2:$F$27,2,0))+IF(F160&lt;&gt;"",VLOOKUP(F160,Paramètres!$E$2:$F$27,2,0))+IF(F161&lt;&gt;"",VLOOKUP(F161,Paramètres!$E$2:$F$27,2,0)))</f>
        <v/>
      </c>
      <c r="K160" s="460"/>
      <c r="N160" s="406">
        <f>N162/4</f>
        <v>10</v>
      </c>
      <c r="O160" s="407">
        <f>SUM(N158:N162)-(O158+O159)</f>
        <v>78</v>
      </c>
      <c r="P160" s="408"/>
    </row>
    <row r="161" spans="1:16" ht="15" customHeight="1" thickBot="1" x14ac:dyDescent="0.35">
      <c r="A161" s="460"/>
      <c r="B161" s="466"/>
      <c r="C161" s="467"/>
      <c r="D161" s="466"/>
      <c r="E161" s="460"/>
      <c r="F161" s="283"/>
      <c r="G161" s="418"/>
      <c r="H161" s="440"/>
      <c r="I161" s="525"/>
      <c r="J161" s="421"/>
      <c r="K161" s="460"/>
      <c r="N161" s="406">
        <f>N162/4</f>
        <v>10</v>
      </c>
      <c r="O161" s="398"/>
    </row>
    <row r="162" spans="1:16" ht="16.2" thickBot="1" x14ac:dyDescent="0.35">
      <c r="A162" s="460"/>
      <c r="B162" s="468"/>
      <c r="C162" s="468"/>
      <c r="D162" s="468"/>
      <c r="E162" s="460"/>
      <c r="F162" s="469"/>
      <c r="G162" s="470"/>
      <c r="H162" s="471"/>
      <c r="I162" s="471"/>
      <c r="J162" s="472"/>
      <c r="K162" s="460"/>
      <c r="N162" s="406">
        <f>IF(G160="",40,G160)</f>
        <v>40</v>
      </c>
      <c r="O162" s="398"/>
    </row>
    <row r="163" spans="1:16" ht="15" customHeight="1" thickBot="1" x14ac:dyDescent="0.35">
      <c r="A163" s="460"/>
      <c r="B163" s="399">
        <f t="shared" ref="B163" si="25">B158+1</f>
        <v>33</v>
      </c>
      <c r="C163" s="400" t="str">
        <f>IF(VLOOKUP(B163,Paramètres!$A$2:$C$38,2,0)=0,"",VLOOKUP(B163,Paramètres!$A$2:$C$38,2,0))</f>
        <v/>
      </c>
      <c r="D163" s="401" t="str">
        <f>IF(C163="","",VLOOKUP(B163,Paramètres!$A$2:$C$38,3,0))</f>
        <v/>
      </c>
      <c r="E163" s="460"/>
      <c r="F163" s="402" t="s">
        <v>394</v>
      </c>
      <c r="G163" s="403" t="s">
        <v>184</v>
      </c>
      <c r="H163" s="432"/>
      <c r="I163" s="519"/>
      <c r="J163" s="403" t="s">
        <v>185</v>
      </c>
      <c r="K163" s="460"/>
      <c r="M163" s="406" t="str">
        <f>IF(G165="","",IF(Paramètres!$I$3="x",
IF(OR(J165=0,J165=""),0,IF(J165&gt;=G165,Paramètres!$K$10,IF(J165&gt;=G165*75%,Paramètres!$J$8,IF(J165&gt;=G165*50%,Paramètres!$I$8,IF(J165&gt;=G165*25%,Paramètres!$H$8,Paramètres!$G$10))))),
IF(Paramètres!$N$3="x",
IF(OR(J165=0,J165=""),0,IF(J165&gt;=G165,Paramètres!$O$9,IF(J165&gt;=G165*75%,Paramètres!$O$9,IF(J165&gt;=G165*50%,Paramètres!$N$8,IF(J165&gt;=G165*25%,Paramètres!$M$8,IF(J165&lt;G165*25%,Paramètres!$L$9)))))),
IF(Paramètres!$R$3="x",
IF(OR(J165=0,J165=""),"NA",IF(J165&gt;=G165,Paramètres!$S$9,IF(J165&gt;=G165*75%,Paramètres!$S$9,IF(J165&gt;=G165*50%,Paramètres!$R$8,IF(J165&gt;=G165*25%,Paramètres!$Q$8,IF(J165&lt;G165*25%,Paramètres!$P$9)))))),
IF(Paramètres!$V$3="x",
IF(OR(J165=0,J165=""),Paramètres!$T$9,IF(J165&gt;=G165,Paramètres!$W$9,IF(J165&gt;=G165*75%,Paramètres!$W$9,IF(J165&gt;=G165*50%,Paramètres!$V$8,IF(J165&gt;=G165*25%,Paramètres!$U$8,IF(J165&lt;G165*25%,Paramètres!$T$9)))))))))))</f>
        <v/>
      </c>
      <c r="N163" s="406">
        <f>N167/4</f>
        <v>10</v>
      </c>
      <c r="O163" s="407">
        <f>IF(OR(COUNTBLANK(F164:F166)=3,G165=""),0,
IF(SUM(IF(F164&lt;&gt;"",VLOOKUP(F164,Paramètres!$E$2:$F$27,2,0)),IF(F165&lt;&gt;"",VLOOKUP(F165,Paramètres!$E$2:$F$27,2,0)),IF(F166&lt;&gt;"",VLOOKUP(F166,Paramètres!$E$2:$F$27,2,0)))&gt;N167,$N167,
SUM(IF(F164&lt;&gt;"",VLOOKUP(F164,Paramètres!$E$2:$F$27,2,0)),IF(F165&lt;&gt;"",VLOOKUP(F165,Paramètres!$E$2:$F$27,2,0)),IF(F166&lt;&gt;"",VLOOKUP(F166,Paramètres!$E$2:$F$27,2,0)))))</f>
        <v>0</v>
      </c>
      <c r="P163" s="408"/>
    </row>
    <row r="164" spans="1:16" ht="15" customHeight="1" x14ac:dyDescent="0.3">
      <c r="A164" s="460"/>
      <c r="B164" s="464"/>
      <c r="C164" s="465"/>
      <c r="D164" s="464"/>
      <c r="E164" s="460"/>
      <c r="F164" s="280"/>
      <c r="G164" s="411"/>
      <c r="H164" s="436"/>
      <c r="I164" s="522"/>
      <c r="J164" s="414"/>
      <c r="K164" s="460"/>
      <c r="N164" s="406">
        <f>N167/4</f>
        <v>10</v>
      </c>
      <c r="O164" s="407">
        <f>N167*5%</f>
        <v>2</v>
      </c>
    </row>
    <row r="165" spans="1:16" ht="15" customHeight="1" x14ac:dyDescent="0.3">
      <c r="A165" s="460"/>
      <c r="B165" s="466"/>
      <c r="C165" s="467"/>
      <c r="D165" s="466"/>
      <c r="E165" s="460"/>
      <c r="F165" s="281"/>
      <c r="G165" s="282"/>
      <c r="H165" s="436"/>
      <c r="I165" s="522"/>
      <c r="J165" s="417" t="str">
        <f>IF(COUNTA(F164:F166)=0,"",IF(F164&lt;&gt;"",VLOOKUP(F164,Paramètres!$E$2:$F$27,2,0))+IF(F165&lt;&gt;"",VLOOKUP(F165,Paramètres!$E$2:$F$27,2,0))+IF(F166&lt;&gt;"",VLOOKUP(F166,Paramètres!$E$2:$F$27,2,0)))</f>
        <v/>
      </c>
      <c r="K165" s="460"/>
      <c r="N165" s="406">
        <f>N167/4</f>
        <v>10</v>
      </c>
      <c r="O165" s="407">
        <f>SUM(N163:N167)-(O163+O164)</f>
        <v>78</v>
      </c>
      <c r="P165" s="408"/>
    </row>
    <row r="166" spans="1:16" ht="15" customHeight="1" thickBot="1" x14ac:dyDescent="0.35">
      <c r="A166" s="460"/>
      <c r="B166" s="466"/>
      <c r="C166" s="467"/>
      <c r="D166" s="466"/>
      <c r="E166" s="460"/>
      <c r="F166" s="283"/>
      <c r="G166" s="418"/>
      <c r="H166" s="440"/>
      <c r="I166" s="525"/>
      <c r="J166" s="421"/>
      <c r="K166" s="460"/>
      <c r="N166" s="406">
        <f>N167/4</f>
        <v>10</v>
      </c>
      <c r="O166" s="398"/>
    </row>
    <row r="167" spans="1:16" ht="16.2" thickBot="1" x14ac:dyDescent="0.35">
      <c r="A167" s="460"/>
      <c r="B167" s="468"/>
      <c r="C167" s="468"/>
      <c r="D167" s="468"/>
      <c r="E167" s="460"/>
      <c r="F167" s="469"/>
      <c r="G167" s="470"/>
      <c r="H167" s="471"/>
      <c r="I167" s="471"/>
      <c r="J167" s="472"/>
      <c r="K167" s="460"/>
      <c r="N167" s="406">
        <f>IF(G165="",40,G165)</f>
        <v>40</v>
      </c>
      <c r="O167" s="398"/>
    </row>
    <row r="168" spans="1:16" ht="15" customHeight="1" thickBot="1" x14ac:dyDescent="0.35">
      <c r="A168" s="460"/>
      <c r="B168" s="399">
        <f t="shared" ref="B168" si="26">B163+1</f>
        <v>34</v>
      </c>
      <c r="C168" s="400" t="str">
        <f>IF(VLOOKUP(B168,Paramètres!$A$2:$C$38,2,0)=0,"",VLOOKUP(B168,Paramètres!$A$2:$C$38,2,0))</f>
        <v/>
      </c>
      <c r="D168" s="401" t="str">
        <f>IF(C168="","",VLOOKUP(B168,Paramètres!$A$2:$C$38,3,0))</f>
        <v/>
      </c>
      <c r="E168" s="460"/>
      <c r="F168" s="402" t="s">
        <v>394</v>
      </c>
      <c r="G168" s="403" t="s">
        <v>184</v>
      </c>
      <c r="H168" s="432"/>
      <c r="I168" s="519"/>
      <c r="J168" s="403" t="s">
        <v>185</v>
      </c>
      <c r="K168" s="460"/>
      <c r="M168" s="406" t="str">
        <f>IF(G170="","",IF(Paramètres!$I$3="x",
IF(OR(J170=0,J170=""),0,IF(J170&gt;=G170,Paramètres!$K$10,IF(J170&gt;=G170*75%,Paramètres!$J$8,IF(J170&gt;=G170*50%,Paramètres!$I$8,IF(J170&gt;=G170*25%,Paramètres!$H$8,Paramètres!$G$10))))),
IF(Paramètres!$N$3="x",
IF(OR(J170=0,J170=""),0,IF(J170&gt;=G170,Paramètres!$O$9,IF(J170&gt;=G170*75%,Paramètres!$O$9,IF(J170&gt;=G170*50%,Paramètres!$N$8,IF(J170&gt;=G170*25%,Paramètres!$M$8,IF(J170&lt;G170*25%,Paramètres!$L$9)))))),
IF(Paramètres!$R$3="x",
IF(OR(J170=0,J170=""),"NA",IF(J170&gt;=G170,Paramètres!$S$9,IF(J170&gt;=G170*75%,Paramètres!$S$9,IF(J170&gt;=G170*50%,Paramètres!$R$8,IF(J170&gt;=G170*25%,Paramètres!$Q$8,IF(J170&lt;G170*25%,Paramètres!$P$9)))))),
IF(Paramètres!$V$3="x",
IF(OR(J170=0,J170=""),Paramètres!$T$9,IF(J170&gt;=G170,Paramètres!$W$9,IF(J170&gt;=G170*75%,Paramètres!$W$9,IF(J170&gt;=G170*50%,Paramètres!$V$8,IF(J170&gt;=G170*25%,Paramètres!$U$8,IF(J170&lt;G170*25%,Paramètres!$T$9)))))))))))</f>
        <v/>
      </c>
      <c r="N168" s="406">
        <f>N172/4</f>
        <v>10</v>
      </c>
      <c r="O168" s="407">
        <f>IF(OR(COUNTBLANK(F169:F171)=3,G170=""),0,
IF(SUM(IF(F169&lt;&gt;"",VLOOKUP(F169,Paramètres!$E$2:$F$27,2,0)),IF(F170&lt;&gt;"",VLOOKUP(F170,Paramètres!$E$2:$F$27,2,0)),IF(F171&lt;&gt;"",VLOOKUP(F171,Paramètres!$E$2:$F$27,2,0)))&gt;N172,$N172,
SUM(IF(F169&lt;&gt;"",VLOOKUP(F169,Paramètres!$E$2:$F$27,2,0)),IF(F170&lt;&gt;"",VLOOKUP(F170,Paramètres!$E$2:$F$27,2,0)),IF(F171&lt;&gt;"",VLOOKUP(F171,Paramètres!$E$2:$F$27,2,0)))))</f>
        <v>0</v>
      </c>
      <c r="P168" s="408"/>
    </row>
    <row r="169" spans="1:16" ht="15" customHeight="1" x14ac:dyDescent="0.3">
      <c r="A169" s="460"/>
      <c r="B169" s="464"/>
      <c r="C169" s="465"/>
      <c r="D169" s="464"/>
      <c r="E169" s="460"/>
      <c r="F169" s="280"/>
      <c r="G169" s="411"/>
      <c r="H169" s="436"/>
      <c r="I169" s="522"/>
      <c r="J169" s="414"/>
      <c r="K169" s="460"/>
      <c r="N169" s="406">
        <f>N172/4</f>
        <v>10</v>
      </c>
      <c r="O169" s="407">
        <f>N172*5%</f>
        <v>2</v>
      </c>
    </row>
    <row r="170" spans="1:16" ht="15" customHeight="1" x14ac:dyDescent="0.3">
      <c r="A170" s="460"/>
      <c r="B170" s="466"/>
      <c r="C170" s="467"/>
      <c r="D170" s="466"/>
      <c r="E170" s="460"/>
      <c r="F170" s="281"/>
      <c r="G170" s="282"/>
      <c r="H170" s="436"/>
      <c r="I170" s="522"/>
      <c r="J170" s="417" t="str">
        <f>IF(COUNTA(F169:F171)=0,"",IF(F169&lt;&gt;"",VLOOKUP(F169,Paramètres!$E$2:$F$27,2,0))+IF(F170&lt;&gt;"",VLOOKUP(F170,Paramètres!$E$2:$F$27,2,0))+IF(F171&lt;&gt;"",VLOOKUP(F171,Paramètres!$E$2:$F$27,2,0)))</f>
        <v/>
      </c>
      <c r="K170" s="460"/>
      <c r="N170" s="406">
        <f>N172/4</f>
        <v>10</v>
      </c>
      <c r="O170" s="407">
        <f>SUM(N168:N172)-(O168+O169)</f>
        <v>78</v>
      </c>
      <c r="P170" s="408"/>
    </row>
    <row r="171" spans="1:16" ht="15" customHeight="1" thickBot="1" x14ac:dyDescent="0.35">
      <c r="A171" s="460"/>
      <c r="B171" s="466"/>
      <c r="C171" s="467"/>
      <c r="D171" s="466"/>
      <c r="E171" s="460"/>
      <c r="F171" s="283"/>
      <c r="G171" s="418"/>
      <c r="H171" s="440"/>
      <c r="I171" s="525"/>
      <c r="J171" s="421"/>
      <c r="K171" s="460"/>
      <c r="N171" s="406">
        <f>N172/4</f>
        <v>10</v>
      </c>
      <c r="O171" s="398"/>
    </row>
    <row r="172" spans="1:16" ht="16.2" thickBot="1" x14ac:dyDescent="0.35">
      <c r="A172" s="460"/>
      <c r="B172" s="468"/>
      <c r="C172" s="468"/>
      <c r="D172" s="468"/>
      <c r="E172" s="460"/>
      <c r="F172" s="469"/>
      <c r="G172" s="470"/>
      <c r="H172" s="471"/>
      <c r="I172" s="471"/>
      <c r="J172" s="472"/>
      <c r="K172" s="460"/>
      <c r="N172" s="406">
        <f>IF(G170="",40,G170)</f>
        <v>40</v>
      </c>
      <c r="O172" s="398"/>
    </row>
    <row r="173" spans="1:16" ht="15" customHeight="1" thickBot="1" x14ac:dyDescent="0.35">
      <c r="A173" s="460"/>
      <c r="B173" s="399">
        <f t="shared" ref="B173" si="27">B168+1</f>
        <v>35</v>
      </c>
      <c r="C173" s="400" t="str">
        <f>IF(VLOOKUP(B173,Paramètres!$A$2:$C$38,2,0)=0,"",VLOOKUP(B173,Paramètres!$A$2:$C$38,2,0))</f>
        <v/>
      </c>
      <c r="D173" s="401" t="str">
        <f>IF(C173="","",VLOOKUP(B173,Paramètres!$A$2:$C$38,3,0))</f>
        <v/>
      </c>
      <c r="E173" s="460"/>
      <c r="F173" s="402" t="s">
        <v>394</v>
      </c>
      <c r="G173" s="403" t="s">
        <v>184</v>
      </c>
      <c r="H173" s="432"/>
      <c r="I173" s="519"/>
      <c r="J173" s="403" t="s">
        <v>185</v>
      </c>
      <c r="K173" s="460"/>
      <c r="M173" s="406" t="str">
        <f>IF(G175="","",IF(Paramètres!$I$3="x",
IF(OR(J175=0,J175=""),0,IF(J175&gt;=G175,Paramètres!$K$10,IF(J175&gt;=G175*75%,Paramètres!$J$8,IF(J175&gt;=G175*50%,Paramètres!$I$8,IF(J175&gt;=G175*25%,Paramètres!$H$8,Paramètres!$G$10))))),
IF(Paramètres!$N$3="x",
IF(OR(J175=0,J175=""),0,IF(J175&gt;=G175,Paramètres!$O$9,IF(J175&gt;=G175*75%,Paramètres!$O$9,IF(J175&gt;=G175*50%,Paramètres!$N$8,IF(J175&gt;=G175*25%,Paramètres!$M$8,IF(J175&lt;G175*25%,Paramètres!$L$9)))))),
IF(Paramètres!$R$3="x",
IF(OR(J175=0,J175=""),"NA",IF(J175&gt;=G175,Paramètres!$S$9,IF(J175&gt;=G175*75%,Paramètres!$S$9,IF(J175&gt;=G175*50%,Paramètres!$R$8,IF(J175&gt;=G175*25%,Paramètres!$Q$8,IF(J175&lt;G175*25%,Paramètres!$P$9)))))),
IF(Paramètres!$V$3="x",
IF(OR(J175=0,J175=""),Paramètres!$T$9,IF(J175&gt;=G175,Paramètres!$W$9,IF(J175&gt;=G175*75%,Paramètres!$W$9,IF(J175&gt;=G175*50%,Paramètres!$V$8,IF(J175&gt;=G175*25%,Paramètres!$U$8,IF(J175&lt;G175*25%,Paramètres!$T$9)))))))))))</f>
        <v/>
      </c>
      <c r="N173" s="406">
        <f>N177/4</f>
        <v>10</v>
      </c>
      <c r="O173" s="407">
        <f>IF(OR(COUNTBLANK(F174:F176)=3,G175=""),0,
IF(SUM(IF(F174&lt;&gt;"",VLOOKUP(F174,Paramètres!$E$2:$F$27,2,0)),IF(F175&lt;&gt;"",VLOOKUP(F175,Paramètres!$E$2:$F$27,2,0)),IF(F176&lt;&gt;"",VLOOKUP(F176,Paramètres!$E$2:$F$27,2,0)))&gt;N177,$N177,
SUM(IF(F174&lt;&gt;"",VLOOKUP(F174,Paramètres!$E$2:$F$27,2,0)),IF(F175&lt;&gt;"",VLOOKUP(F175,Paramètres!$E$2:$F$27,2,0)),IF(F176&lt;&gt;"",VLOOKUP(F176,Paramètres!$E$2:$F$27,2,0)))))</f>
        <v>0</v>
      </c>
      <c r="P173" s="408"/>
    </row>
    <row r="174" spans="1:16" ht="15" customHeight="1" x14ac:dyDescent="0.3">
      <c r="A174" s="460"/>
      <c r="B174" s="464"/>
      <c r="C174" s="465"/>
      <c r="D174" s="464"/>
      <c r="E174" s="460"/>
      <c r="F174" s="280"/>
      <c r="G174" s="411"/>
      <c r="H174" s="436"/>
      <c r="I174" s="522"/>
      <c r="J174" s="414"/>
      <c r="K174" s="460"/>
      <c r="N174" s="406">
        <f>N177/4</f>
        <v>10</v>
      </c>
      <c r="O174" s="407">
        <f>N177*5%</f>
        <v>2</v>
      </c>
    </row>
    <row r="175" spans="1:16" ht="15" customHeight="1" x14ac:dyDescent="0.3">
      <c r="A175" s="460"/>
      <c r="B175" s="466"/>
      <c r="C175" s="467"/>
      <c r="D175" s="466"/>
      <c r="E175" s="460"/>
      <c r="F175" s="281"/>
      <c r="G175" s="282"/>
      <c r="H175" s="436"/>
      <c r="I175" s="522"/>
      <c r="J175" s="417" t="str">
        <f>IF(COUNTA(F174:F176)=0,"",IF(F174&lt;&gt;"",VLOOKUP(F174,Paramètres!$E$2:$F$27,2,0))+IF(F175&lt;&gt;"",VLOOKUP(F175,Paramètres!$E$2:$F$27,2,0))+IF(F176&lt;&gt;"",VLOOKUP(F176,Paramètres!$E$2:$F$27,2,0)))</f>
        <v/>
      </c>
      <c r="K175" s="460"/>
      <c r="N175" s="406">
        <f>N177/4</f>
        <v>10</v>
      </c>
      <c r="O175" s="407">
        <f>SUM(N173:N177)-(O173+O174)</f>
        <v>78</v>
      </c>
      <c r="P175" s="408"/>
    </row>
    <row r="176" spans="1:16" ht="15" customHeight="1" thickBot="1" x14ac:dyDescent="0.35">
      <c r="A176" s="460"/>
      <c r="B176" s="466"/>
      <c r="C176" s="467"/>
      <c r="D176" s="466"/>
      <c r="E176" s="460"/>
      <c r="F176" s="283"/>
      <c r="G176" s="418"/>
      <c r="H176" s="440"/>
      <c r="I176" s="525"/>
      <c r="J176" s="421"/>
      <c r="K176" s="460"/>
      <c r="N176" s="406">
        <f>N177/4</f>
        <v>10</v>
      </c>
      <c r="O176" s="398"/>
    </row>
    <row r="177" spans="1:16" ht="16.2" thickBot="1" x14ac:dyDescent="0.35">
      <c r="A177" s="460"/>
      <c r="B177" s="468"/>
      <c r="C177" s="468"/>
      <c r="D177" s="468"/>
      <c r="E177" s="460"/>
      <c r="F177" s="469"/>
      <c r="G177" s="470"/>
      <c r="H177" s="471"/>
      <c r="I177" s="471"/>
      <c r="J177" s="472"/>
      <c r="K177" s="460"/>
      <c r="N177" s="406">
        <f>IF(G175="",40,G175)</f>
        <v>40</v>
      </c>
      <c r="O177" s="398"/>
    </row>
    <row r="178" spans="1:16" ht="15" customHeight="1" thickBot="1" x14ac:dyDescent="0.35">
      <c r="A178" s="460"/>
      <c r="B178" s="399">
        <f t="shared" ref="B178" si="28">B173+1</f>
        <v>36</v>
      </c>
      <c r="C178" s="400" t="str">
        <f>IF(VLOOKUP(B178,Paramètres!$A$2:$C$38,2,0)=0,"",VLOOKUP(B178,Paramètres!$A$2:$C$38,2,0))</f>
        <v/>
      </c>
      <c r="D178" s="401" t="str">
        <f>IF(C178="","",VLOOKUP(B178,Paramètres!$A$2:$C$38,3,0))</f>
        <v/>
      </c>
      <c r="E178" s="460"/>
      <c r="F178" s="402" t="s">
        <v>394</v>
      </c>
      <c r="G178" s="403" t="s">
        <v>184</v>
      </c>
      <c r="H178" s="432"/>
      <c r="I178" s="519"/>
      <c r="J178" s="403" t="s">
        <v>185</v>
      </c>
      <c r="K178" s="460"/>
      <c r="M178" s="406" t="str">
        <f>IF(G180="","",IF(Paramètres!$I$3="x",
IF(OR(J180=0,J180=""),0,IF(J180&gt;=G180,Paramètres!$K$10,IF(J180&gt;=G180*75%,Paramètres!$J$8,IF(J180&gt;=G180*50%,Paramètres!$I$8,IF(J180&gt;=G180*25%,Paramètres!$H$8,Paramètres!$G$10))))),
IF(Paramètres!$N$3="x",
IF(OR(J180=0,J180=""),0,IF(J180&gt;=G180,Paramètres!$O$9,IF(J180&gt;=G180*75%,Paramètres!$O$9,IF(J180&gt;=G180*50%,Paramètres!$N$8,IF(J180&gt;=G180*25%,Paramètres!$M$8,IF(J180&lt;G180*25%,Paramètres!$L$9)))))),
IF(Paramètres!$R$3="x",
IF(OR(J180=0,J180=""),"NA",IF(J180&gt;=G180,Paramètres!$S$9,IF(J180&gt;=G180*75%,Paramètres!$S$9,IF(J180&gt;=G180*50%,Paramètres!$R$8,IF(J180&gt;=G180*25%,Paramètres!$Q$8,IF(J180&lt;G180*25%,Paramètres!$P$9)))))),
IF(Paramètres!$V$3="x",
IF(OR(J180=0,J180=""),Paramètres!$T$9,IF(J180&gt;=G180,Paramètres!$W$9,IF(J180&gt;=G180*75%,Paramètres!$W$9,IF(J180&gt;=G180*50%,Paramètres!$V$8,IF(J180&gt;=G180*25%,Paramètres!$U$8,IF(J180&lt;G180*25%,Paramètres!$T$9)))))))))))</f>
        <v/>
      </c>
      <c r="N178" s="406">
        <f>N182/4</f>
        <v>10</v>
      </c>
      <c r="O178" s="407">
        <f>IF(OR(COUNTBLANK(F179:F181)=3,G180=""),0,
IF(SUM(IF(F179&lt;&gt;"",VLOOKUP(F179,Paramètres!$E$2:$F$27,2,0)),IF(F180&lt;&gt;"",VLOOKUP(F180,Paramètres!$E$2:$F$27,2,0)),IF(F181&lt;&gt;"",VLOOKUP(F181,Paramètres!$E$2:$F$27,2,0)))&gt;N182,$N182,
SUM(IF(F179&lt;&gt;"",VLOOKUP(F179,Paramètres!$E$2:$F$27,2,0)),IF(F180&lt;&gt;"",VLOOKUP(F180,Paramètres!$E$2:$F$27,2,0)),IF(F181&lt;&gt;"",VLOOKUP(F181,Paramètres!$E$2:$F$27,2,0)))))</f>
        <v>0</v>
      </c>
      <c r="P178" s="408"/>
    </row>
    <row r="179" spans="1:16" ht="15" customHeight="1" x14ac:dyDescent="0.3">
      <c r="A179" s="460"/>
      <c r="B179" s="464"/>
      <c r="C179" s="465"/>
      <c r="D179" s="464"/>
      <c r="E179" s="460"/>
      <c r="F179" s="280"/>
      <c r="G179" s="411"/>
      <c r="H179" s="436"/>
      <c r="I179" s="522"/>
      <c r="J179" s="414"/>
      <c r="K179" s="460"/>
      <c r="N179" s="406">
        <f>N182/4</f>
        <v>10</v>
      </c>
      <c r="O179" s="407">
        <f>N182*5%</f>
        <v>2</v>
      </c>
    </row>
    <row r="180" spans="1:16" ht="15" customHeight="1" x14ac:dyDescent="0.3">
      <c r="A180" s="460"/>
      <c r="B180" s="466"/>
      <c r="C180" s="467"/>
      <c r="D180" s="466"/>
      <c r="E180" s="460"/>
      <c r="F180" s="281"/>
      <c r="G180" s="282"/>
      <c r="H180" s="436"/>
      <c r="I180" s="522"/>
      <c r="J180" s="417" t="str">
        <f>IF(COUNTA(F179:F181)=0,"",IF(F179&lt;&gt;"",VLOOKUP(F179,Paramètres!$E$2:$F$27,2,0))+IF(F180&lt;&gt;"",VLOOKUP(F180,Paramètres!$E$2:$F$27,2,0))+IF(F181&lt;&gt;"",VLOOKUP(F181,Paramètres!$E$2:$F$27,2,0)))</f>
        <v/>
      </c>
      <c r="K180" s="460"/>
      <c r="N180" s="406">
        <f>N182/4</f>
        <v>10</v>
      </c>
      <c r="O180" s="407">
        <f>SUM(N178:N182)-(O178+O179)</f>
        <v>78</v>
      </c>
      <c r="P180" s="408"/>
    </row>
    <row r="181" spans="1:16" ht="15" customHeight="1" thickBot="1" x14ac:dyDescent="0.35">
      <c r="A181" s="460"/>
      <c r="B181" s="466"/>
      <c r="C181" s="467"/>
      <c r="D181" s="466"/>
      <c r="E181" s="460"/>
      <c r="F181" s="283"/>
      <c r="G181" s="418"/>
      <c r="H181" s="440"/>
      <c r="I181" s="525"/>
      <c r="J181" s="421"/>
      <c r="K181" s="460"/>
      <c r="N181" s="406">
        <f>N182/4</f>
        <v>10</v>
      </c>
      <c r="O181" s="398"/>
    </row>
    <row r="182" spans="1:16" ht="16.2" thickBot="1" x14ac:dyDescent="0.35">
      <c r="A182" s="460"/>
      <c r="B182" s="468"/>
      <c r="C182" s="468"/>
      <c r="D182" s="468"/>
      <c r="E182" s="460"/>
      <c r="F182" s="469"/>
      <c r="G182" s="470"/>
      <c r="H182" s="471"/>
      <c r="I182" s="471"/>
      <c r="J182" s="472"/>
      <c r="K182" s="460"/>
      <c r="N182" s="406">
        <f>IF(G180="",40,G180)</f>
        <v>40</v>
      </c>
      <c r="O182" s="398"/>
    </row>
    <row r="183" spans="1:16" ht="15" customHeight="1" thickBot="1" x14ac:dyDescent="0.35">
      <c r="A183" s="460"/>
      <c r="B183" s="399">
        <f t="shared" ref="B183" si="29">B178+1</f>
        <v>37</v>
      </c>
      <c r="C183" s="400" t="str">
        <f>IF(VLOOKUP(B183,Paramètres!$A$2:$C$38,2,0)=0,"",VLOOKUP(B183,Paramètres!$A$2:$C$38,2,0))</f>
        <v/>
      </c>
      <c r="D183" s="401" t="str">
        <f>IF(C183="","",VLOOKUP(B183,Paramètres!$A$2:$C$38,3,0))</f>
        <v/>
      </c>
      <c r="E183" s="460"/>
      <c r="F183" s="402" t="s">
        <v>394</v>
      </c>
      <c r="G183" s="403" t="s">
        <v>184</v>
      </c>
      <c r="H183" s="432"/>
      <c r="I183" s="519"/>
      <c r="J183" s="403" t="s">
        <v>185</v>
      </c>
      <c r="K183" s="460"/>
      <c r="M183" s="406" t="str">
        <f>IF(G185="","",IF(Paramètres!$I$3="x",
IF(OR(J185=0,J185=""),0,IF(J185&gt;=G185,Paramètres!$K$10,IF(J185&gt;=G185*75%,Paramètres!$J$8,IF(J185&gt;=G185*50%,Paramètres!$I$8,IF(J185&gt;=G185*25%,Paramètres!$H$8,Paramètres!$G$10))))),
IF(Paramètres!$N$3="x",
IF(OR(J185=0,J185=""),0,IF(J185&gt;=G185,Paramètres!$O$9,IF(J185&gt;=G185*75%,Paramètres!$O$9,IF(J185&gt;=G185*50%,Paramètres!$N$8,IF(J185&gt;=G185*25%,Paramètres!$M$8,IF(J185&lt;G185*25%,Paramètres!$L$9)))))),
IF(Paramètres!$R$3="x",
IF(OR(J185=0,J185=""),"NA",IF(J185&gt;=G185,Paramètres!$S$9,IF(J185&gt;=G185*75%,Paramètres!$S$9,IF(J185&gt;=G185*50%,Paramètres!$R$8,IF(J185&gt;=G185*25%,Paramètres!$Q$8,IF(J185&lt;G185*25%,Paramètres!$P$9)))))),
IF(Paramètres!$V$3="x",
IF(OR(J185=0,J185=""),Paramètres!$T$9,IF(J185&gt;=G185,Paramètres!$W$9,IF(J185&gt;=G185*75%,Paramètres!$W$9,IF(J185&gt;=G185*50%,Paramètres!$V$8,IF(J185&gt;=G185*25%,Paramètres!$U$8,IF(J185&lt;G185*25%,Paramètres!$T$9)))))))))))</f>
        <v/>
      </c>
      <c r="N183" s="406">
        <f>N187/4</f>
        <v>10</v>
      </c>
      <c r="O183" s="407">
        <f>IF(OR(COUNTBLANK(F184:F186)=3,G185=""),0,
IF(SUM(IF(F184&lt;&gt;"",VLOOKUP(F184,Paramètres!$E$2:$F$27,2,0)),IF(F185&lt;&gt;"",VLOOKUP(F185,Paramètres!$E$2:$F$27,2,0)),IF(F186&lt;&gt;"",VLOOKUP(F186,Paramètres!$E$2:$F$27,2,0)))&gt;N187,$N187,
SUM(IF(F184&lt;&gt;"",VLOOKUP(F184,Paramètres!$E$2:$F$27,2,0)),IF(F185&lt;&gt;"",VLOOKUP(F185,Paramètres!$E$2:$F$27,2,0)),IF(F186&lt;&gt;"",VLOOKUP(F186,Paramètres!$E$2:$F$27,2,0)))))</f>
        <v>0</v>
      </c>
      <c r="P183" s="408"/>
    </row>
    <row r="184" spans="1:16" ht="15" customHeight="1" x14ac:dyDescent="0.3">
      <c r="A184" s="460"/>
      <c r="B184" s="464"/>
      <c r="C184" s="465"/>
      <c r="D184" s="464"/>
      <c r="E184" s="460"/>
      <c r="F184" s="280"/>
      <c r="G184" s="411"/>
      <c r="H184" s="436"/>
      <c r="I184" s="522"/>
      <c r="J184" s="414"/>
      <c r="K184" s="460"/>
      <c r="N184" s="406">
        <f>N187/4</f>
        <v>10</v>
      </c>
      <c r="O184" s="407">
        <f>N187*5%</f>
        <v>2</v>
      </c>
    </row>
    <row r="185" spans="1:16" ht="15" customHeight="1" x14ac:dyDescent="0.3">
      <c r="A185" s="460"/>
      <c r="B185" s="466"/>
      <c r="C185" s="467"/>
      <c r="D185" s="466"/>
      <c r="E185" s="460"/>
      <c r="F185" s="281"/>
      <c r="G185" s="282"/>
      <c r="H185" s="436"/>
      <c r="I185" s="522"/>
      <c r="J185" s="417" t="str">
        <f>IF(COUNTA(F184:F186)=0,"",IF(F184&lt;&gt;"",VLOOKUP(F184,Paramètres!$E$2:$F$27,2,0))+IF(F185&lt;&gt;"",VLOOKUP(F185,Paramètres!$E$2:$F$27,2,0))+IF(F186&lt;&gt;"",VLOOKUP(F186,Paramètres!$E$2:$F$27,2,0)))</f>
        <v/>
      </c>
      <c r="K185" s="460"/>
      <c r="N185" s="406">
        <f>N187/4</f>
        <v>10</v>
      </c>
      <c r="O185" s="407">
        <f>SUM(N183:N187)-(O183+O184)</f>
        <v>78</v>
      </c>
      <c r="P185" s="408"/>
    </row>
    <row r="186" spans="1:16" ht="15" customHeight="1" thickBot="1" x14ac:dyDescent="0.35">
      <c r="A186" s="460"/>
      <c r="B186" s="466"/>
      <c r="C186" s="467"/>
      <c r="D186" s="466"/>
      <c r="E186" s="460"/>
      <c r="F186" s="283"/>
      <c r="G186" s="418"/>
      <c r="H186" s="440"/>
      <c r="I186" s="525"/>
      <c r="J186" s="421"/>
      <c r="K186" s="460"/>
      <c r="N186" s="406">
        <f>N187/4</f>
        <v>10</v>
      </c>
      <c r="O186" s="398"/>
    </row>
    <row r="187" spans="1:16" x14ac:dyDescent="0.3">
      <c r="A187" s="460"/>
      <c r="B187" s="468"/>
      <c r="C187" s="468"/>
      <c r="D187" s="468"/>
      <c r="E187" s="460"/>
      <c r="F187" s="469"/>
      <c r="G187" s="470"/>
      <c r="H187" s="471"/>
      <c r="I187" s="471"/>
      <c r="J187" s="472"/>
      <c r="K187" s="460"/>
      <c r="N187" s="406">
        <f>IF(G185="",40,G185)</f>
        <v>40</v>
      </c>
      <c r="O187" s="398"/>
    </row>
    <row r="188" spans="1:16" hidden="1" x14ac:dyDescent="0.3"/>
    <row r="189" spans="1:16" hidden="1" x14ac:dyDescent="0.3"/>
  </sheetData>
  <sheetProtection sheet="1" formatCells="0" formatColumns="0" formatRows="0" insertColumns="0" insertRows="0" deleteColumns="0" deleteRows="0" sort="0"/>
  <mergeCells count="3">
    <mergeCell ref="B1:J1"/>
    <mergeCell ref="B2:C2"/>
    <mergeCell ref="G2:J2"/>
  </mergeCells>
  <conditionalFormatting sqref="C88 C93 C98 C103 C108 C113 C118 C123 C128 C133 C138 C143 C148 C153 C158 C163 C168 C173 C178 C183 C3 C8 C13 C18 C23 C28 C33 C38 C43 C48 C53 C58 C63 C68 C73 C78 C83">
    <cfRule type="expression" dxfId="165" priority="9">
      <formula>IF(MID(#REF!,2,1)="4",TRUE)</formula>
    </cfRule>
    <cfRule type="expression" dxfId="164" priority="10">
      <formula>IF(MID(#REF!,2,1)="3",TRUE)</formula>
    </cfRule>
    <cfRule type="expression" dxfId="163" priority="11">
      <formula>IF(MID(#REF!,2,1)="2",TRUE)</formula>
    </cfRule>
    <cfRule type="expression" dxfId="162" priority="12">
      <formula>IF(MID(#REF!,2,1)="1",TRUE)</formula>
    </cfRule>
  </conditionalFormatting>
  <conditionalFormatting sqref="G89 G94 G99 G104 G109 G114 G119 G124 G129 G134 G139 G144 G149 G154 G159 G164 G169 G174 G179 G184 G4 G9 G14 G19 G24 G29 G34 G39 G44 G49 G54 G59 G64 G69 G74 G79 G84">
    <cfRule type="cellIs" dxfId="161" priority="1" operator="equal">
      <formula>""""""</formula>
    </cfRule>
  </conditionalFormatting>
  <conditionalFormatting sqref="G89 G94 G99 G104 G109 G114 G119 G124 G129 G134 G139 G144 G149 G154 G159 G164 G169 G174 G179 G184 G4 G9 G14 G19 G24 G29 G34 G39 G44 G49 G54 G59 G64 G69 G74 G79 G84">
    <cfRule type="cellIs" dxfId="160" priority="2" operator="greaterThanOrEqual">
      <formula>#REF!</formula>
    </cfRule>
    <cfRule type="cellIs" dxfId="159" priority="3" operator="between">
      <formula>#REF!</formula>
      <formula>#REF!-1</formula>
    </cfRule>
    <cfRule type="cellIs" dxfId="158" priority="4" operator="between">
      <formula>#REF!/2</formula>
      <formula>#REF!</formula>
    </cfRule>
  </conditionalFormatting>
  <dataValidations count="1">
    <dataValidation type="list" allowBlank="1" showInputMessage="1" showErrorMessage="1" sqref="C3 C33 C8 C13 C18 C23 C28 C38 C43 C48 C53 C58 C63 C68 C73 C78 C83 C88 C93 C98 C103 C108 C113 C118 C123 C128 C133 C138 C143 C148 C153 C158 C163 C168 C173 C178 C183" xr:uid="{008A0293-D7E3-42BF-9649-458ED8610E50}">
      <formula1>Liste_élèves</formula1>
    </dataValidation>
  </dataValidations>
  <pageMargins left="0.19685039370078741" right="0.19685039370078741" top="0.19685039370078741" bottom="0.19685039370078741" header="0.31496062992125984" footer="0.31496062992125984"/>
  <pageSetup paperSize="9" orientation="landscape" horizontalDpi="4294967293"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BD36D080-8525-40DF-A8BA-E8B1CC21001D}">
          <x14:formula1>
            <xm:f>Paramètres!$E$2:$E$27</xm:f>
          </x14:formula1>
          <xm:sqref>F4:F6 F9:F11 F14:F16 F19:F21 F24:F26 F29:F31 F34:F36 F39:F41 F44:F46 F49:F51 F54:F56 F59:F61 F64:F66 F69:F71 F74:F76 F79:F81 F84:F86 F89:F91 F94:F96 F99:F101 F104:F106 F109:F111 F114:F116 F119:F121 F124:F126 F129:F131 F134:F136 F139:F141 F144:F146 F149:F151 F154:F156 F159:F161 F164:F166 F169:F171 F174:F176 F179:F181 F184:F186</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C7A11D-3F48-4F2D-B126-2AE16A9700D2}">
  <dimension ref="A1:P189"/>
  <sheetViews>
    <sheetView showGridLines="0" zoomScaleNormal="100" zoomScaleSheetLayoutView="55" workbookViewId="0">
      <pane xSplit="4" ySplit="2" topLeftCell="E3" activePane="bottomRight" state="frozen"/>
      <selection sqref="A1:XFD40"/>
      <selection pane="topRight" sqref="A1:XFD40"/>
      <selection pane="bottomLeft" sqref="A1:XFD40"/>
      <selection pane="bottomRight" activeCell="A3" sqref="A3"/>
    </sheetView>
  </sheetViews>
  <sheetFormatPr baseColWidth="10" defaultColWidth="0" defaultRowHeight="15.6" customHeight="1" zeroHeight="1" x14ac:dyDescent="0.3"/>
  <cols>
    <col min="1" max="1" width="11.44140625" style="384" customWidth="1"/>
    <col min="2" max="2" width="3.88671875" style="384" customWidth="1"/>
    <col min="3" max="3" width="22.33203125" style="384" customWidth="1"/>
    <col min="4" max="4" width="6" style="384" customWidth="1"/>
    <col min="5" max="5" width="2.5546875" style="384" customWidth="1"/>
    <col min="6" max="6" width="44.88671875" style="384" customWidth="1"/>
    <col min="7" max="7" width="19.5546875" style="384" customWidth="1"/>
    <col min="8" max="8" width="10.33203125" style="384" customWidth="1"/>
    <col min="9" max="9" width="8.109375" style="384" customWidth="1"/>
    <col min="10" max="10" width="16" style="427" customWidth="1"/>
    <col min="11" max="11" width="16" style="384" customWidth="1"/>
    <col min="12" max="12" width="12" style="384" hidden="1" customWidth="1"/>
    <col min="13" max="13" width="8.109375" style="384" hidden="1" customWidth="1"/>
    <col min="14" max="16" width="11.44140625" style="384" hidden="1" customWidth="1"/>
    <col min="17" max="16384" width="0" style="384" hidden="1"/>
  </cols>
  <sheetData>
    <row r="1" spans="1:16" ht="29.25" customHeight="1" thickBot="1" x14ac:dyDescent="0.35">
      <c r="A1" s="515"/>
      <c r="B1" s="516" t="s">
        <v>392</v>
      </c>
      <c r="C1" s="516"/>
      <c r="D1" s="516"/>
      <c r="E1" s="516"/>
      <c r="F1" s="516"/>
      <c r="G1" s="516"/>
      <c r="H1" s="516"/>
      <c r="I1" s="516"/>
      <c r="J1" s="516"/>
      <c r="K1" s="515"/>
    </row>
    <row r="2" spans="1:16" ht="44.25" customHeight="1" thickBot="1" x14ac:dyDescent="0.35">
      <c r="A2" s="515"/>
      <c r="B2" s="385" t="s">
        <v>2</v>
      </c>
      <c r="C2" s="386"/>
      <c r="D2" s="387" t="s">
        <v>0</v>
      </c>
      <c r="E2" s="517"/>
      <c r="F2" s="389" t="s">
        <v>394</v>
      </c>
      <c r="G2" s="390" t="s">
        <v>428</v>
      </c>
      <c r="H2" s="391"/>
      <c r="I2" s="391"/>
      <c r="J2" s="392"/>
      <c r="K2" s="518"/>
      <c r="L2" s="394"/>
      <c r="M2" s="395" t="s">
        <v>390</v>
      </c>
      <c r="N2" s="396" t="s">
        <v>8</v>
      </c>
      <c r="O2" s="397" t="s">
        <v>395</v>
      </c>
      <c r="P2" s="398"/>
    </row>
    <row r="3" spans="1:16" ht="15" customHeight="1" thickBot="1" x14ac:dyDescent="0.35">
      <c r="A3" s="515"/>
      <c r="B3" s="399">
        <v>1</v>
      </c>
      <c r="C3" s="400" t="str">
        <f>IF(VLOOKUP(B3,Paramètres!$A$2:$C$38,2,0)=0,"",VLOOKUP(B3,Paramètres!$A$2:$C$38,2,0))</f>
        <v>Elève 1</v>
      </c>
      <c r="D3" s="401" t="str">
        <f>IF(C3="","",VLOOKUP(B3,Paramètres!$A$2:$C$38,3,0))</f>
        <v>F</v>
      </c>
      <c r="E3" s="515"/>
      <c r="F3" s="402" t="s">
        <v>394</v>
      </c>
      <c r="G3" s="403" t="s">
        <v>184</v>
      </c>
      <c r="H3" s="432"/>
      <c r="I3" s="519"/>
      <c r="J3" s="403" t="s">
        <v>185</v>
      </c>
      <c r="K3" s="515"/>
      <c r="M3" s="406" t="str">
        <f>IF(G5="","",IF(Paramètres!$I$3="x",
IF(OR(J5=0,J5=""),0,IF(J5&gt;=G5,Paramètres!$K$10,IF(J5&gt;=G5*75%,Paramètres!$J$8,IF(J5&gt;=G5*50%,Paramètres!$I$8,IF(J5&gt;=G5*25%,Paramètres!$H$8,Paramètres!$G$10))))),
IF(Paramètres!$N$3="x",
IF(OR(J5=0,J5=""),0,IF(J5&gt;=G5,Paramètres!$O$9,IF(J5&gt;=G5*75%,Paramètres!$O$9,IF(J5&gt;=G5*50%,Paramètres!$N$8,IF(J5&gt;=G5*25%,Paramètres!$M$8,IF(J5&lt;G5*25%,Paramètres!$L$9)))))),
IF(Paramètres!$R$3="x",
IF(OR(J5=0,J5=""),"NA",IF(J5&gt;=G5,Paramètres!$S$9,IF(J5&gt;=G5*75%,Paramètres!$S$9,IF(J5&gt;=G5*50%,Paramètres!$R$8,IF(J5&gt;=G5*25%,Paramètres!$Q$8,IF(J5&lt;G5*25%,Paramètres!$P$9)))))),
IF(Paramètres!$V$3="x",
IF(OR(J5=0,J5=""),Paramètres!$T$9,IF(J5&gt;=G5,Paramètres!$W$9,IF(J5&gt;=G5*75%,Paramètres!$W$9,IF(J5&gt;=G5*50%,Paramètres!$V$8,IF(J5&gt;=G5*25%,Paramètres!$U$8,IF(J5&lt;G5*25%,Paramètres!$T$9)))))))))))</f>
        <v/>
      </c>
      <c r="N3" s="406">
        <f>N7/4</f>
        <v>10</v>
      </c>
      <c r="O3" s="407">
        <f>IF(OR(COUNTBLANK(F4:F6)=3,G5=""),0,
IF(SUM(IF(F4&lt;&gt;"",VLOOKUP(F4,Paramètres!$E$2:$F$27,2,0)),IF(F5&lt;&gt;"",VLOOKUP(F5,Paramètres!$E$2:$F$27,2,0)),IF(F6&lt;&gt;"",VLOOKUP(F6,Paramètres!$E$2:$F$27,2,0)))&gt;N7,$N7,
SUM(IF(F4&lt;&gt;"",VLOOKUP(F4,Paramètres!$E$2:$F$27,2,0)),IF(F5&lt;&gt;"",VLOOKUP(F5,Paramètres!$E$2:$F$27,2,0)),IF(F6&lt;&gt;"",VLOOKUP(F6,Paramètres!$E$2:$F$27,2,0)))))</f>
        <v>0</v>
      </c>
      <c r="P3" s="408"/>
    </row>
    <row r="4" spans="1:16" ht="15" customHeight="1" x14ac:dyDescent="0.3">
      <c r="A4" s="515"/>
      <c r="B4" s="520"/>
      <c r="C4" s="521"/>
      <c r="D4" s="520"/>
      <c r="E4" s="515"/>
      <c r="F4" s="280"/>
      <c r="G4" s="411"/>
      <c r="H4" s="436"/>
      <c r="I4" s="522"/>
      <c r="J4" s="414"/>
      <c r="K4" s="515"/>
      <c r="N4" s="406">
        <f>N7/4</f>
        <v>10</v>
      </c>
      <c r="O4" s="407">
        <f>N7*5%</f>
        <v>2</v>
      </c>
    </row>
    <row r="5" spans="1:16" ht="15" customHeight="1" x14ac:dyDescent="0.3">
      <c r="A5" s="515"/>
      <c r="B5" s="523"/>
      <c r="C5" s="524"/>
      <c r="D5" s="523"/>
      <c r="E5" s="515"/>
      <c r="F5" s="281"/>
      <c r="G5" s="282"/>
      <c r="H5" s="436"/>
      <c r="I5" s="522"/>
      <c r="J5" s="417" t="str">
        <f>IF(COUNTA(F4:F6)=0,"",IF(F4&lt;&gt;"",VLOOKUP(F4,Paramètres!$E$2:$F$27,2,0))+IF(F5&lt;&gt;"",VLOOKUP(F5,Paramètres!$E$2:$F$27,2,0))+IF(F6&lt;&gt;"",VLOOKUP(F6,Paramètres!$E$2:$F$27,2,0)))</f>
        <v/>
      </c>
      <c r="K5" s="515"/>
      <c r="N5" s="406">
        <f>N7/4</f>
        <v>10</v>
      </c>
      <c r="O5" s="407">
        <f>SUM(N3:N7)-(O3+O4)</f>
        <v>78</v>
      </c>
      <c r="P5" s="408"/>
    </row>
    <row r="6" spans="1:16" ht="15" customHeight="1" thickBot="1" x14ac:dyDescent="0.35">
      <c r="A6" s="515"/>
      <c r="B6" s="523"/>
      <c r="C6" s="524"/>
      <c r="D6" s="523"/>
      <c r="E6" s="515"/>
      <c r="F6" s="283"/>
      <c r="G6" s="418"/>
      <c r="H6" s="440"/>
      <c r="I6" s="525"/>
      <c r="J6" s="421"/>
      <c r="K6" s="515"/>
      <c r="N6" s="406">
        <f>N7/4</f>
        <v>10</v>
      </c>
      <c r="O6" s="398"/>
    </row>
    <row r="7" spans="1:16" ht="20.25" customHeight="1" thickBot="1" x14ac:dyDescent="0.35">
      <c r="A7" s="515"/>
      <c r="B7" s="526"/>
      <c r="C7" s="526"/>
      <c r="D7" s="526"/>
      <c r="E7" s="515"/>
      <c r="F7" s="527"/>
      <c r="G7" s="528"/>
      <c r="H7" s="529"/>
      <c r="I7" s="529"/>
      <c r="J7" s="530"/>
      <c r="K7" s="515"/>
      <c r="N7" s="406">
        <f>IF(G5="",40,G5)</f>
        <v>40</v>
      </c>
      <c r="O7" s="398"/>
    </row>
    <row r="8" spans="1:16" ht="15" customHeight="1" thickBot="1" x14ac:dyDescent="0.35">
      <c r="A8" s="515"/>
      <c r="B8" s="399">
        <f>B3+1</f>
        <v>2</v>
      </c>
      <c r="C8" s="400" t="str">
        <f>IF(VLOOKUP(B8,Paramètres!$A$2:$C$38,2,0)=0,"",VLOOKUP(B8,Paramètres!$A$2:$C$38,2,0))</f>
        <v>Elève 2</v>
      </c>
      <c r="D8" s="401" t="str">
        <f>IF(C8="","",VLOOKUP(B8,Paramètres!$A$2:$C$38,3,0))</f>
        <v>F</v>
      </c>
      <c r="E8" s="515"/>
      <c r="F8" s="402" t="s">
        <v>394</v>
      </c>
      <c r="G8" s="403" t="s">
        <v>184</v>
      </c>
      <c r="H8" s="432"/>
      <c r="I8" s="519"/>
      <c r="J8" s="403" t="s">
        <v>185</v>
      </c>
      <c r="K8" s="515"/>
      <c r="M8" s="406" t="str">
        <f>IF(G10="","",IF(Paramètres!$I$3="x",
IF(OR(J10=0,J10=""),0,IF(J10&gt;=G10,Paramètres!$K$10,IF(J10&gt;=G10*75%,Paramètres!$J$8,IF(J10&gt;=G10*50%,Paramètres!$I$8,IF(J10&gt;=G10*25%,Paramètres!$H$8,Paramètres!$G$10))))),
IF(Paramètres!$N$3="x",
IF(OR(J10=0,J10=""),0,IF(J10&gt;=G10,Paramètres!$O$9,IF(J10&gt;=G10*75%,Paramètres!$O$9,IF(J10&gt;=G10*50%,Paramètres!$N$8,IF(J10&gt;=G10*25%,Paramètres!$M$8,IF(J10&lt;G10*25%,Paramètres!$L$9)))))),
IF(Paramètres!$R$3="x",
IF(OR(J10=0,J10=""),"NA",IF(J10&gt;=G10,Paramètres!$S$9,IF(J10&gt;=G10*75%,Paramètres!$S$9,IF(J10&gt;=G10*50%,Paramètres!$R$8,IF(J10&gt;=G10*25%,Paramètres!$Q$8,IF(J10&lt;G10*25%,Paramètres!$P$9)))))),
IF(Paramètres!$V$3="x",
IF(OR(J10=0,J10=""),Paramètres!$T$9,IF(J10&gt;=G10,Paramètres!$W$9,IF(J10&gt;=G10*75%,Paramètres!$W$9,IF(J10&gt;=G10*50%,Paramètres!$V$8,IF(J10&gt;=G10*25%,Paramètres!$U$8,IF(J10&lt;G10*25%,Paramètres!$T$9)))))))))))</f>
        <v/>
      </c>
      <c r="N8" s="406">
        <f>N12/4</f>
        <v>10</v>
      </c>
      <c r="O8" s="407">
        <f>IF(OR(COUNTBLANK(F9:F11)=3,G10=""),0,
IF(SUM(IF(F9&lt;&gt;"",VLOOKUP(F9,Paramètres!$E$2:$F$27,2,0)),IF(F10&lt;&gt;"",VLOOKUP(F10,Paramètres!$E$2:$F$27,2,0)),IF(F11&lt;&gt;"",VLOOKUP(F11,Paramètres!$E$2:$F$27,2,0)))&gt;N12,$N12,
SUM(IF(F9&lt;&gt;"",VLOOKUP(F9,Paramètres!$E$2:$F$27,2,0)),IF(F10&lt;&gt;"",VLOOKUP(F10,Paramètres!$E$2:$F$27,2,0)),IF(F11&lt;&gt;"",VLOOKUP(F11,Paramètres!$E$2:$F$27,2,0)))))</f>
        <v>0</v>
      </c>
      <c r="P8" s="408"/>
    </row>
    <row r="9" spans="1:16" ht="15" customHeight="1" x14ac:dyDescent="0.3">
      <c r="A9" s="515"/>
      <c r="B9" s="520"/>
      <c r="C9" s="521"/>
      <c r="D9" s="520"/>
      <c r="E9" s="515"/>
      <c r="F9" s="280"/>
      <c r="G9" s="411"/>
      <c r="H9" s="436"/>
      <c r="I9" s="522"/>
      <c r="J9" s="414"/>
      <c r="K9" s="515"/>
      <c r="N9" s="406">
        <f>N12/4</f>
        <v>10</v>
      </c>
      <c r="O9" s="407">
        <f>N12*5%</f>
        <v>2</v>
      </c>
    </row>
    <row r="10" spans="1:16" ht="15" customHeight="1" x14ac:dyDescent="0.3">
      <c r="A10" s="515"/>
      <c r="B10" s="523"/>
      <c r="C10" s="524"/>
      <c r="D10" s="523"/>
      <c r="E10" s="515"/>
      <c r="F10" s="281"/>
      <c r="G10" s="282"/>
      <c r="H10" s="436"/>
      <c r="I10" s="522"/>
      <c r="J10" s="417" t="str">
        <f>IF(COUNTA(F9:F11)=0,"",IF(F9&lt;&gt;"",VLOOKUP(F9,Paramètres!$E$2:$F$27,2,0))+IF(F10&lt;&gt;"",VLOOKUP(F10,Paramètres!$E$2:$F$27,2,0))+IF(F11&lt;&gt;"",VLOOKUP(F11,Paramètres!$E$2:$F$27,2,0)))</f>
        <v/>
      </c>
      <c r="K10" s="515"/>
      <c r="N10" s="406">
        <f>N12/4</f>
        <v>10</v>
      </c>
      <c r="O10" s="407">
        <f>SUM(N8:N12)-(O8+O9)</f>
        <v>78</v>
      </c>
      <c r="P10" s="408"/>
    </row>
    <row r="11" spans="1:16" ht="15" customHeight="1" thickBot="1" x14ac:dyDescent="0.35">
      <c r="A11" s="515"/>
      <c r="B11" s="523"/>
      <c r="C11" s="524"/>
      <c r="D11" s="523"/>
      <c r="E11" s="515"/>
      <c r="F11" s="283"/>
      <c r="G11" s="418"/>
      <c r="H11" s="440"/>
      <c r="I11" s="525"/>
      <c r="J11" s="421"/>
      <c r="K11" s="515"/>
      <c r="N11" s="406">
        <f>N12/4</f>
        <v>10</v>
      </c>
      <c r="O11" s="398"/>
    </row>
    <row r="12" spans="1:16" ht="16.2" thickBot="1" x14ac:dyDescent="0.35">
      <c r="A12" s="515"/>
      <c r="B12" s="526"/>
      <c r="C12" s="526"/>
      <c r="D12" s="526"/>
      <c r="E12" s="515"/>
      <c r="F12" s="527"/>
      <c r="G12" s="528"/>
      <c r="H12" s="529"/>
      <c r="I12" s="529"/>
      <c r="J12" s="530"/>
      <c r="K12" s="515"/>
      <c r="N12" s="406">
        <f>IF(G10="",40,G10)</f>
        <v>40</v>
      </c>
      <c r="O12" s="398"/>
    </row>
    <row r="13" spans="1:16" ht="15" customHeight="1" thickBot="1" x14ac:dyDescent="0.35">
      <c r="A13" s="515"/>
      <c r="B13" s="399">
        <f>B8+1</f>
        <v>3</v>
      </c>
      <c r="C13" s="400" t="str">
        <f>IF(VLOOKUP(B13,Paramètres!$A$2:$C$38,2,0)=0,"",VLOOKUP(B13,Paramètres!$A$2:$C$38,2,0))</f>
        <v>Elève 3</v>
      </c>
      <c r="D13" s="401" t="str">
        <f>IF(C13="","",VLOOKUP(B13,Paramètres!$A$2:$C$38,3,0))</f>
        <v>F</v>
      </c>
      <c r="E13" s="515"/>
      <c r="F13" s="402" t="s">
        <v>394</v>
      </c>
      <c r="G13" s="403" t="s">
        <v>184</v>
      </c>
      <c r="H13" s="432"/>
      <c r="I13" s="519"/>
      <c r="J13" s="403" t="s">
        <v>185</v>
      </c>
      <c r="K13" s="515"/>
      <c r="M13" s="406" t="str">
        <f>IF(G15="","",IF(Paramètres!$I$3="x",
IF(OR(J15=0,J15=""),0,IF(J15&gt;=G15,Paramètres!$K$10,IF(J15&gt;=G15*75%,Paramètres!$J$8,IF(J15&gt;=G15*50%,Paramètres!$I$8,IF(J15&gt;=G15*25%,Paramètres!$H$8,Paramètres!$G$10))))),
IF(Paramètres!$N$3="x",
IF(OR(J15=0,J15=""),0,IF(J15&gt;=G15,Paramètres!$O$9,IF(J15&gt;=G15*75%,Paramètres!$O$9,IF(J15&gt;=G15*50%,Paramètres!$N$8,IF(J15&gt;=G15*25%,Paramètres!$M$8,IF(J15&lt;G15*25%,Paramètres!$L$9)))))),
IF(Paramètres!$R$3="x",
IF(OR(J15=0,J15=""),"NA",IF(J15&gt;=G15,Paramètres!$S$9,IF(J15&gt;=G15*75%,Paramètres!$S$9,IF(J15&gt;=G15*50%,Paramètres!$R$8,IF(J15&gt;=G15*25%,Paramètres!$Q$8,IF(J15&lt;G15*25%,Paramètres!$P$9)))))),
IF(Paramètres!$V$3="x",
IF(OR(J15=0,J15=""),Paramètres!$T$9,IF(J15&gt;=G15,Paramètres!$W$9,IF(J15&gt;=G15*75%,Paramètres!$W$9,IF(J15&gt;=G15*50%,Paramètres!$V$8,IF(J15&gt;=G15*25%,Paramètres!$U$8,IF(J15&lt;G15*25%,Paramètres!$T$9)))))))))))</f>
        <v/>
      </c>
      <c r="N13" s="406">
        <f>N17/4</f>
        <v>10</v>
      </c>
      <c r="O13" s="407">
        <f>IF(OR(COUNTBLANK(F14:F16)=3,G15=""),0,
IF(SUM(IF(F14&lt;&gt;"",VLOOKUP(F14,Paramètres!$E$2:$F$27,2,0)),IF(F15&lt;&gt;"",VLOOKUP(F15,Paramètres!$E$2:$F$27,2,0)),IF(F16&lt;&gt;"",VLOOKUP(F16,Paramètres!$E$2:$F$27,2,0)))&gt;N17,$N17,
SUM(IF(F14&lt;&gt;"",VLOOKUP(F14,Paramètres!$E$2:$F$27,2,0)),IF(F15&lt;&gt;"",VLOOKUP(F15,Paramètres!$E$2:$F$27,2,0)),IF(F16&lt;&gt;"",VLOOKUP(F16,Paramètres!$E$2:$F$27,2,0)))))</f>
        <v>0</v>
      </c>
      <c r="P13" s="408"/>
    </row>
    <row r="14" spans="1:16" ht="15" customHeight="1" x14ac:dyDescent="0.3">
      <c r="A14" s="515"/>
      <c r="B14" s="520"/>
      <c r="C14" s="521"/>
      <c r="D14" s="520"/>
      <c r="E14" s="515"/>
      <c r="F14" s="280"/>
      <c r="G14" s="411"/>
      <c r="H14" s="436"/>
      <c r="I14" s="522"/>
      <c r="J14" s="414"/>
      <c r="K14" s="515"/>
      <c r="N14" s="406">
        <f>N17/4</f>
        <v>10</v>
      </c>
      <c r="O14" s="407">
        <f>N17*5%</f>
        <v>2</v>
      </c>
    </row>
    <row r="15" spans="1:16" ht="15" customHeight="1" x14ac:dyDescent="0.3">
      <c r="A15" s="515"/>
      <c r="B15" s="523"/>
      <c r="C15" s="524"/>
      <c r="D15" s="523"/>
      <c r="E15" s="515"/>
      <c r="F15" s="281"/>
      <c r="G15" s="282"/>
      <c r="H15" s="436"/>
      <c r="I15" s="522"/>
      <c r="J15" s="417" t="str">
        <f>IF(COUNTA(F14:F16)=0,"",IF(F14&lt;&gt;"",VLOOKUP(F14,Paramètres!$E$2:$F$27,2,0))+IF(F15&lt;&gt;"",VLOOKUP(F15,Paramètres!$E$2:$F$27,2,0))+IF(F16&lt;&gt;"",VLOOKUP(F16,Paramètres!$E$2:$F$27,2,0)))</f>
        <v/>
      </c>
      <c r="K15" s="515"/>
      <c r="N15" s="406">
        <f>N17/4</f>
        <v>10</v>
      </c>
      <c r="O15" s="407">
        <f>SUM(N13:N17)-(O13+O14)</f>
        <v>78</v>
      </c>
      <c r="P15" s="408"/>
    </row>
    <row r="16" spans="1:16" ht="15" customHeight="1" thickBot="1" x14ac:dyDescent="0.35">
      <c r="A16" s="515"/>
      <c r="B16" s="523"/>
      <c r="C16" s="524"/>
      <c r="D16" s="523"/>
      <c r="E16" s="515"/>
      <c r="F16" s="283"/>
      <c r="G16" s="418"/>
      <c r="H16" s="440"/>
      <c r="I16" s="525"/>
      <c r="J16" s="421"/>
      <c r="K16" s="515"/>
      <c r="N16" s="406">
        <f>N17/4</f>
        <v>10</v>
      </c>
      <c r="O16" s="398"/>
    </row>
    <row r="17" spans="1:16" ht="16.2" thickBot="1" x14ac:dyDescent="0.35">
      <c r="A17" s="515"/>
      <c r="B17" s="526"/>
      <c r="C17" s="526"/>
      <c r="D17" s="526"/>
      <c r="E17" s="515"/>
      <c r="F17" s="527"/>
      <c r="G17" s="528"/>
      <c r="H17" s="529"/>
      <c r="I17" s="529"/>
      <c r="J17" s="530"/>
      <c r="K17" s="515"/>
      <c r="N17" s="406">
        <f>IF(G15="",40,G15)</f>
        <v>40</v>
      </c>
      <c r="O17" s="398"/>
    </row>
    <row r="18" spans="1:16" ht="15" customHeight="1" thickBot="1" x14ac:dyDescent="0.35">
      <c r="A18" s="515"/>
      <c r="B18" s="399">
        <f>B13+1</f>
        <v>4</v>
      </c>
      <c r="C18" s="400" t="str">
        <f>IF(VLOOKUP(B18,Paramètres!$A$2:$C$38,2,0)=0,"",VLOOKUP(B18,Paramètres!$A$2:$C$38,2,0))</f>
        <v>Elève 4</v>
      </c>
      <c r="D18" s="401" t="str">
        <f>IF(C18="","",VLOOKUP(B18,Paramètres!$A$2:$C$38,3,0))</f>
        <v>F</v>
      </c>
      <c r="E18" s="515"/>
      <c r="F18" s="402" t="s">
        <v>394</v>
      </c>
      <c r="G18" s="403" t="s">
        <v>184</v>
      </c>
      <c r="H18" s="432"/>
      <c r="I18" s="519"/>
      <c r="J18" s="403" t="s">
        <v>185</v>
      </c>
      <c r="K18" s="515"/>
      <c r="M18" s="406" t="str">
        <f>IF(G20="","",IF(Paramètres!$I$3="x",
IF(OR(J20=0,J20=""),0,IF(J20&gt;=G20,Paramètres!$K$10,IF(J20&gt;=G20*75%,Paramètres!$J$8,IF(J20&gt;=G20*50%,Paramètres!$I$8,IF(J20&gt;=G20*25%,Paramètres!$H$8,Paramètres!$G$10))))),
IF(Paramètres!$N$3="x",
IF(OR(J20=0,J20=""),0,IF(J20&gt;=G20,Paramètres!$O$9,IF(J20&gt;=G20*75%,Paramètres!$O$9,IF(J20&gt;=G20*50%,Paramètres!$N$8,IF(J20&gt;=G20*25%,Paramètres!$M$8,IF(J20&lt;G20*25%,Paramètres!$L$9)))))),
IF(Paramètres!$R$3="x",
IF(OR(J20=0,J20=""),"NA",IF(J20&gt;=G20,Paramètres!$S$9,IF(J20&gt;=G20*75%,Paramètres!$S$9,IF(J20&gt;=G20*50%,Paramètres!$R$8,IF(J20&gt;=G20*25%,Paramètres!$Q$8,IF(J20&lt;G20*25%,Paramètres!$P$9)))))),
IF(Paramètres!$V$3="x",
IF(OR(J20=0,J20=""),Paramètres!$T$9,IF(J20&gt;=G20,Paramètres!$W$9,IF(J20&gt;=G20*75%,Paramètres!$W$9,IF(J20&gt;=G20*50%,Paramètres!$V$8,IF(J20&gt;=G20*25%,Paramètres!$U$8,IF(J20&lt;G20*25%,Paramètres!$T$9)))))))))))</f>
        <v/>
      </c>
      <c r="N18" s="406">
        <f>N22/4</f>
        <v>10</v>
      </c>
      <c r="O18" s="407">
        <f>IF(OR(COUNTBLANK(F19:F21)=3,G20=""),0,
IF(SUM(IF(F19&lt;&gt;"",VLOOKUP(F19,Paramètres!$E$2:$F$27,2,0)),IF(F20&lt;&gt;"",VLOOKUP(F20,Paramètres!$E$2:$F$27,2,0)),IF(F21&lt;&gt;"",VLOOKUP(F21,Paramètres!$E$2:$F$27,2,0)))&gt;N22,$N22,
SUM(IF(F19&lt;&gt;"",VLOOKUP(F19,Paramètres!$E$2:$F$27,2,0)),IF(F20&lt;&gt;"",VLOOKUP(F20,Paramètres!$E$2:$F$27,2,0)),IF(F21&lt;&gt;"",VLOOKUP(F21,Paramètres!$E$2:$F$27,2,0)))))</f>
        <v>0</v>
      </c>
      <c r="P18" s="408"/>
    </row>
    <row r="19" spans="1:16" ht="15" customHeight="1" x14ac:dyDescent="0.3">
      <c r="A19" s="515"/>
      <c r="B19" s="520"/>
      <c r="C19" s="521"/>
      <c r="D19" s="520"/>
      <c r="E19" s="515"/>
      <c r="F19" s="280"/>
      <c r="G19" s="411"/>
      <c r="H19" s="436"/>
      <c r="I19" s="522"/>
      <c r="J19" s="414"/>
      <c r="K19" s="515"/>
      <c r="N19" s="406">
        <f>N22/4</f>
        <v>10</v>
      </c>
      <c r="O19" s="407">
        <f>N22*5%</f>
        <v>2</v>
      </c>
    </row>
    <row r="20" spans="1:16" ht="15" customHeight="1" x14ac:dyDescent="0.3">
      <c r="A20" s="515"/>
      <c r="B20" s="523"/>
      <c r="C20" s="524"/>
      <c r="D20" s="523"/>
      <c r="E20" s="515"/>
      <c r="F20" s="281"/>
      <c r="G20" s="282"/>
      <c r="H20" s="436"/>
      <c r="I20" s="522"/>
      <c r="J20" s="417" t="str">
        <f>IF(COUNTA(F19:F21)=0,"",IF(F19&lt;&gt;"",VLOOKUP(F19,Paramètres!$E$2:$F$27,2,0))+IF(F20&lt;&gt;"",VLOOKUP(F20,Paramètres!$E$2:$F$27,2,0))+IF(F21&lt;&gt;"",VLOOKUP(F21,Paramètres!$E$2:$F$27,2,0)))</f>
        <v/>
      </c>
      <c r="K20" s="515"/>
      <c r="N20" s="406">
        <f>N22/4</f>
        <v>10</v>
      </c>
      <c r="O20" s="407">
        <f>SUM(N18:N22)-(O18+O19)</f>
        <v>78</v>
      </c>
      <c r="P20" s="408"/>
    </row>
    <row r="21" spans="1:16" ht="15" customHeight="1" thickBot="1" x14ac:dyDescent="0.35">
      <c r="A21" s="515"/>
      <c r="B21" s="523"/>
      <c r="C21" s="524"/>
      <c r="D21" s="523"/>
      <c r="E21" s="515"/>
      <c r="F21" s="283"/>
      <c r="G21" s="418"/>
      <c r="H21" s="440"/>
      <c r="I21" s="525"/>
      <c r="J21" s="421"/>
      <c r="K21" s="515"/>
      <c r="N21" s="406">
        <f>N22/4</f>
        <v>10</v>
      </c>
      <c r="O21" s="398"/>
    </row>
    <row r="22" spans="1:16" ht="16.2" thickBot="1" x14ac:dyDescent="0.35">
      <c r="A22" s="515"/>
      <c r="B22" s="526"/>
      <c r="C22" s="526"/>
      <c r="D22" s="526"/>
      <c r="E22" s="515"/>
      <c r="F22" s="527"/>
      <c r="G22" s="528"/>
      <c r="H22" s="529"/>
      <c r="I22" s="529"/>
      <c r="J22" s="530"/>
      <c r="K22" s="515"/>
      <c r="N22" s="406">
        <f>IF(G20="",40,G20)</f>
        <v>40</v>
      </c>
      <c r="O22" s="398"/>
    </row>
    <row r="23" spans="1:16" ht="15" customHeight="1" thickBot="1" x14ac:dyDescent="0.35">
      <c r="A23" s="515"/>
      <c r="B23" s="399">
        <f>B18+1</f>
        <v>5</v>
      </c>
      <c r="C23" s="400" t="str">
        <f>IF(VLOOKUP(B23,Paramètres!$A$2:$C$38,2,0)=0,"",VLOOKUP(B23,Paramètres!$A$2:$C$38,2,0))</f>
        <v>Elève 5</v>
      </c>
      <c r="D23" s="401" t="str">
        <f>IF(C23="","",VLOOKUP(B23,Paramètres!$A$2:$C$38,3,0))</f>
        <v>F</v>
      </c>
      <c r="E23" s="515"/>
      <c r="F23" s="402" t="s">
        <v>394</v>
      </c>
      <c r="G23" s="403" t="s">
        <v>184</v>
      </c>
      <c r="H23" s="432"/>
      <c r="I23" s="519"/>
      <c r="J23" s="403" t="s">
        <v>185</v>
      </c>
      <c r="K23" s="515"/>
      <c r="M23" s="406" t="str">
        <f>IF(G25="","",IF(Paramètres!$I$3="x",
IF(OR(J25=0,J25=""),0,IF(J25&gt;=G25,Paramètres!$K$10,IF(J25&gt;=G25*75%,Paramètres!$J$8,IF(J25&gt;=G25*50%,Paramètres!$I$8,IF(J25&gt;=G25*25%,Paramètres!$H$8,Paramètres!$G$10))))),
IF(Paramètres!$N$3="x",
IF(OR(J25=0,J25=""),0,IF(J25&gt;=G25,Paramètres!$O$9,IF(J25&gt;=G25*75%,Paramètres!$O$9,IF(J25&gt;=G25*50%,Paramètres!$N$8,IF(J25&gt;=G25*25%,Paramètres!$M$8,IF(J25&lt;G25*25%,Paramètres!$L$9)))))),
IF(Paramètres!$R$3="x",
IF(OR(J25=0,J25=""),"NA",IF(J25&gt;=G25,Paramètres!$S$9,IF(J25&gt;=G25*75%,Paramètres!$S$9,IF(J25&gt;=G25*50%,Paramètres!$R$8,IF(J25&gt;=G25*25%,Paramètres!$Q$8,IF(J25&lt;G25*25%,Paramètres!$P$9)))))),
IF(Paramètres!$V$3="x",
IF(OR(J25=0,J25=""),Paramètres!$T$9,IF(J25&gt;=G25,Paramètres!$W$9,IF(J25&gt;=G25*75%,Paramètres!$W$9,IF(J25&gt;=G25*50%,Paramètres!$V$8,IF(J25&gt;=G25*25%,Paramètres!$U$8,IF(J25&lt;G25*25%,Paramètres!$T$9)))))))))))</f>
        <v/>
      </c>
      <c r="N23" s="406">
        <f>N27/4</f>
        <v>10</v>
      </c>
      <c r="O23" s="407">
        <f>IF(OR(COUNTBLANK(F24:F26)=3,G25=""),0,
IF(SUM(IF(F24&lt;&gt;"",VLOOKUP(F24,Paramètres!$E$2:$F$27,2,0)),IF(F25&lt;&gt;"",VLOOKUP(F25,Paramètres!$E$2:$F$27,2,0)),IF(F26&lt;&gt;"",VLOOKUP(F26,Paramètres!$E$2:$F$27,2,0)))&gt;N27,$N27,
SUM(IF(F24&lt;&gt;"",VLOOKUP(F24,Paramètres!$E$2:$F$27,2,0)),IF(F25&lt;&gt;"",VLOOKUP(F25,Paramètres!$E$2:$F$27,2,0)),IF(F26&lt;&gt;"",VLOOKUP(F26,Paramètres!$E$2:$F$27,2,0)))))</f>
        <v>0</v>
      </c>
      <c r="P23" s="408"/>
    </row>
    <row r="24" spans="1:16" ht="15" customHeight="1" x14ac:dyDescent="0.3">
      <c r="A24" s="515"/>
      <c r="B24" s="520"/>
      <c r="C24" s="521"/>
      <c r="D24" s="520"/>
      <c r="E24" s="515"/>
      <c r="F24" s="280"/>
      <c r="G24" s="411"/>
      <c r="H24" s="436"/>
      <c r="I24" s="522"/>
      <c r="J24" s="414"/>
      <c r="K24" s="515"/>
      <c r="N24" s="406">
        <f>N27/4</f>
        <v>10</v>
      </c>
      <c r="O24" s="407">
        <f>N27*5%</f>
        <v>2</v>
      </c>
    </row>
    <row r="25" spans="1:16" ht="15" customHeight="1" x14ac:dyDescent="0.3">
      <c r="A25" s="515"/>
      <c r="B25" s="523"/>
      <c r="C25" s="524"/>
      <c r="D25" s="523"/>
      <c r="E25" s="515"/>
      <c r="F25" s="281"/>
      <c r="G25" s="282"/>
      <c r="H25" s="436"/>
      <c r="I25" s="522"/>
      <c r="J25" s="417" t="str">
        <f>IF(COUNTA(F24:F26)=0,"",IF(F24&lt;&gt;"",VLOOKUP(F24,Paramètres!$E$2:$F$27,2,0))+IF(F25&lt;&gt;"",VLOOKUP(F25,Paramètres!$E$2:$F$27,2,0))+IF(F26&lt;&gt;"",VLOOKUP(F26,Paramètres!$E$2:$F$27,2,0)))</f>
        <v/>
      </c>
      <c r="K25" s="515"/>
      <c r="N25" s="406">
        <f>N27/4</f>
        <v>10</v>
      </c>
      <c r="O25" s="407">
        <f>SUM(N23:N27)-(O23+O24)</f>
        <v>78</v>
      </c>
      <c r="P25" s="408"/>
    </row>
    <row r="26" spans="1:16" ht="15" customHeight="1" thickBot="1" x14ac:dyDescent="0.35">
      <c r="A26" s="515"/>
      <c r="B26" s="523"/>
      <c r="C26" s="524"/>
      <c r="D26" s="523"/>
      <c r="E26" s="515"/>
      <c r="F26" s="283"/>
      <c r="G26" s="418"/>
      <c r="H26" s="440"/>
      <c r="I26" s="525"/>
      <c r="J26" s="421"/>
      <c r="K26" s="515"/>
      <c r="N26" s="406">
        <f>N27/4</f>
        <v>10</v>
      </c>
      <c r="O26" s="398"/>
    </row>
    <row r="27" spans="1:16" ht="16.2" thickBot="1" x14ac:dyDescent="0.35">
      <c r="A27" s="515"/>
      <c r="B27" s="526"/>
      <c r="C27" s="526"/>
      <c r="D27" s="526"/>
      <c r="E27" s="515"/>
      <c r="F27" s="527"/>
      <c r="G27" s="528"/>
      <c r="H27" s="529"/>
      <c r="I27" s="529"/>
      <c r="J27" s="530"/>
      <c r="K27" s="515"/>
      <c r="N27" s="406">
        <f>IF(G25="",40,G25)</f>
        <v>40</v>
      </c>
      <c r="O27" s="398"/>
    </row>
    <row r="28" spans="1:16" ht="15" customHeight="1" thickBot="1" x14ac:dyDescent="0.35">
      <c r="A28" s="515"/>
      <c r="B28" s="399">
        <f>B23+1</f>
        <v>6</v>
      </c>
      <c r="C28" s="400" t="str">
        <f>IF(VLOOKUP(B28,Paramètres!$A$2:$C$38,2,0)=0,"",VLOOKUP(B28,Paramètres!$A$2:$C$38,2,0))</f>
        <v>Elève 6</v>
      </c>
      <c r="D28" s="401" t="str">
        <f>IF(C28="","",VLOOKUP(B28,Paramètres!$A$2:$C$38,3,0))</f>
        <v>G</v>
      </c>
      <c r="E28" s="515"/>
      <c r="F28" s="402" t="s">
        <v>394</v>
      </c>
      <c r="G28" s="403" t="s">
        <v>184</v>
      </c>
      <c r="H28" s="432"/>
      <c r="I28" s="519"/>
      <c r="J28" s="403" t="s">
        <v>185</v>
      </c>
      <c r="K28" s="515"/>
      <c r="M28" s="406" t="str">
        <f>IF(G30="","",IF(Paramètres!$I$3="x",
IF(OR(J30=0,J30=""),0,IF(J30&gt;=G30,Paramètres!$K$10,IF(J30&gt;=G30*75%,Paramètres!$J$8,IF(J30&gt;=G30*50%,Paramètres!$I$8,IF(J30&gt;=G30*25%,Paramètres!$H$8,Paramètres!$G$10))))),
IF(Paramètres!$N$3="x",
IF(OR(J30=0,J30=""),0,IF(J30&gt;=G30,Paramètres!$O$9,IF(J30&gt;=G30*75%,Paramètres!$O$9,IF(J30&gt;=G30*50%,Paramètres!$N$8,IF(J30&gt;=G30*25%,Paramètres!$M$8,IF(J30&lt;G30*25%,Paramètres!$L$9)))))),
IF(Paramètres!$R$3="x",
IF(OR(J30=0,J30=""),"NA",IF(J30&gt;=G30,Paramètres!$S$9,IF(J30&gt;=G30*75%,Paramètres!$S$9,IF(J30&gt;=G30*50%,Paramètres!$R$8,IF(J30&gt;=G30*25%,Paramètres!$Q$8,IF(J30&lt;G30*25%,Paramètres!$P$9)))))),
IF(Paramètres!$V$3="x",
IF(OR(J30=0,J30=""),Paramètres!$T$9,IF(J30&gt;=G30,Paramètres!$W$9,IF(J30&gt;=G30*75%,Paramètres!$W$9,IF(J30&gt;=G30*50%,Paramètres!$V$8,IF(J30&gt;=G30*25%,Paramètres!$U$8,IF(J30&lt;G30*25%,Paramètres!$T$9)))))))))))</f>
        <v/>
      </c>
      <c r="N28" s="406">
        <f>N32/4</f>
        <v>10</v>
      </c>
      <c r="O28" s="407">
        <f>IF(OR(COUNTBLANK(F29:F31)=3,G30=""),0,
IF(SUM(IF(F29&lt;&gt;"",VLOOKUP(F29,Paramètres!$E$2:$F$27,2,0)),IF(F30&lt;&gt;"",VLOOKUP(F30,Paramètres!$E$2:$F$27,2,0)),IF(F31&lt;&gt;"",VLOOKUP(F31,Paramètres!$E$2:$F$27,2,0)))&gt;N32,$N32,
SUM(IF(F29&lt;&gt;"",VLOOKUP(F29,Paramètres!$E$2:$F$27,2,0)),IF(F30&lt;&gt;"",VLOOKUP(F30,Paramètres!$E$2:$F$27,2,0)),IF(F31&lt;&gt;"",VLOOKUP(F31,Paramètres!$E$2:$F$27,2,0)))))</f>
        <v>0</v>
      </c>
      <c r="P28" s="408"/>
    </row>
    <row r="29" spans="1:16" ht="15" customHeight="1" x14ac:dyDescent="0.3">
      <c r="A29" s="515"/>
      <c r="B29" s="520"/>
      <c r="C29" s="521"/>
      <c r="D29" s="520"/>
      <c r="E29" s="515"/>
      <c r="F29" s="280"/>
      <c r="G29" s="411"/>
      <c r="H29" s="436"/>
      <c r="I29" s="522"/>
      <c r="J29" s="414"/>
      <c r="K29" s="515"/>
      <c r="N29" s="406">
        <f>N32/4</f>
        <v>10</v>
      </c>
      <c r="O29" s="407">
        <f>N32*5%</f>
        <v>2</v>
      </c>
    </row>
    <row r="30" spans="1:16" ht="15" customHeight="1" x14ac:dyDescent="0.3">
      <c r="A30" s="515"/>
      <c r="B30" s="523"/>
      <c r="C30" s="524"/>
      <c r="D30" s="523"/>
      <c r="E30" s="515"/>
      <c r="F30" s="281"/>
      <c r="G30" s="282"/>
      <c r="H30" s="436"/>
      <c r="I30" s="522"/>
      <c r="J30" s="417" t="str">
        <f>IF(COUNTA(F29:F31)=0,"",IF(F29&lt;&gt;"",VLOOKUP(F29,Paramètres!$E$2:$F$27,2,0))+IF(F30&lt;&gt;"",VLOOKUP(F30,Paramètres!$E$2:$F$27,2,0))+IF(F31&lt;&gt;"",VLOOKUP(F31,Paramètres!$E$2:$F$27,2,0)))</f>
        <v/>
      </c>
      <c r="K30" s="515"/>
      <c r="N30" s="406">
        <f>N32/4</f>
        <v>10</v>
      </c>
      <c r="O30" s="407">
        <f>SUM(N28:N32)-(O28+O29)</f>
        <v>78</v>
      </c>
      <c r="P30" s="408"/>
    </row>
    <row r="31" spans="1:16" ht="15" customHeight="1" thickBot="1" x14ac:dyDescent="0.35">
      <c r="A31" s="515"/>
      <c r="B31" s="523"/>
      <c r="C31" s="524"/>
      <c r="D31" s="523"/>
      <c r="E31" s="515"/>
      <c r="F31" s="283"/>
      <c r="G31" s="418"/>
      <c r="H31" s="440"/>
      <c r="I31" s="525"/>
      <c r="J31" s="421"/>
      <c r="K31" s="515"/>
      <c r="N31" s="406">
        <f>N32/4</f>
        <v>10</v>
      </c>
      <c r="O31" s="398"/>
    </row>
    <row r="32" spans="1:16" ht="16.2" thickBot="1" x14ac:dyDescent="0.35">
      <c r="A32" s="515"/>
      <c r="B32" s="526"/>
      <c r="C32" s="526"/>
      <c r="D32" s="526"/>
      <c r="E32" s="515"/>
      <c r="F32" s="527"/>
      <c r="G32" s="528"/>
      <c r="H32" s="529"/>
      <c r="I32" s="529"/>
      <c r="J32" s="530"/>
      <c r="K32" s="515"/>
      <c r="N32" s="406">
        <f>IF(G30="",40,G30)</f>
        <v>40</v>
      </c>
      <c r="O32" s="398"/>
    </row>
    <row r="33" spans="1:16" ht="15" customHeight="1" thickBot="1" x14ac:dyDescent="0.35">
      <c r="A33" s="515"/>
      <c r="B33" s="399">
        <f>B28+1</f>
        <v>7</v>
      </c>
      <c r="C33" s="400" t="str">
        <f>IF(VLOOKUP(B33,Paramètres!$A$2:$C$38,2,0)=0,"",VLOOKUP(B33,Paramètres!$A$2:$C$38,2,0))</f>
        <v>Elève 7</v>
      </c>
      <c r="D33" s="401" t="str">
        <f>IF(C33="","",VLOOKUP(B33,Paramètres!$A$2:$C$38,3,0))</f>
        <v>F</v>
      </c>
      <c r="E33" s="515"/>
      <c r="F33" s="402" t="s">
        <v>394</v>
      </c>
      <c r="G33" s="403" t="s">
        <v>184</v>
      </c>
      <c r="H33" s="432"/>
      <c r="I33" s="519"/>
      <c r="J33" s="403" t="s">
        <v>185</v>
      </c>
      <c r="K33" s="515"/>
      <c r="M33" s="406" t="str">
        <f>IF(G35="","",IF(Paramètres!$I$3="x",
IF(OR(J35=0,J35=""),0,IF(J35&gt;=G35,Paramètres!$K$10,IF(J35&gt;=G35*75%,Paramètres!$J$8,IF(J35&gt;=G35*50%,Paramètres!$I$8,IF(J35&gt;=G35*25%,Paramètres!$H$8,Paramètres!$G$10))))),
IF(Paramètres!$N$3="x",
IF(OR(J35=0,J35=""),0,IF(J35&gt;=G35,Paramètres!$O$9,IF(J35&gt;=G35*75%,Paramètres!$O$9,IF(J35&gt;=G35*50%,Paramètres!$N$8,IF(J35&gt;=G35*25%,Paramètres!$M$8,IF(J35&lt;G35*25%,Paramètres!$L$9)))))),
IF(Paramètres!$R$3="x",
IF(OR(J35=0,J35=""),"NA",IF(J35&gt;=G35,Paramètres!$S$9,IF(J35&gt;=G35*75%,Paramètres!$S$9,IF(J35&gt;=G35*50%,Paramètres!$R$8,IF(J35&gt;=G35*25%,Paramètres!$Q$8,IF(J35&lt;G35*25%,Paramètres!$P$9)))))),
IF(Paramètres!$V$3="x",
IF(OR(J35=0,J35=""),Paramètres!$T$9,IF(J35&gt;=G35,Paramètres!$W$9,IF(J35&gt;=G35*75%,Paramètres!$W$9,IF(J35&gt;=G35*50%,Paramètres!$V$8,IF(J35&gt;=G35*25%,Paramètres!$U$8,IF(J35&lt;G35*25%,Paramètres!$T$9)))))))))))</f>
        <v/>
      </c>
      <c r="N33" s="406">
        <f>N37/4</f>
        <v>10</v>
      </c>
      <c r="O33" s="407">
        <f>IF(OR(COUNTBLANK(F34:F36)=3,G35=""),0,
IF(SUM(IF(F34&lt;&gt;"",VLOOKUP(F34,Paramètres!$E$2:$F$27,2,0)),IF(F35&lt;&gt;"",VLOOKUP(F35,Paramètres!$E$2:$F$27,2,0)),IF(F36&lt;&gt;"",VLOOKUP(F36,Paramètres!$E$2:$F$27,2,0)))&gt;N37,$N37,
SUM(IF(F34&lt;&gt;"",VLOOKUP(F34,Paramètres!$E$2:$F$27,2,0)),IF(F35&lt;&gt;"",VLOOKUP(F35,Paramètres!$E$2:$F$27,2,0)),IF(F36&lt;&gt;"",VLOOKUP(F36,Paramètres!$E$2:$F$27,2,0)))))</f>
        <v>0</v>
      </c>
      <c r="P33" s="408"/>
    </row>
    <row r="34" spans="1:16" ht="15" customHeight="1" x14ac:dyDescent="0.3">
      <c r="A34" s="515"/>
      <c r="B34" s="520"/>
      <c r="C34" s="521"/>
      <c r="D34" s="520"/>
      <c r="E34" s="515"/>
      <c r="F34" s="280"/>
      <c r="G34" s="411"/>
      <c r="H34" s="436"/>
      <c r="I34" s="522"/>
      <c r="J34" s="414"/>
      <c r="K34" s="515"/>
      <c r="N34" s="406">
        <f>N37/4</f>
        <v>10</v>
      </c>
      <c r="O34" s="407">
        <f>N37*5%</f>
        <v>2</v>
      </c>
    </row>
    <row r="35" spans="1:16" ht="15" customHeight="1" x14ac:dyDescent="0.3">
      <c r="A35" s="515"/>
      <c r="B35" s="523"/>
      <c r="C35" s="524"/>
      <c r="D35" s="523"/>
      <c r="E35" s="515"/>
      <c r="F35" s="281"/>
      <c r="G35" s="282"/>
      <c r="H35" s="436"/>
      <c r="I35" s="522"/>
      <c r="J35" s="417" t="str">
        <f>IF(COUNTA(F34:F36)=0,"",IF(F34&lt;&gt;"",VLOOKUP(F34,Paramètres!$E$2:$F$27,2,0))+IF(F35&lt;&gt;"",VLOOKUP(F35,Paramètres!$E$2:$F$27,2,0))+IF(F36&lt;&gt;"",VLOOKUP(F36,Paramètres!$E$2:$F$27,2,0)))</f>
        <v/>
      </c>
      <c r="K35" s="515"/>
      <c r="N35" s="406">
        <f>N37/4</f>
        <v>10</v>
      </c>
      <c r="O35" s="407">
        <f>SUM(N33:N37)-(O33+O34)</f>
        <v>78</v>
      </c>
      <c r="P35" s="408"/>
    </row>
    <row r="36" spans="1:16" ht="15" customHeight="1" thickBot="1" x14ac:dyDescent="0.35">
      <c r="A36" s="515"/>
      <c r="B36" s="523"/>
      <c r="C36" s="524"/>
      <c r="D36" s="523"/>
      <c r="E36" s="515"/>
      <c r="F36" s="283"/>
      <c r="G36" s="418"/>
      <c r="H36" s="440"/>
      <c r="I36" s="525"/>
      <c r="J36" s="421"/>
      <c r="K36" s="515"/>
      <c r="N36" s="406">
        <f>N37/4</f>
        <v>10</v>
      </c>
      <c r="O36" s="398"/>
    </row>
    <row r="37" spans="1:16" ht="16.2" thickBot="1" x14ac:dyDescent="0.35">
      <c r="A37" s="515"/>
      <c r="B37" s="526"/>
      <c r="C37" s="526"/>
      <c r="D37" s="526"/>
      <c r="E37" s="515"/>
      <c r="F37" s="527"/>
      <c r="G37" s="528"/>
      <c r="H37" s="529"/>
      <c r="I37" s="529"/>
      <c r="J37" s="530"/>
      <c r="K37" s="515"/>
      <c r="N37" s="406">
        <f>IF(G35="",40,G35)</f>
        <v>40</v>
      </c>
      <c r="O37" s="398"/>
    </row>
    <row r="38" spans="1:16" ht="15" customHeight="1" thickBot="1" x14ac:dyDescent="0.35">
      <c r="A38" s="515"/>
      <c r="B38" s="399">
        <f t="shared" ref="B38" si="0">B33+1</f>
        <v>8</v>
      </c>
      <c r="C38" s="400" t="str">
        <f>IF(VLOOKUP(B38,Paramètres!$A$2:$C$38,2,0)=0,"",VLOOKUP(B38,Paramètres!$A$2:$C$38,2,0))</f>
        <v>Elève 8</v>
      </c>
      <c r="D38" s="401" t="str">
        <f>IF(C38="","",VLOOKUP(B38,Paramètres!$A$2:$C$38,3,0))</f>
        <v>F</v>
      </c>
      <c r="E38" s="515"/>
      <c r="F38" s="402" t="s">
        <v>394</v>
      </c>
      <c r="G38" s="403" t="s">
        <v>184</v>
      </c>
      <c r="H38" s="432"/>
      <c r="I38" s="519"/>
      <c r="J38" s="403" t="s">
        <v>185</v>
      </c>
      <c r="K38" s="515"/>
      <c r="M38" s="406" t="str">
        <f>IF(G40="","",IF(Paramètres!$I$3="x",
IF(OR(J40=0,J40=""),0,IF(J40&gt;=G40,Paramètres!$K$10,IF(J40&gt;=G40*75%,Paramètres!$J$8,IF(J40&gt;=G40*50%,Paramètres!$I$8,IF(J40&gt;=G40*25%,Paramètres!$H$8,Paramètres!$G$10))))),
IF(Paramètres!$N$3="x",
IF(OR(J40=0,J40=""),0,IF(J40&gt;=G40,Paramètres!$O$9,IF(J40&gt;=G40*75%,Paramètres!$O$9,IF(J40&gt;=G40*50%,Paramètres!$N$8,IF(J40&gt;=G40*25%,Paramètres!$M$8,IF(J40&lt;G40*25%,Paramètres!$L$9)))))),
IF(Paramètres!$R$3="x",
IF(OR(J40=0,J40=""),"NA",IF(J40&gt;=G40,Paramètres!$S$9,IF(J40&gt;=G40*75%,Paramètres!$S$9,IF(J40&gt;=G40*50%,Paramètres!$R$8,IF(J40&gt;=G40*25%,Paramètres!$Q$8,IF(J40&lt;G40*25%,Paramètres!$P$9)))))),
IF(Paramètres!$V$3="x",
IF(OR(J40=0,J40=""),Paramètres!$T$9,IF(J40&gt;=G40,Paramètres!$W$9,IF(J40&gt;=G40*75%,Paramètres!$W$9,IF(J40&gt;=G40*50%,Paramètres!$V$8,IF(J40&gt;=G40*25%,Paramètres!$U$8,IF(J40&lt;G40*25%,Paramètres!$T$9)))))))))))</f>
        <v/>
      </c>
      <c r="N38" s="406">
        <f>N42/4</f>
        <v>10</v>
      </c>
      <c r="O38" s="407">
        <f>IF(OR(COUNTBLANK(F39:F41)=3,G40=""),0,
IF(SUM(IF(F39&lt;&gt;"",VLOOKUP(F39,Paramètres!$E$2:$F$27,2,0)),IF(F40&lt;&gt;"",VLOOKUP(F40,Paramètres!$E$2:$F$27,2,0)),IF(F41&lt;&gt;"",VLOOKUP(F41,Paramètres!$E$2:$F$27,2,0)))&gt;N42,$N42,
SUM(IF(F39&lt;&gt;"",VLOOKUP(F39,Paramètres!$E$2:$F$27,2,0)),IF(F40&lt;&gt;"",VLOOKUP(F40,Paramètres!$E$2:$F$27,2,0)),IF(F41&lt;&gt;"",VLOOKUP(F41,Paramètres!$E$2:$F$27,2,0)))))</f>
        <v>0</v>
      </c>
      <c r="P38" s="408"/>
    </row>
    <row r="39" spans="1:16" ht="15" customHeight="1" x14ac:dyDescent="0.3">
      <c r="A39" s="515"/>
      <c r="B39" s="520"/>
      <c r="C39" s="521"/>
      <c r="D39" s="520"/>
      <c r="E39" s="515"/>
      <c r="F39" s="280"/>
      <c r="G39" s="411"/>
      <c r="H39" s="436"/>
      <c r="I39" s="522"/>
      <c r="J39" s="414"/>
      <c r="K39" s="515"/>
      <c r="N39" s="406">
        <f>N42/4</f>
        <v>10</v>
      </c>
      <c r="O39" s="407">
        <f>N42*5%</f>
        <v>2</v>
      </c>
    </row>
    <row r="40" spans="1:16" ht="15" customHeight="1" x14ac:dyDescent="0.3">
      <c r="A40" s="515"/>
      <c r="B40" s="523"/>
      <c r="C40" s="524"/>
      <c r="D40" s="523"/>
      <c r="E40" s="515"/>
      <c r="F40" s="281"/>
      <c r="G40" s="282"/>
      <c r="H40" s="436"/>
      <c r="I40" s="522"/>
      <c r="J40" s="417" t="str">
        <f>IF(COUNTA(F39:F41)=0,"",IF(F39&lt;&gt;"",VLOOKUP(F39,Paramètres!$E$2:$F$27,2,0))+IF(F40&lt;&gt;"",VLOOKUP(F40,Paramètres!$E$2:$F$27,2,0))+IF(F41&lt;&gt;"",VLOOKUP(F41,Paramètres!$E$2:$F$27,2,0)))</f>
        <v/>
      </c>
      <c r="K40" s="515"/>
      <c r="N40" s="406">
        <f>N42/4</f>
        <v>10</v>
      </c>
      <c r="O40" s="407">
        <f>SUM(N38:N42)-(O38+O39)</f>
        <v>78</v>
      </c>
      <c r="P40" s="408"/>
    </row>
    <row r="41" spans="1:16" ht="15" customHeight="1" thickBot="1" x14ac:dyDescent="0.35">
      <c r="A41" s="515"/>
      <c r="B41" s="523"/>
      <c r="C41" s="524"/>
      <c r="D41" s="523"/>
      <c r="E41" s="515"/>
      <c r="F41" s="283"/>
      <c r="G41" s="418"/>
      <c r="H41" s="440"/>
      <c r="I41" s="525"/>
      <c r="J41" s="421"/>
      <c r="K41" s="515"/>
      <c r="N41" s="406">
        <f>N42/4</f>
        <v>10</v>
      </c>
      <c r="O41" s="398"/>
    </row>
    <row r="42" spans="1:16" ht="16.2" thickBot="1" x14ac:dyDescent="0.35">
      <c r="A42" s="515"/>
      <c r="B42" s="526"/>
      <c r="C42" s="526"/>
      <c r="D42" s="526"/>
      <c r="E42" s="515"/>
      <c r="F42" s="527"/>
      <c r="G42" s="528"/>
      <c r="H42" s="529"/>
      <c r="I42" s="529"/>
      <c r="J42" s="530"/>
      <c r="K42" s="515"/>
      <c r="N42" s="406">
        <f>IF(G40="",40,G40)</f>
        <v>40</v>
      </c>
      <c r="O42" s="398"/>
    </row>
    <row r="43" spans="1:16" ht="15" customHeight="1" thickBot="1" x14ac:dyDescent="0.35">
      <c r="A43" s="515"/>
      <c r="B43" s="399">
        <f t="shared" ref="B43" si="1">B38+1</f>
        <v>9</v>
      </c>
      <c r="C43" s="400" t="str">
        <f>IF(VLOOKUP(B43,Paramètres!$A$2:$C$38,2,0)=0,"",VLOOKUP(B43,Paramètres!$A$2:$C$38,2,0))</f>
        <v>Elève 9</v>
      </c>
      <c r="D43" s="401" t="str">
        <f>IF(C43="","",VLOOKUP(B43,Paramètres!$A$2:$C$38,3,0))</f>
        <v>F</v>
      </c>
      <c r="E43" s="515"/>
      <c r="F43" s="402" t="s">
        <v>394</v>
      </c>
      <c r="G43" s="403" t="s">
        <v>184</v>
      </c>
      <c r="H43" s="432"/>
      <c r="I43" s="519"/>
      <c r="J43" s="403" t="s">
        <v>185</v>
      </c>
      <c r="K43" s="515"/>
      <c r="M43" s="406" t="str">
        <f>IF(G45="","",IF(Paramètres!$I$3="x",
IF(OR(J45=0,J45=""),0,IF(J45&gt;=G45,Paramètres!$K$10,IF(J45&gt;=G45*75%,Paramètres!$J$8,IF(J45&gt;=G45*50%,Paramètres!$I$8,IF(J45&gt;=G45*25%,Paramètres!$H$8,Paramètres!$G$10))))),
IF(Paramètres!$N$3="x",
IF(OR(J45=0,J45=""),0,IF(J45&gt;=G45,Paramètres!$O$9,IF(J45&gt;=G45*75%,Paramètres!$O$9,IF(J45&gt;=G45*50%,Paramètres!$N$8,IF(J45&gt;=G45*25%,Paramètres!$M$8,IF(J45&lt;G45*25%,Paramètres!$L$9)))))),
IF(Paramètres!$R$3="x",
IF(OR(J45=0,J45=""),"NA",IF(J45&gt;=G45,Paramètres!$S$9,IF(J45&gt;=G45*75%,Paramètres!$S$9,IF(J45&gt;=G45*50%,Paramètres!$R$8,IF(J45&gt;=G45*25%,Paramètres!$Q$8,IF(J45&lt;G45*25%,Paramètres!$P$9)))))),
IF(Paramètres!$V$3="x",
IF(OR(J45=0,J45=""),Paramètres!$T$9,IF(J45&gt;=G45,Paramètres!$W$9,IF(J45&gt;=G45*75%,Paramètres!$W$9,IF(J45&gt;=G45*50%,Paramètres!$V$8,IF(J45&gt;=G45*25%,Paramètres!$U$8,IF(J45&lt;G45*25%,Paramètres!$T$9)))))))))))</f>
        <v/>
      </c>
      <c r="N43" s="406">
        <f>N47/4</f>
        <v>10</v>
      </c>
      <c r="O43" s="407">
        <f>IF(OR(COUNTBLANK(F44:F46)=3,G45=""),0,
IF(SUM(IF(F44&lt;&gt;"",VLOOKUP(F44,Paramètres!$E$2:$F$27,2,0)),IF(F45&lt;&gt;"",VLOOKUP(F45,Paramètres!$E$2:$F$27,2,0)),IF(F46&lt;&gt;"",VLOOKUP(F46,Paramètres!$E$2:$F$27,2,0)))&gt;N47,$N47,
SUM(IF(F44&lt;&gt;"",VLOOKUP(F44,Paramètres!$E$2:$F$27,2,0)),IF(F45&lt;&gt;"",VLOOKUP(F45,Paramètres!$E$2:$F$27,2,0)),IF(F46&lt;&gt;"",VLOOKUP(F46,Paramètres!$E$2:$F$27,2,0)))))</f>
        <v>0</v>
      </c>
      <c r="P43" s="408"/>
    </row>
    <row r="44" spans="1:16" ht="15" customHeight="1" x14ac:dyDescent="0.3">
      <c r="A44" s="515"/>
      <c r="B44" s="520"/>
      <c r="C44" s="521"/>
      <c r="D44" s="520"/>
      <c r="E44" s="515"/>
      <c r="F44" s="280"/>
      <c r="G44" s="411"/>
      <c r="H44" s="436"/>
      <c r="I44" s="522"/>
      <c r="J44" s="414"/>
      <c r="K44" s="515"/>
      <c r="N44" s="406">
        <f>N47/4</f>
        <v>10</v>
      </c>
      <c r="O44" s="407">
        <f>N47*5%</f>
        <v>2</v>
      </c>
    </row>
    <row r="45" spans="1:16" ht="15" customHeight="1" x14ac:dyDescent="0.3">
      <c r="A45" s="515"/>
      <c r="B45" s="523"/>
      <c r="C45" s="524"/>
      <c r="D45" s="523"/>
      <c r="E45" s="515"/>
      <c r="F45" s="281"/>
      <c r="G45" s="282"/>
      <c r="H45" s="436"/>
      <c r="I45" s="522"/>
      <c r="J45" s="417" t="str">
        <f>IF(COUNTA(F44:F46)=0,"",IF(F44&lt;&gt;"",VLOOKUP(F44,Paramètres!$E$2:$F$27,2,0))+IF(F45&lt;&gt;"",VLOOKUP(F45,Paramètres!$E$2:$F$27,2,0))+IF(F46&lt;&gt;"",VLOOKUP(F46,Paramètres!$E$2:$F$27,2,0)))</f>
        <v/>
      </c>
      <c r="K45" s="515"/>
      <c r="N45" s="406">
        <f>N47/4</f>
        <v>10</v>
      </c>
      <c r="O45" s="407">
        <f>SUM(N43:N47)-(O43+O44)</f>
        <v>78</v>
      </c>
      <c r="P45" s="408"/>
    </row>
    <row r="46" spans="1:16" ht="15" customHeight="1" thickBot="1" x14ac:dyDescent="0.35">
      <c r="A46" s="515"/>
      <c r="B46" s="523"/>
      <c r="C46" s="524"/>
      <c r="D46" s="523"/>
      <c r="E46" s="515"/>
      <c r="F46" s="283"/>
      <c r="G46" s="418"/>
      <c r="H46" s="440"/>
      <c r="I46" s="525"/>
      <c r="J46" s="421"/>
      <c r="K46" s="515"/>
      <c r="N46" s="406">
        <f>N47/4</f>
        <v>10</v>
      </c>
      <c r="O46" s="398"/>
    </row>
    <row r="47" spans="1:16" ht="16.2" thickBot="1" x14ac:dyDescent="0.35">
      <c r="A47" s="515"/>
      <c r="B47" s="526"/>
      <c r="C47" s="526"/>
      <c r="D47" s="526"/>
      <c r="E47" s="515"/>
      <c r="F47" s="527"/>
      <c r="G47" s="528"/>
      <c r="H47" s="529"/>
      <c r="I47" s="529"/>
      <c r="J47" s="530"/>
      <c r="K47" s="515"/>
      <c r="N47" s="406">
        <f>IF(G45="",40,G45)</f>
        <v>40</v>
      </c>
      <c r="O47" s="398"/>
    </row>
    <row r="48" spans="1:16" ht="15" customHeight="1" thickBot="1" x14ac:dyDescent="0.35">
      <c r="A48" s="515"/>
      <c r="B48" s="399">
        <f t="shared" ref="B48" si="2">B43+1</f>
        <v>10</v>
      </c>
      <c r="C48" s="400" t="str">
        <f>IF(VLOOKUP(B48,Paramètres!$A$2:$C$38,2,0)=0,"",VLOOKUP(B48,Paramètres!$A$2:$C$38,2,0))</f>
        <v>Elève 10</v>
      </c>
      <c r="D48" s="401" t="str">
        <f>IF(C48="","",VLOOKUP(B48,Paramètres!$A$2:$C$38,3,0))</f>
        <v>G</v>
      </c>
      <c r="E48" s="515"/>
      <c r="F48" s="402" t="s">
        <v>394</v>
      </c>
      <c r="G48" s="403" t="s">
        <v>184</v>
      </c>
      <c r="H48" s="432"/>
      <c r="I48" s="519"/>
      <c r="J48" s="403" t="s">
        <v>185</v>
      </c>
      <c r="K48" s="515"/>
      <c r="M48" s="406" t="str">
        <f>IF(G50="","",IF(Paramètres!$I$3="x",
IF(OR(J50=0,J50=""),0,IF(J50&gt;=G50,Paramètres!$K$10,IF(J50&gt;=G50*75%,Paramètres!$J$8,IF(J50&gt;=G50*50%,Paramètres!$I$8,IF(J50&gt;=G50*25%,Paramètres!$H$8,Paramètres!$G$10))))),
IF(Paramètres!$N$3="x",
IF(OR(J50=0,J50=""),0,IF(J50&gt;=G50,Paramètres!$O$9,IF(J50&gt;=G50*75%,Paramètres!$O$9,IF(J50&gt;=G50*50%,Paramètres!$N$8,IF(J50&gt;=G50*25%,Paramètres!$M$8,IF(J50&lt;G50*25%,Paramètres!$L$9)))))),
IF(Paramètres!$R$3="x",
IF(OR(J50=0,J50=""),"NA",IF(J50&gt;=G50,Paramètres!$S$9,IF(J50&gt;=G50*75%,Paramètres!$S$9,IF(J50&gt;=G50*50%,Paramètres!$R$8,IF(J50&gt;=G50*25%,Paramètres!$Q$8,IF(J50&lt;G50*25%,Paramètres!$P$9)))))),
IF(Paramètres!$V$3="x",
IF(OR(J50=0,J50=""),Paramètres!$T$9,IF(J50&gt;=G50,Paramètres!$W$9,IF(J50&gt;=G50*75%,Paramètres!$W$9,IF(J50&gt;=G50*50%,Paramètres!$V$8,IF(J50&gt;=G50*25%,Paramètres!$U$8,IF(J50&lt;G50*25%,Paramètres!$T$9)))))))))))</f>
        <v/>
      </c>
      <c r="N48" s="406">
        <f>N52/4</f>
        <v>10</v>
      </c>
      <c r="O48" s="407">
        <f>IF(OR(COUNTBLANK(F49:F51)=3,G50=""),0,
IF(SUM(IF(F49&lt;&gt;"",VLOOKUP(F49,Paramètres!$E$2:$F$27,2,0)),IF(F50&lt;&gt;"",VLOOKUP(F50,Paramètres!$E$2:$F$27,2,0)),IF(F51&lt;&gt;"",VLOOKUP(F51,Paramètres!$E$2:$F$27,2,0)))&gt;N52,$N52,
SUM(IF(F49&lt;&gt;"",VLOOKUP(F49,Paramètres!$E$2:$F$27,2,0)),IF(F50&lt;&gt;"",VLOOKUP(F50,Paramètres!$E$2:$F$27,2,0)),IF(F51&lt;&gt;"",VLOOKUP(F51,Paramètres!$E$2:$F$27,2,0)))))</f>
        <v>0</v>
      </c>
      <c r="P48" s="408"/>
    </row>
    <row r="49" spans="1:16" ht="15" customHeight="1" x14ac:dyDescent="0.3">
      <c r="A49" s="515"/>
      <c r="B49" s="520"/>
      <c r="C49" s="521"/>
      <c r="D49" s="520"/>
      <c r="E49" s="515"/>
      <c r="F49" s="280"/>
      <c r="G49" s="411"/>
      <c r="H49" s="436"/>
      <c r="I49" s="522"/>
      <c r="J49" s="414"/>
      <c r="K49" s="515"/>
      <c r="N49" s="406">
        <f>N52/4</f>
        <v>10</v>
      </c>
      <c r="O49" s="407">
        <f>N52*5%</f>
        <v>2</v>
      </c>
    </row>
    <row r="50" spans="1:16" ht="15" customHeight="1" x14ac:dyDescent="0.3">
      <c r="A50" s="515"/>
      <c r="B50" s="523"/>
      <c r="C50" s="524"/>
      <c r="D50" s="523"/>
      <c r="E50" s="515"/>
      <c r="F50" s="281"/>
      <c r="G50" s="282"/>
      <c r="H50" s="436"/>
      <c r="I50" s="522"/>
      <c r="J50" s="417" t="str">
        <f>IF(COUNTA(F49:F51)=0,"",IF(F49&lt;&gt;"",VLOOKUP(F49,Paramètres!$E$2:$F$27,2,0))+IF(F50&lt;&gt;"",VLOOKUP(F50,Paramètres!$E$2:$F$27,2,0))+IF(F51&lt;&gt;"",VLOOKUP(F51,Paramètres!$E$2:$F$27,2,0)))</f>
        <v/>
      </c>
      <c r="K50" s="515"/>
      <c r="N50" s="406">
        <f>N52/4</f>
        <v>10</v>
      </c>
      <c r="O50" s="407">
        <f>SUM(N48:N52)-(O48+O49)</f>
        <v>78</v>
      </c>
      <c r="P50" s="408"/>
    </row>
    <row r="51" spans="1:16" ht="15" customHeight="1" thickBot="1" x14ac:dyDescent="0.35">
      <c r="A51" s="515"/>
      <c r="B51" s="523"/>
      <c r="C51" s="524"/>
      <c r="D51" s="523"/>
      <c r="E51" s="515"/>
      <c r="F51" s="283"/>
      <c r="G51" s="418"/>
      <c r="H51" s="440"/>
      <c r="I51" s="525"/>
      <c r="J51" s="421"/>
      <c r="K51" s="515"/>
      <c r="N51" s="406">
        <f>N52/4</f>
        <v>10</v>
      </c>
      <c r="O51" s="398"/>
    </row>
    <row r="52" spans="1:16" ht="16.2" thickBot="1" x14ac:dyDescent="0.35">
      <c r="A52" s="515"/>
      <c r="B52" s="526"/>
      <c r="C52" s="526"/>
      <c r="D52" s="526"/>
      <c r="E52" s="515"/>
      <c r="F52" s="527"/>
      <c r="G52" s="528"/>
      <c r="H52" s="529"/>
      <c r="I52" s="529"/>
      <c r="J52" s="530"/>
      <c r="K52" s="515"/>
      <c r="N52" s="406">
        <f>IF(G50="",40,G50)</f>
        <v>40</v>
      </c>
      <c r="O52" s="398"/>
    </row>
    <row r="53" spans="1:16" ht="15" customHeight="1" thickBot="1" x14ac:dyDescent="0.35">
      <c r="A53" s="515"/>
      <c r="B53" s="399">
        <f t="shared" ref="B53" si="3">B48+1</f>
        <v>11</v>
      </c>
      <c r="C53" s="400" t="str">
        <f>IF(VLOOKUP(B53,Paramètres!$A$2:$C$38,2,0)=0,"",VLOOKUP(B53,Paramètres!$A$2:$C$38,2,0))</f>
        <v>Elève 11</v>
      </c>
      <c r="D53" s="401" t="str">
        <f>IF(C53="","",VLOOKUP(B53,Paramètres!$A$2:$C$38,3,0))</f>
        <v>F</v>
      </c>
      <c r="E53" s="515"/>
      <c r="F53" s="402" t="s">
        <v>394</v>
      </c>
      <c r="G53" s="403" t="s">
        <v>184</v>
      </c>
      <c r="H53" s="432"/>
      <c r="I53" s="519"/>
      <c r="J53" s="403" t="s">
        <v>185</v>
      </c>
      <c r="K53" s="515"/>
      <c r="M53" s="406" t="str">
        <f>IF(G55="","",IF(Paramètres!$I$3="x",
IF(OR(J55=0,J55=""),0,IF(J55&gt;=G55,Paramètres!$K$10,IF(J55&gt;=G55*75%,Paramètres!$J$8,IF(J55&gt;=G55*50%,Paramètres!$I$8,IF(J55&gt;=G55*25%,Paramètres!$H$8,Paramètres!$G$10))))),
IF(Paramètres!$N$3="x",
IF(OR(J55=0,J55=""),0,IF(J55&gt;=G55,Paramètres!$O$9,IF(J55&gt;=G55*75%,Paramètres!$O$9,IF(J55&gt;=G55*50%,Paramètres!$N$8,IF(J55&gt;=G55*25%,Paramètres!$M$8,IF(J55&lt;G55*25%,Paramètres!$L$9)))))),
IF(Paramètres!$R$3="x",
IF(OR(J55=0,J55=""),"NA",IF(J55&gt;=G55,Paramètres!$S$9,IF(J55&gt;=G55*75%,Paramètres!$S$9,IF(J55&gt;=G55*50%,Paramètres!$R$8,IF(J55&gt;=G55*25%,Paramètres!$Q$8,IF(J55&lt;G55*25%,Paramètres!$P$9)))))),
IF(Paramètres!$V$3="x",
IF(OR(J55=0,J55=""),Paramètres!$T$9,IF(J55&gt;=G55,Paramètres!$W$9,IF(J55&gt;=G55*75%,Paramètres!$W$9,IF(J55&gt;=G55*50%,Paramètres!$V$8,IF(J55&gt;=G55*25%,Paramètres!$U$8,IF(J55&lt;G55*25%,Paramètres!$T$9)))))))))))</f>
        <v/>
      </c>
      <c r="N53" s="406">
        <f>N57/4</f>
        <v>10</v>
      </c>
      <c r="O53" s="407">
        <f>IF(OR(COUNTBLANK(F54:F56)=3,G55=""),0,
IF(SUM(IF(F54&lt;&gt;"",VLOOKUP(F54,Paramètres!$E$2:$F$27,2,0)),IF(F55&lt;&gt;"",VLOOKUP(F55,Paramètres!$E$2:$F$27,2,0)),IF(F56&lt;&gt;"",VLOOKUP(F56,Paramètres!$E$2:$F$27,2,0)))&gt;N57,$N57,
SUM(IF(F54&lt;&gt;"",VLOOKUP(F54,Paramètres!$E$2:$F$27,2,0)),IF(F55&lt;&gt;"",VLOOKUP(F55,Paramètres!$E$2:$F$27,2,0)),IF(F56&lt;&gt;"",VLOOKUP(F56,Paramètres!$E$2:$F$27,2,0)))))</f>
        <v>0</v>
      </c>
      <c r="P53" s="408"/>
    </row>
    <row r="54" spans="1:16" ht="15" customHeight="1" x14ac:dyDescent="0.3">
      <c r="A54" s="515"/>
      <c r="B54" s="520"/>
      <c r="C54" s="521"/>
      <c r="D54" s="520"/>
      <c r="E54" s="515"/>
      <c r="F54" s="280"/>
      <c r="G54" s="411"/>
      <c r="H54" s="436"/>
      <c r="I54" s="522"/>
      <c r="J54" s="414"/>
      <c r="K54" s="515"/>
      <c r="N54" s="406">
        <f>N57/4</f>
        <v>10</v>
      </c>
      <c r="O54" s="407">
        <f>N57*5%</f>
        <v>2</v>
      </c>
    </row>
    <row r="55" spans="1:16" ht="15" customHeight="1" x14ac:dyDescent="0.3">
      <c r="A55" s="515"/>
      <c r="B55" s="523"/>
      <c r="C55" s="524"/>
      <c r="D55" s="523"/>
      <c r="E55" s="515"/>
      <c r="F55" s="281"/>
      <c r="G55" s="282"/>
      <c r="H55" s="436"/>
      <c r="I55" s="522"/>
      <c r="J55" s="417" t="str">
        <f>IF(COUNTA(F54:F56)=0,"",IF(F54&lt;&gt;"",VLOOKUP(F54,Paramètres!$E$2:$F$27,2,0))+IF(F55&lt;&gt;"",VLOOKUP(F55,Paramètres!$E$2:$F$27,2,0))+IF(F56&lt;&gt;"",VLOOKUP(F56,Paramètres!$E$2:$F$27,2,0)))</f>
        <v/>
      </c>
      <c r="K55" s="515"/>
      <c r="N55" s="406">
        <f>N57/4</f>
        <v>10</v>
      </c>
      <c r="O55" s="407">
        <f>SUM(N53:N57)-(O53+O54)</f>
        <v>78</v>
      </c>
      <c r="P55" s="408"/>
    </row>
    <row r="56" spans="1:16" ht="15" customHeight="1" thickBot="1" x14ac:dyDescent="0.35">
      <c r="A56" s="515"/>
      <c r="B56" s="523"/>
      <c r="C56" s="524"/>
      <c r="D56" s="523"/>
      <c r="E56" s="515"/>
      <c r="F56" s="283"/>
      <c r="G56" s="418"/>
      <c r="H56" s="440"/>
      <c r="I56" s="525"/>
      <c r="J56" s="421"/>
      <c r="K56" s="515"/>
      <c r="N56" s="406">
        <f>N57/4</f>
        <v>10</v>
      </c>
      <c r="O56" s="398"/>
    </row>
    <row r="57" spans="1:16" ht="16.2" thickBot="1" x14ac:dyDescent="0.35">
      <c r="A57" s="515"/>
      <c r="B57" s="526"/>
      <c r="C57" s="526"/>
      <c r="D57" s="526"/>
      <c r="E57" s="515"/>
      <c r="F57" s="527"/>
      <c r="G57" s="528"/>
      <c r="H57" s="529"/>
      <c r="I57" s="529"/>
      <c r="J57" s="530"/>
      <c r="K57" s="515"/>
      <c r="N57" s="406">
        <f>IF(G55="",40,G55)</f>
        <v>40</v>
      </c>
      <c r="O57" s="398"/>
    </row>
    <row r="58" spans="1:16" ht="15" customHeight="1" thickBot="1" x14ac:dyDescent="0.35">
      <c r="A58" s="515"/>
      <c r="B58" s="399">
        <f t="shared" ref="B58" si="4">B53+1</f>
        <v>12</v>
      </c>
      <c r="C58" s="400" t="str">
        <f>IF(VLOOKUP(B58,Paramètres!$A$2:$C$38,2,0)=0,"",VLOOKUP(B58,Paramètres!$A$2:$C$38,2,0))</f>
        <v>Elève 12</v>
      </c>
      <c r="D58" s="401" t="str">
        <f>IF(C58="","",VLOOKUP(B58,Paramètres!$A$2:$C$38,3,0))</f>
        <v>G</v>
      </c>
      <c r="E58" s="515"/>
      <c r="F58" s="402" t="s">
        <v>394</v>
      </c>
      <c r="G58" s="403" t="s">
        <v>184</v>
      </c>
      <c r="H58" s="432"/>
      <c r="I58" s="519"/>
      <c r="J58" s="403" t="s">
        <v>185</v>
      </c>
      <c r="K58" s="515"/>
      <c r="M58" s="406" t="str">
        <f>IF(G60="","",IF(Paramètres!$I$3="x",
IF(OR(J60=0,J60=""),0,IF(J60&gt;=G60,Paramètres!$K$10,IF(J60&gt;=G60*75%,Paramètres!$J$8,IF(J60&gt;=G60*50%,Paramètres!$I$8,IF(J60&gt;=G60*25%,Paramètres!$H$8,Paramètres!$G$10))))),
IF(Paramètres!$N$3="x",
IF(OR(J60=0,J60=""),0,IF(J60&gt;=G60,Paramètres!$O$9,IF(J60&gt;=G60*75%,Paramètres!$O$9,IF(J60&gt;=G60*50%,Paramètres!$N$8,IF(J60&gt;=G60*25%,Paramètres!$M$8,IF(J60&lt;G60*25%,Paramètres!$L$9)))))),
IF(Paramètres!$R$3="x",
IF(OR(J60=0,J60=""),"NA",IF(J60&gt;=G60,Paramètres!$S$9,IF(J60&gt;=G60*75%,Paramètres!$S$9,IF(J60&gt;=G60*50%,Paramètres!$R$8,IF(J60&gt;=G60*25%,Paramètres!$Q$8,IF(J60&lt;G60*25%,Paramètres!$P$9)))))),
IF(Paramètres!$V$3="x",
IF(OR(J60=0,J60=""),Paramètres!$T$9,IF(J60&gt;=G60,Paramètres!$W$9,IF(J60&gt;=G60*75%,Paramètres!$W$9,IF(J60&gt;=G60*50%,Paramètres!$V$8,IF(J60&gt;=G60*25%,Paramètres!$U$8,IF(J60&lt;G60*25%,Paramètres!$T$9)))))))))))</f>
        <v/>
      </c>
      <c r="N58" s="406">
        <f>N62/4</f>
        <v>10</v>
      </c>
      <c r="O58" s="407">
        <f>IF(OR(COUNTBLANK(F59:F61)=3,G60=""),0,
IF(SUM(IF(F59&lt;&gt;"",VLOOKUP(F59,Paramètres!$E$2:$F$27,2,0)),IF(F60&lt;&gt;"",VLOOKUP(F60,Paramètres!$E$2:$F$27,2,0)),IF(F61&lt;&gt;"",VLOOKUP(F61,Paramètres!$E$2:$F$27,2,0)))&gt;N62,$N62,
SUM(IF(F59&lt;&gt;"",VLOOKUP(F59,Paramètres!$E$2:$F$27,2,0)),IF(F60&lt;&gt;"",VLOOKUP(F60,Paramètres!$E$2:$F$27,2,0)),IF(F61&lt;&gt;"",VLOOKUP(F61,Paramètres!$E$2:$F$27,2,0)))))</f>
        <v>0</v>
      </c>
      <c r="P58" s="408"/>
    </row>
    <row r="59" spans="1:16" ht="15" customHeight="1" x14ac:dyDescent="0.3">
      <c r="A59" s="515"/>
      <c r="B59" s="520"/>
      <c r="C59" s="521"/>
      <c r="D59" s="520"/>
      <c r="E59" s="515"/>
      <c r="F59" s="280"/>
      <c r="G59" s="411"/>
      <c r="H59" s="436"/>
      <c r="I59" s="522"/>
      <c r="J59" s="414"/>
      <c r="K59" s="515"/>
      <c r="N59" s="406">
        <f>N62/4</f>
        <v>10</v>
      </c>
      <c r="O59" s="407">
        <f>N62*5%</f>
        <v>2</v>
      </c>
    </row>
    <row r="60" spans="1:16" ht="15" customHeight="1" x14ac:dyDescent="0.3">
      <c r="A60" s="515"/>
      <c r="B60" s="523"/>
      <c r="C60" s="524"/>
      <c r="D60" s="523"/>
      <c r="E60" s="515"/>
      <c r="F60" s="281"/>
      <c r="G60" s="282"/>
      <c r="H60" s="436"/>
      <c r="I60" s="522"/>
      <c r="J60" s="417" t="str">
        <f>IF(COUNTA(F59:F61)=0,"",IF(F59&lt;&gt;"",VLOOKUP(F59,Paramètres!$E$2:$F$27,2,0))+IF(F60&lt;&gt;"",VLOOKUP(F60,Paramètres!$E$2:$F$27,2,0))+IF(F61&lt;&gt;"",VLOOKUP(F61,Paramètres!$E$2:$F$27,2,0)))</f>
        <v/>
      </c>
      <c r="K60" s="515"/>
      <c r="N60" s="406">
        <f>N62/4</f>
        <v>10</v>
      </c>
      <c r="O60" s="407">
        <f>SUM(N58:N62)-(O58+O59)</f>
        <v>78</v>
      </c>
      <c r="P60" s="408"/>
    </row>
    <row r="61" spans="1:16" ht="15" customHeight="1" thickBot="1" x14ac:dyDescent="0.35">
      <c r="A61" s="515"/>
      <c r="B61" s="523"/>
      <c r="C61" s="524"/>
      <c r="D61" s="523"/>
      <c r="E61" s="515"/>
      <c r="F61" s="283"/>
      <c r="G61" s="418"/>
      <c r="H61" s="440"/>
      <c r="I61" s="525"/>
      <c r="J61" s="421"/>
      <c r="K61" s="515"/>
      <c r="N61" s="406">
        <f>N62/4</f>
        <v>10</v>
      </c>
      <c r="O61" s="398"/>
    </row>
    <row r="62" spans="1:16" ht="16.2" thickBot="1" x14ac:dyDescent="0.35">
      <c r="A62" s="515"/>
      <c r="B62" s="526"/>
      <c r="C62" s="526"/>
      <c r="D62" s="526"/>
      <c r="E62" s="515"/>
      <c r="F62" s="527"/>
      <c r="G62" s="528"/>
      <c r="H62" s="529"/>
      <c r="I62" s="529"/>
      <c r="J62" s="530"/>
      <c r="K62" s="515"/>
      <c r="N62" s="406">
        <f>IF(G60="",40,G60)</f>
        <v>40</v>
      </c>
      <c r="O62" s="398"/>
    </row>
    <row r="63" spans="1:16" ht="15" customHeight="1" thickBot="1" x14ac:dyDescent="0.35">
      <c r="A63" s="515"/>
      <c r="B63" s="399">
        <f t="shared" ref="B63" si="5">B58+1</f>
        <v>13</v>
      </c>
      <c r="C63" s="400" t="str">
        <f>IF(VLOOKUP(B63,Paramètres!$A$2:$C$38,2,0)=0,"",VLOOKUP(B63,Paramètres!$A$2:$C$38,2,0))</f>
        <v>Elève 13</v>
      </c>
      <c r="D63" s="401" t="str">
        <f>IF(C63="","",VLOOKUP(B63,Paramètres!$A$2:$C$38,3,0))</f>
        <v>F</v>
      </c>
      <c r="E63" s="515"/>
      <c r="F63" s="402" t="s">
        <v>394</v>
      </c>
      <c r="G63" s="403" t="s">
        <v>184</v>
      </c>
      <c r="H63" s="432"/>
      <c r="I63" s="519"/>
      <c r="J63" s="403" t="s">
        <v>185</v>
      </c>
      <c r="K63" s="515"/>
      <c r="M63" s="406" t="str">
        <f>IF(G65="","",IF(Paramètres!$I$3="x",
IF(OR(J65=0,J65=""),0,IF(J65&gt;=G65,Paramètres!$K$10,IF(J65&gt;=G65*75%,Paramètres!$J$8,IF(J65&gt;=G65*50%,Paramètres!$I$8,IF(J65&gt;=G65*25%,Paramètres!$H$8,Paramètres!$G$10))))),
IF(Paramètres!$N$3="x",
IF(OR(J65=0,J65=""),0,IF(J65&gt;=G65,Paramètres!$O$9,IF(J65&gt;=G65*75%,Paramètres!$O$9,IF(J65&gt;=G65*50%,Paramètres!$N$8,IF(J65&gt;=G65*25%,Paramètres!$M$8,IF(J65&lt;G65*25%,Paramètres!$L$9)))))),
IF(Paramètres!$R$3="x",
IF(OR(J65=0,J65=""),"NA",IF(J65&gt;=G65,Paramètres!$S$9,IF(J65&gt;=G65*75%,Paramètres!$S$9,IF(J65&gt;=G65*50%,Paramètres!$R$8,IF(J65&gt;=G65*25%,Paramètres!$Q$8,IF(J65&lt;G65*25%,Paramètres!$P$9)))))),
IF(Paramètres!$V$3="x",
IF(OR(J65=0,J65=""),Paramètres!$T$9,IF(J65&gt;=G65,Paramètres!$W$9,IF(J65&gt;=G65*75%,Paramètres!$W$9,IF(J65&gt;=G65*50%,Paramètres!$V$8,IF(J65&gt;=G65*25%,Paramètres!$U$8,IF(J65&lt;G65*25%,Paramètres!$T$9)))))))))))</f>
        <v/>
      </c>
      <c r="N63" s="406">
        <f>N67/4</f>
        <v>10</v>
      </c>
      <c r="O63" s="407">
        <f>IF(OR(COUNTBLANK(F64:F66)=3,G65=""),0,
IF(SUM(IF(F64&lt;&gt;"",VLOOKUP(F64,Paramètres!$E$2:$F$27,2,0)),IF(F65&lt;&gt;"",VLOOKUP(F65,Paramètres!$E$2:$F$27,2,0)),IF(F66&lt;&gt;"",VLOOKUP(F66,Paramètres!$E$2:$F$27,2,0)))&gt;N67,$N67,
SUM(IF(F64&lt;&gt;"",VLOOKUP(F64,Paramètres!$E$2:$F$27,2,0)),IF(F65&lt;&gt;"",VLOOKUP(F65,Paramètres!$E$2:$F$27,2,0)),IF(F66&lt;&gt;"",VLOOKUP(F66,Paramètres!$E$2:$F$27,2,0)))))</f>
        <v>0</v>
      </c>
      <c r="P63" s="408"/>
    </row>
    <row r="64" spans="1:16" ht="15" customHeight="1" x14ac:dyDescent="0.3">
      <c r="A64" s="515"/>
      <c r="B64" s="520"/>
      <c r="C64" s="521"/>
      <c r="D64" s="520"/>
      <c r="E64" s="515"/>
      <c r="F64" s="280"/>
      <c r="G64" s="411"/>
      <c r="H64" s="436"/>
      <c r="I64" s="522"/>
      <c r="J64" s="414"/>
      <c r="K64" s="515"/>
      <c r="N64" s="406">
        <f>N67/4</f>
        <v>10</v>
      </c>
      <c r="O64" s="407">
        <f>N67*5%</f>
        <v>2</v>
      </c>
    </row>
    <row r="65" spans="1:16" ht="15" customHeight="1" x14ac:dyDescent="0.3">
      <c r="A65" s="515"/>
      <c r="B65" s="523"/>
      <c r="C65" s="524"/>
      <c r="D65" s="523"/>
      <c r="E65" s="515"/>
      <c r="F65" s="281"/>
      <c r="G65" s="282"/>
      <c r="H65" s="436"/>
      <c r="I65" s="522"/>
      <c r="J65" s="417" t="str">
        <f>IF(COUNTA(F64:F66)=0,"",IF(F64&lt;&gt;"",VLOOKUP(F64,Paramètres!$E$2:$F$27,2,0))+IF(F65&lt;&gt;"",VLOOKUP(F65,Paramètres!$E$2:$F$27,2,0))+IF(F66&lt;&gt;"",VLOOKUP(F66,Paramètres!$E$2:$F$27,2,0)))</f>
        <v/>
      </c>
      <c r="K65" s="515"/>
      <c r="N65" s="406">
        <f>N67/4</f>
        <v>10</v>
      </c>
      <c r="O65" s="407">
        <f>SUM(N63:N67)-(O63+O64)</f>
        <v>78</v>
      </c>
      <c r="P65" s="408"/>
    </row>
    <row r="66" spans="1:16" ht="15" customHeight="1" thickBot="1" x14ac:dyDescent="0.35">
      <c r="A66" s="515"/>
      <c r="B66" s="523"/>
      <c r="C66" s="524"/>
      <c r="D66" s="523"/>
      <c r="E66" s="515"/>
      <c r="F66" s="283"/>
      <c r="G66" s="418"/>
      <c r="H66" s="440"/>
      <c r="I66" s="525"/>
      <c r="J66" s="421"/>
      <c r="K66" s="515"/>
      <c r="N66" s="406">
        <f>N67/4</f>
        <v>10</v>
      </c>
      <c r="O66" s="398"/>
    </row>
    <row r="67" spans="1:16" ht="16.2" thickBot="1" x14ac:dyDescent="0.35">
      <c r="A67" s="515"/>
      <c r="B67" s="526"/>
      <c r="C67" s="526"/>
      <c r="D67" s="526"/>
      <c r="E67" s="515"/>
      <c r="F67" s="527"/>
      <c r="G67" s="528"/>
      <c r="H67" s="529"/>
      <c r="I67" s="529"/>
      <c r="J67" s="530"/>
      <c r="K67" s="515"/>
      <c r="N67" s="406">
        <f>IF(G65="",40,G65)</f>
        <v>40</v>
      </c>
      <c r="O67" s="398"/>
    </row>
    <row r="68" spans="1:16" ht="15" customHeight="1" thickBot="1" x14ac:dyDescent="0.35">
      <c r="A68" s="515"/>
      <c r="B68" s="399">
        <f t="shared" ref="B68" si="6">B63+1</f>
        <v>14</v>
      </c>
      <c r="C68" s="400" t="str">
        <f>IF(VLOOKUP(B68,Paramètres!$A$2:$C$38,2,0)=0,"",VLOOKUP(B68,Paramètres!$A$2:$C$38,2,0))</f>
        <v>Elève 14</v>
      </c>
      <c r="D68" s="401" t="str">
        <f>IF(C68="","",VLOOKUP(B68,Paramètres!$A$2:$C$38,3,0))</f>
        <v>F</v>
      </c>
      <c r="E68" s="515"/>
      <c r="F68" s="402" t="s">
        <v>394</v>
      </c>
      <c r="G68" s="403" t="s">
        <v>184</v>
      </c>
      <c r="H68" s="432"/>
      <c r="I68" s="519"/>
      <c r="J68" s="403" t="s">
        <v>185</v>
      </c>
      <c r="K68" s="515"/>
      <c r="M68" s="406" t="str">
        <f>IF(G70="","",IF(Paramètres!$I$3="x",
IF(OR(J70=0,J70=""),0,IF(J70&gt;=G70,Paramètres!$K$10,IF(J70&gt;=G70*75%,Paramètres!$J$8,IF(J70&gt;=G70*50%,Paramètres!$I$8,IF(J70&gt;=G70*25%,Paramètres!$H$8,Paramètres!$G$10))))),
IF(Paramètres!$N$3="x",
IF(OR(J70=0,J70=""),0,IF(J70&gt;=G70,Paramètres!$O$9,IF(J70&gt;=G70*75%,Paramètres!$O$9,IF(J70&gt;=G70*50%,Paramètres!$N$8,IF(J70&gt;=G70*25%,Paramètres!$M$8,IF(J70&lt;G70*25%,Paramètres!$L$9)))))),
IF(Paramètres!$R$3="x",
IF(OR(J70=0,J70=""),"NA",IF(J70&gt;=G70,Paramètres!$S$9,IF(J70&gt;=G70*75%,Paramètres!$S$9,IF(J70&gt;=G70*50%,Paramètres!$R$8,IF(J70&gt;=G70*25%,Paramètres!$Q$8,IF(J70&lt;G70*25%,Paramètres!$P$9)))))),
IF(Paramètres!$V$3="x",
IF(OR(J70=0,J70=""),Paramètres!$T$9,IF(J70&gt;=G70,Paramètres!$W$9,IF(J70&gt;=G70*75%,Paramètres!$W$9,IF(J70&gt;=G70*50%,Paramètres!$V$8,IF(J70&gt;=G70*25%,Paramètres!$U$8,IF(J70&lt;G70*25%,Paramètres!$T$9)))))))))))</f>
        <v/>
      </c>
      <c r="N68" s="406">
        <f>N72/4</f>
        <v>10</v>
      </c>
      <c r="O68" s="407">
        <f>IF(OR(COUNTBLANK(F69:F71)=3,G70=""),0,
IF(SUM(IF(F69&lt;&gt;"",VLOOKUP(F69,Paramètres!$E$2:$F$27,2,0)),IF(F70&lt;&gt;"",VLOOKUP(F70,Paramètres!$E$2:$F$27,2,0)),IF(F71&lt;&gt;"",VLOOKUP(F71,Paramètres!$E$2:$F$27,2,0)))&gt;N72,$N72,
SUM(IF(F69&lt;&gt;"",VLOOKUP(F69,Paramètres!$E$2:$F$27,2,0)),IF(F70&lt;&gt;"",VLOOKUP(F70,Paramètres!$E$2:$F$27,2,0)),IF(F71&lt;&gt;"",VLOOKUP(F71,Paramètres!$E$2:$F$27,2,0)))))</f>
        <v>0</v>
      </c>
      <c r="P68" s="408"/>
    </row>
    <row r="69" spans="1:16" ht="15" customHeight="1" x14ac:dyDescent="0.3">
      <c r="A69" s="515"/>
      <c r="B69" s="520"/>
      <c r="C69" s="521"/>
      <c r="D69" s="520"/>
      <c r="E69" s="515"/>
      <c r="F69" s="280"/>
      <c r="G69" s="411"/>
      <c r="H69" s="436"/>
      <c r="I69" s="522"/>
      <c r="J69" s="414"/>
      <c r="K69" s="515"/>
      <c r="N69" s="406">
        <f>N72/4</f>
        <v>10</v>
      </c>
      <c r="O69" s="407">
        <f>N72*5%</f>
        <v>2</v>
      </c>
    </row>
    <row r="70" spans="1:16" ht="15" customHeight="1" x14ac:dyDescent="0.3">
      <c r="A70" s="515"/>
      <c r="B70" s="523"/>
      <c r="C70" s="524"/>
      <c r="D70" s="523"/>
      <c r="E70" s="515"/>
      <c r="F70" s="281"/>
      <c r="G70" s="282"/>
      <c r="H70" s="436"/>
      <c r="I70" s="522"/>
      <c r="J70" s="417" t="str">
        <f>IF(COUNTA(F69:F71)=0,"",IF(F69&lt;&gt;"",VLOOKUP(F69,Paramètres!$E$2:$F$27,2,0))+IF(F70&lt;&gt;"",VLOOKUP(F70,Paramètres!$E$2:$F$27,2,0))+IF(F71&lt;&gt;"",VLOOKUP(F71,Paramètres!$E$2:$F$27,2,0)))</f>
        <v/>
      </c>
      <c r="K70" s="515"/>
      <c r="N70" s="406">
        <f>N72/4</f>
        <v>10</v>
      </c>
      <c r="O70" s="407">
        <f>SUM(N68:N72)-(O68+O69)</f>
        <v>78</v>
      </c>
      <c r="P70" s="408"/>
    </row>
    <row r="71" spans="1:16" ht="15" customHeight="1" thickBot="1" x14ac:dyDescent="0.35">
      <c r="A71" s="515"/>
      <c r="B71" s="523"/>
      <c r="C71" s="524"/>
      <c r="D71" s="523"/>
      <c r="E71" s="515"/>
      <c r="F71" s="283"/>
      <c r="G71" s="418"/>
      <c r="H71" s="440"/>
      <c r="I71" s="525"/>
      <c r="J71" s="421"/>
      <c r="K71" s="515"/>
      <c r="N71" s="406">
        <f>N72/4</f>
        <v>10</v>
      </c>
      <c r="O71" s="398"/>
    </row>
    <row r="72" spans="1:16" ht="16.2" thickBot="1" x14ac:dyDescent="0.35">
      <c r="A72" s="515"/>
      <c r="B72" s="526"/>
      <c r="C72" s="526"/>
      <c r="D72" s="526"/>
      <c r="E72" s="515"/>
      <c r="F72" s="527"/>
      <c r="G72" s="528"/>
      <c r="H72" s="529"/>
      <c r="I72" s="529"/>
      <c r="J72" s="530"/>
      <c r="K72" s="515"/>
      <c r="N72" s="406">
        <f>IF(G70="",40,G70)</f>
        <v>40</v>
      </c>
      <c r="O72" s="398"/>
    </row>
    <row r="73" spans="1:16" ht="15" customHeight="1" thickBot="1" x14ac:dyDescent="0.35">
      <c r="A73" s="515"/>
      <c r="B73" s="399">
        <f t="shared" ref="B73" si="7">B68+1</f>
        <v>15</v>
      </c>
      <c r="C73" s="400" t="str">
        <f>IF(VLOOKUP(B73,Paramètres!$A$2:$C$38,2,0)=0,"",VLOOKUP(B73,Paramètres!$A$2:$C$38,2,0))</f>
        <v>Elève 15</v>
      </c>
      <c r="D73" s="401" t="str">
        <f>IF(C73="","",VLOOKUP(B73,Paramètres!$A$2:$C$38,3,0))</f>
        <v>G</v>
      </c>
      <c r="E73" s="515"/>
      <c r="F73" s="402" t="s">
        <v>394</v>
      </c>
      <c r="G73" s="403" t="s">
        <v>184</v>
      </c>
      <c r="H73" s="432"/>
      <c r="I73" s="519"/>
      <c r="J73" s="403" t="s">
        <v>185</v>
      </c>
      <c r="K73" s="515"/>
      <c r="M73" s="406" t="str">
        <f>IF(G75="","",IF(Paramètres!$I$3="x",
IF(OR(J75=0,J75=""),0,IF(J75&gt;=G75,Paramètres!$K$10,IF(J75&gt;=G75*75%,Paramètres!$J$8,IF(J75&gt;=G75*50%,Paramètres!$I$8,IF(J75&gt;=G75*25%,Paramètres!$H$8,Paramètres!$G$10))))),
IF(Paramètres!$N$3="x",
IF(OR(J75=0,J75=""),0,IF(J75&gt;=G75,Paramètres!$O$9,IF(J75&gt;=G75*75%,Paramètres!$O$9,IF(J75&gt;=G75*50%,Paramètres!$N$8,IF(J75&gt;=G75*25%,Paramètres!$M$8,IF(J75&lt;G75*25%,Paramètres!$L$9)))))),
IF(Paramètres!$R$3="x",
IF(OR(J75=0,J75=""),"NA",IF(J75&gt;=G75,Paramètres!$S$9,IF(J75&gt;=G75*75%,Paramètres!$S$9,IF(J75&gt;=G75*50%,Paramètres!$R$8,IF(J75&gt;=G75*25%,Paramètres!$Q$8,IF(J75&lt;G75*25%,Paramètres!$P$9)))))),
IF(Paramètres!$V$3="x",
IF(OR(J75=0,J75=""),Paramètres!$T$9,IF(J75&gt;=G75,Paramètres!$W$9,IF(J75&gt;=G75*75%,Paramètres!$W$9,IF(J75&gt;=G75*50%,Paramètres!$V$8,IF(J75&gt;=G75*25%,Paramètres!$U$8,IF(J75&lt;G75*25%,Paramètres!$T$9)))))))))))</f>
        <v/>
      </c>
      <c r="N73" s="406">
        <f>N77/4</f>
        <v>10</v>
      </c>
      <c r="O73" s="407">
        <f>IF(OR(COUNTBLANK(F74:F76)=3,G75=""),0,
IF(SUM(IF(F74&lt;&gt;"",VLOOKUP(F74,Paramètres!$E$2:$F$27,2,0)),IF(F75&lt;&gt;"",VLOOKUP(F75,Paramètres!$E$2:$F$27,2,0)),IF(F76&lt;&gt;"",VLOOKUP(F76,Paramètres!$E$2:$F$27,2,0)))&gt;N77,$N77,
SUM(IF(F74&lt;&gt;"",VLOOKUP(F74,Paramètres!$E$2:$F$27,2,0)),IF(F75&lt;&gt;"",VLOOKUP(F75,Paramètres!$E$2:$F$27,2,0)),IF(F76&lt;&gt;"",VLOOKUP(F76,Paramètres!$E$2:$F$27,2,0)))))</f>
        <v>0</v>
      </c>
      <c r="P73" s="408"/>
    </row>
    <row r="74" spans="1:16" ht="15" customHeight="1" x14ac:dyDescent="0.3">
      <c r="A74" s="515"/>
      <c r="B74" s="520"/>
      <c r="C74" s="521"/>
      <c r="D74" s="520"/>
      <c r="E74" s="515"/>
      <c r="F74" s="280"/>
      <c r="G74" s="411"/>
      <c r="H74" s="436"/>
      <c r="I74" s="522"/>
      <c r="J74" s="414"/>
      <c r="K74" s="515"/>
      <c r="N74" s="406">
        <f>N77/4</f>
        <v>10</v>
      </c>
      <c r="O74" s="407">
        <f>N77*5%</f>
        <v>2</v>
      </c>
    </row>
    <row r="75" spans="1:16" ht="15" customHeight="1" x14ac:dyDescent="0.3">
      <c r="A75" s="515"/>
      <c r="B75" s="523"/>
      <c r="C75" s="524"/>
      <c r="D75" s="523"/>
      <c r="E75" s="515"/>
      <c r="F75" s="281"/>
      <c r="G75" s="282"/>
      <c r="H75" s="436"/>
      <c r="I75" s="522"/>
      <c r="J75" s="417" t="str">
        <f>IF(COUNTA(F74:F76)=0,"",IF(F74&lt;&gt;"",VLOOKUP(F74,Paramètres!$E$2:$F$27,2,0))+IF(F75&lt;&gt;"",VLOOKUP(F75,Paramètres!$E$2:$F$27,2,0))+IF(F76&lt;&gt;"",VLOOKUP(F76,Paramètres!$E$2:$F$27,2,0)))</f>
        <v/>
      </c>
      <c r="K75" s="515"/>
      <c r="N75" s="406">
        <f>N77/4</f>
        <v>10</v>
      </c>
      <c r="O75" s="407">
        <f>SUM(N73:N77)-(O73+O74)</f>
        <v>78</v>
      </c>
      <c r="P75" s="408"/>
    </row>
    <row r="76" spans="1:16" ht="15" customHeight="1" thickBot="1" x14ac:dyDescent="0.35">
      <c r="A76" s="515"/>
      <c r="B76" s="523"/>
      <c r="C76" s="524"/>
      <c r="D76" s="523"/>
      <c r="E76" s="515"/>
      <c r="F76" s="283"/>
      <c r="G76" s="418"/>
      <c r="H76" s="440"/>
      <c r="I76" s="525"/>
      <c r="J76" s="421"/>
      <c r="K76" s="515"/>
      <c r="N76" s="406">
        <f>N77/4</f>
        <v>10</v>
      </c>
      <c r="O76" s="398"/>
    </row>
    <row r="77" spans="1:16" ht="16.2" thickBot="1" x14ac:dyDescent="0.35">
      <c r="A77" s="515"/>
      <c r="B77" s="526"/>
      <c r="C77" s="526"/>
      <c r="D77" s="526"/>
      <c r="E77" s="515"/>
      <c r="F77" s="527"/>
      <c r="G77" s="528"/>
      <c r="H77" s="529"/>
      <c r="I77" s="529"/>
      <c r="J77" s="530"/>
      <c r="K77" s="515"/>
      <c r="N77" s="406">
        <f>IF(G75="",40,G75)</f>
        <v>40</v>
      </c>
      <c r="O77" s="398"/>
    </row>
    <row r="78" spans="1:16" ht="15" customHeight="1" thickBot="1" x14ac:dyDescent="0.35">
      <c r="A78" s="515"/>
      <c r="B78" s="399">
        <f t="shared" ref="B78" si="8">B73+1</f>
        <v>16</v>
      </c>
      <c r="C78" s="400" t="str">
        <f>IF(VLOOKUP(B78,Paramètres!$A$2:$C$38,2,0)=0,"",VLOOKUP(B78,Paramètres!$A$2:$C$38,2,0))</f>
        <v>Elève 16</v>
      </c>
      <c r="D78" s="401" t="str">
        <f>IF(C78="","",VLOOKUP(B78,Paramètres!$A$2:$C$38,3,0))</f>
        <v>G</v>
      </c>
      <c r="E78" s="515"/>
      <c r="F78" s="402" t="s">
        <v>394</v>
      </c>
      <c r="G78" s="403" t="s">
        <v>184</v>
      </c>
      <c r="H78" s="432"/>
      <c r="I78" s="519"/>
      <c r="J78" s="403" t="s">
        <v>185</v>
      </c>
      <c r="K78" s="515"/>
      <c r="M78" s="406" t="str">
        <f>IF(G80="","",IF(Paramètres!$I$3="x",
IF(OR(J80=0,J80=""),0,IF(J80&gt;=G80,Paramètres!$K$10,IF(J80&gt;=G80*75%,Paramètres!$J$8,IF(J80&gt;=G80*50%,Paramètres!$I$8,IF(J80&gt;=G80*25%,Paramètres!$H$8,Paramètres!$G$10))))),
IF(Paramètres!$N$3="x",
IF(OR(J80=0,J80=""),0,IF(J80&gt;=G80,Paramètres!$O$9,IF(J80&gt;=G80*75%,Paramètres!$O$9,IF(J80&gt;=G80*50%,Paramètres!$N$8,IF(J80&gt;=G80*25%,Paramètres!$M$8,IF(J80&lt;G80*25%,Paramètres!$L$9)))))),
IF(Paramètres!$R$3="x",
IF(OR(J80=0,J80=""),"NA",IF(J80&gt;=G80,Paramètres!$S$9,IF(J80&gt;=G80*75%,Paramètres!$S$9,IF(J80&gt;=G80*50%,Paramètres!$R$8,IF(J80&gt;=G80*25%,Paramètres!$Q$8,IF(J80&lt;G80*25%,Paramètres!$P$9)))))),
IF(Paramètres!$V$3="x",
IF(OR(J80=0,J80=""),Paramètres!$T$9,IF(J80&gt;=G80,Paramètres!$W$9,IF(J80&gt;=G80*75%,Paramètres!$W$9,IF(J80&gt;=G80*50%,Paramètres!$V$8,IF(J80&gt;=G80*25%,Paramètres!$U$8,IF(J80&lt;G80*25%,Paramètres!$T$9)))))))))))</f>
        <v/>
      </c>
      <c r="N78" s="406">
        <f>N82/4</f>
        <v>10</v>
      </c>
      <c r="O78" s="407">
        <f>IF(OR(COUNTBLANK(F79:F81)=3,G80=""),0,
IF(SUM(IF(F79&lt;&gt;"",VLOOKUP(F79,Paramètres!$E$2:$F$27,2,0)),IF(F80&lt;&gt;"",VLOOKUP(F80,Paramètres!$E$2:$F$27,2,0)),IF(F81&lt;&gt;"",VLOOKUP(F81,Paramètres!$E$2:$F$27,2,0)))&gt;N82,$N82,
SUM(IF(F79&lt;&gt;"",VLOOKUP(F79,Paramètres!$E$2:$F$27,2,0)),IF(F80&lt;&gt;"",VLOOKUP(F80,Paramètres!$E$2:$F$27,2,0)),IF(F81&lt;&gt;"",VLOOKUP(F81,Paramètres!$E$2:$F$27,2,0)))))</f>
        <v>0</v>
      </c>
      <c r="P78" s="408"/>
    </row>
    <row r="79" spans="1:16" ht="15" customHeight="1" x14ac:dyDescent="0.3">
      <c r="A79" s="515"/>
      <c r="B79" s="520"/>
      <c r="C79" s="521"/>
      <c r="D79" s="520"/>
      <c r="E79" s="515"/>
      <c r="F79" s="280"/>
      <c r="G79" s="411"/>
      <c r="H79" s="436"/>
      <c r="I79" s="522"/>
      <c r="J79" s="414"/>
      <c r="K79" s="515"/>
      <c r="N79" s="406">
        <f>N82/4</f>
        <v>10</v>
      </c>
      <c r="O79" s="407">
        <f>N82*5%</f>
        <v>2</v>
      </c>
    </row>
    <row r="80" spans="1:16" ht="15" customHeight="1" x14ac:dyDescent="0.3">
      <c r="A80" s="515"/>
      <c r="B80" s="523"/>
      <c r="C80" s="524"/>
      <c r="D80" s="523"/>
      <c r="E80" s="515"/>
      <c r="F80" s="281"/>
      <c r="G80" s="282"/>
      <c r="H80" s="436"/>
      <c r="I80" s="522"/>
      <c r="J80" s="417" t="str">
        <f>IF(COUNTA(F79:F81)=0,"",IF(F79&lt;&gt;"",VLOOKUP(F79,Paramètres!$E$2:$F$27,2,0))+IF(F80&lt;&gt;"",VLOOKUP(F80,Paramètres!$E$2:$F$27,2,0))+IF(F81&lt;&gt;"",VLOOKUP(F81,Paramètres!$E$2:$F$27,2,0)))</f>
        <v/>
      </c>
      <c r="K80" s="515"/>
      <c r="N80" s="406">
        <f>N82/4</f>
        <v>10</v>
      </c>
      <c r="O80" s="407">
        <f>SUM(N78:N82)-(O78+O79)</f>
        <v>78</v>
      </c>
      <c r="P80" s="408"/>
    </row>
    <row r="81" spans="1:16" ht="15" customHeight="1" thickBot="1" x14ac:dyDescent="0.35">
      <c r="A81" s="515"/>
      <c r="B81" s="523"/>
      <c r="C81" s="524"/>
      <c r="D81" s="523"/>
      <c r="E81" s="515"/>
      <c r="F81" s="283"/>
      <c r="G81" s="418"/>
      <c r="H81" s="440"/>
      <c r="I81" s="525"/>
      <c r="J81" s="421"/>
      <c r="K81" s="515"/>
      <c r="N81" s="406">
        <f>N82/4</f>
        <v>10</v>
      </c>
      <c r="O81" s="398"/>
    </row>
    <row r="82" spans="1:16" ht="16.2" thickBot="1" x14ac:dyDescent="0.35">
      <c r="A82" s="515"/>
      <c r="B82" s="526"/>
      <c r="C82" s="526"/>
      <c r="D82" s="526"/>
      <c r="E82" s="515"/>
      <c r="F82" s="527"/>
      <c r="G82" s="528"/>
      <c r="H82" s="529"/>
      <c r="I82" s="529"/>
      <c r="J82" s="530"/>
      <c r="K82" s="515"/>
      <c r="N82" s="406">
        <f>IF(G80="",40,G80)</f>
        <v>40</v>
      </c>
      <c r="O82" s="398"/>
    </row>
    <row r="83" spans="1:16" ht="15" customHeight="1" thickBot="1" x14ac:dyDescent="0.35">
      <c r="A83" s="515"/>
      <c r="B83" s="399">
        <f t="shared" ref="B83" si="9">B78+1</f>
        <v>17</v>
      </c>
      <c r="C83" s="400" t="str">
        <f>IF(VLOOKUP(B83,Paramètres!$A$2:$C$38,2,0)=0,"",VLOOKUP(B83,Paramètres!$A$2:$C$38,2,0))</f>
        <v>Elève 17</v>
      </c>
      <c r="D83" s="401" t="str">
        <f>IF(C83="","",VLOOKUP(B83,Paramètres!$A$2:$C$38,3,0))</f>
        <v>G</v>
      </c>
      <c r="E83" s="515"/>
      <c r="F83" s="402" t="s">
        <v>394</v>
      </c>
      <c r="G83" s="403" t="s">
        <v>184</v>
      </c>
      <c r="H83" s="432"/>
      <c r="I83" s="519"/>
      <c r="J83" s="403" t="s">
        <v>185</v>
      </c>
      <c r="K83" s="515"/>
      <c r="M83" s="406" t="str">
        <f>IF(G85="","",IF(Paramètres!$I$3="x",
IF(OR(J85=0,J85=""),0,IF(J85&gt;=G85,Paramètres!$K$10,IF(J85&gt;=G85*75%,Paramètres!$J$8,IF(J85&gt;=G85*50%,Paramètres!$I$8,IF(J85&gt;=G85*25%,Paramètres!$H$8,Paramètres!$G$10))))),
IF(Paramètres!$N$3="x",
IF(OR(J85=0,J85=""),0,IF(J85&gt;=G85,Paramètres!$O$9,IF(J85&gt;=G85*75%,Paramètres!$O$9,IF(J85&gt;=G85*50%,Paramètres!$N$8,IF(J85&gt;=G85*25%,Paramètres!$M$8,IF(J85&lt;G85*25%,Paramètres!$L$9)))))),
IF(Paramètres!$R$3="x",
IF(OR(J85=0,J85=""),"NA",IF(J85&gt;=G85,Paramètres!$S$9,IF(J85&gt;=G85*75%,Paramètres!$S$9,IF(J85&gt;=G85*50%,Paramètres!$R$8,IF(J85&gt;=G85*25%,Paramètres!$Q$8,IF(J85&lt;G85*25%,Paramètres!$P$9)))))),
IF(Paramètres!$V$3="x",
IF(OR(J85=0,J85=""),Paramètres!$T$9,IF(J85&gt;=G85,Paramètres!$W$9,IF(J85&gt;=G85*75%,Paramètres!$W$9,IF(J85&gt;=G85*50%,Paramètres!$V$8,IF(J85&gt;=G85*25%,Paramètres!$U$8,IF(J85&lt;G85*25%,Paramètres!$T$9)))))))))))</f>
        <v/>
      </c>
      <c r="N83" s="406">
        <f>N87/4</f>
        <v>10</v>
      </c>
      <c r="O83" s="407">
        <f>IF(OR(COUNTBLANK(F84:F86)=3,G85=""),0,
IF(SUM(IF(F84&lt;&gt;"",VLOOKUP(F84,Paramètres!$E$2:$F$27,2,0)),IF(F85&lt;&gt;"",VLOOKUP(F85,Paramètres!$E$2:$F$27,2,0)),IF(F86&lt;&gt;"",VLOOKUP(F86,Paramètres!$E$2:$F$27,2,0)))&gt;N87,$N87,
SUM(IF(F84&lt;&gt;"",VLOOKUP(F84,Paramètres!$E$2:$F$27,2,0)),IF(F85&lt;&gt;"",VLOOKUP(F85,Paramètres!$E$2:$F$27,2,0)),IF(F86&lt;&gt;"",VLOOKUP(F86,Paramètres!$E$2:$F$27,2,0)))))</f>
        <v>0</v>
      </c>
      <c r="P83" s="408"/>
    </row>
    <row r="84" spans="1:16" ht="15" customHeight="1" x14ac:dyDescent="0.3">
      <c r="A84" s="515"/>
      <c r="B84" s="520"/>
      <c r="C84" s="521"/>
      <c r="D84" s="520"/>
      <c r="E84" s="515"/>
      <c r="F84" s="280"/>
      <c r="G84" s="411"/>
      <c r="H84" s="436"/>
      <c r="I84" s="522"/>
      <c r="J84" s="414"/>
      <c r="K84" s="515"/>
      <c r="N84" s="406">
        <f>N87/4</f>
        <v>10</v>
      </c>
      <c r="O84" s="407">
        <f>N87*5%</f>
        <v>2</v>
      </c>
    </row>
    <row r="85" spans="1:16" ht="15" customHeight="1" x14ac:dyDescent="0.3">
      <c r="A85" s="515"/>
      <c r="B85" s="523"/>
      <c r="C85" s="524"/>
      <c r="D85" s="523"/>
      <c r="E85" s="515"/>
      <c r="F85" s="281"/>
      <c r="G85" s="282"/>
      <c r="H85" s="436"/>
      <c r="I85" s="522"/>
      <c r="J85" s="417" t="str">
        <f>IF(COUNTA(F84:F86)=0,"",IF(F84&lt;&gt;"",VLOOKUP(F84,Paramètres!$E$2:$F$27,2,0))+IF(F85&lt;&gt;"",VLOOKUP(F85,Paramètres!$E$2:$F$27,2,0))+IF(F86&lt;&gt;"",VLOOKUP(F86,Paramètres!$E$2:$F$27,2,0)))</f>
        <v/>
      </c>
      <c r="K85" s="515"/>
      <c r="N85" s="406">
        <f>N87/4</f>
        <v>10</v>
      </c>
      <c r="O85" s="407">
        <f>SUM(N83:N87)-(O83+O84)</f>
        <v>78</v>
      </c>
      <c r="P85" s="408"/>
    </row>
    <row r="86" spans="1:16" ht="15" customHeight="1" thickBot="1" x14ac:dyDescent="0.35">
      <c r="A86" s="515"/>
      <c r="B86" s="523"/>
      <c r="C86" s="524"/>
      <c r="D86" s="523"/>
      <c r="E86" s="515"/>
      <c r="F86" s="283"/>
      <c r="G86" s="418"/>
      <c r="H86" s="440"/>
      <c r="I86" s="525"/>
      <c r="J86" s="421"/>
      <c r="K86" s="515"/>
      <c r="N86" s="406">
        <f>N87/4</f>
        <v>10</v>
      </c>
      <c r="O86" s="398"/>
    </row>
    <row r="87" spans="1:16" ht="16.2" thickBot="1" x14ac:dyDescent="0.35">
      <c r="A87" s="515"/>
      <c r="B87" s="526"/>
      <c r="C87" s="526"/>
      <c r="D87" s="526"/>
      <c r="E87" s="515"/>
      <c r="F87" s="527"/>
      <c r="G87" s="528"/>
      <c r="H87" s="529"/>
      <c r="I87" s="529"/>
      <c r="J87" s="530"/>
      <c r="K87" s="515"/>
      <c r="N87" s="406">
        <f>IF(G85="",40,G85)</f>
        <v>40</v>
      </c>
      <c r="O87" s="398"/>
    </row>
    <row r="88" spans="1:16" ht="15" customHeight="1" thickBot="1" x14ac:dyDescent="0.35">
      <c r="A88" s="515"/>
      <c r="B88" s="399">
        <f t="shared" ref="B88" si="10">B83+1</f>
        <v>18</v>
      </c>
      <c r="C88" s="400" t="str">
        <f>IF(VLOOKUP(B88,Paramètres!$A$2:$C$38,2,0)=0,"",VLOOKUP(B88,Paramètres!$A$2:$C$38,2,0))</f>
        <v>Elève 18</v>
      </c>
      <c r="D88" s="401" t="str">
        <f>IF(C88="","",VLOOKUP(B88,Paramètres!$A$2:$C$38,3,0))</f>
        <v>F</v>
      </c>
      <c r="E88" s="515"/>
      <c r="F88" s="402" t="s">
        <v>394</v>
      </c>
      <c r="G88" s="403" t="s">
        <v>184</v>
      </c>
      <c r="H88" s="432"/>
      <c r="I88" s="519"/>
      <c r="J88" s="403" t="s">
        <v>185</v>
      </c>
      <c r="K88" s="515"/>
      <c r="M88" s="406" t="str">
        <f>IF(G90="","",IF(Paramètres!$I$3="x",
IF(OR(J90=0,J90=""),0,IF(J90&gt;=G90,Paramètres!$K$10,IF(J90&gt;=G90*75%,Paramètres!$J$8,IF(J90&gt;=G90*50%,Paramètres!$I$8,IF(J90&gt;=G90*25%,Paramètres!$H$8,Paramètres!$G$10))))),
IF(Paramètres!$N$3="x",
IF(OR(J90=0,J90=""),0,IF(J90&gt;=G90,Paramètres!$O$9,IF(J90&gt;=G90*75%,Paramètres!$O$9,IF(J90&gt;=G90*50%,Paramètres!$N$8,IF(J90&gt;=G90*25%,Paramètres!$M$8,IF(J90&lt;G90*25%,Paramètres!$L$9)))))),
IF(Paramètres!$R$3="x",
IF(OR(J90=0,J90=""),"NA",IF(J90&gt;=G90,Paramètres!$S$9,IF(J90&gt;=G90*75%,Paramètres!$S$9,IF(J90&gt;=G90*50%,Paramètres!$R$8,IF(J90&gt;=G90*25%,Paramètres!$Q$8,IF(J90&lt;G90*25%,Paramètres!$P$9)))))),
IF(Paramètres!$V$3="x",
IF(OR(J90=0,J90=""),Paramètres!$T$9,IF(J90&gt;=G90,Paramètres!$W$9,IF(J90&gt;=G90*75%,Paramètres!$W$9,IF(J90&gt;=G90*50%,Paramètres!$V$8,IF(J90&gt;=G90*25%,Paramètres!$U$8,IF(J90&lt;G90*25%,Paramètres!$T$9)))))))))))</f>
        <v/>
      </c>
      <c r="N88" s="406">
        <f>N92/4</f>
        <v>10</v>
      </c>
      <c r="O88" s="407">
        <f>IF(OR(COUNTBLANK(F89:F91)=3,G90=""),0,
IF(SUM(IF(F89&lt;&gt;"",VLOOKUP(F89,Paramètres!$E$2:$F$27,2,0)),IF(F90&lt;&gt;"",VLOOKUP(F90,Paramètres!$E$2:$F$27,2,0)),IF(F91&lt;&gt;"",VLOOKUP(F91,Paramètres!$E$2:$F$27,2,0)))&gt;N92,$N92,
SUM(IF(F89&lt;&gt;"",VLOOKUP(F89,Paramètres!$E$2:$F$27,2,0)),IF(F90&lt;&gt;"",VLOOKUP(F90,Paramètres!$E$2:$F$27,2,0)),IF(F91&lt;&gt;"",VLOOKUP(F91,Paramètres!$E$2:$F$27,2,0)))))</f>
        <v>0</v>
      </c>
      <c r="P88" s="408"/>
    </row>
    <row r="89" spans="1:16" ht="15" customHeight="1" x14ac:dyDescent="0.3">
      <c r="A89" s="515"/>
      <c r="B89" s="520"/>
      <c r="C89" s="521"/>
      <c r="D89" s="520"/>
      <c r="E89" s="515"/>
      <c r="F89" s="280"/>
      <c r="G89" s="411"/>
      <c r="H89" s="436"/>
      <c r="I89" s="522"/>
      <c r="J89" s="414"/>
      <c r="K89" s="515"/>
      <c r="N89" s="406">
        <f>N92/4</f>
        <v>10</v>
      </c>
      <c r="O89" s="407">
        <f>N92*5%</f>
        <v>2</v>
      </c>
    </row>
    <row r="90" spans="1:16" ht="15" customHeight="1" x14ac:dyDescent="0.3">
      <c r="A90" s="515"/>
      <c r="B90" s="523"/>
      <c r="C90" s="524"/>
      <c r="D90" s="523"/>
      <c r="E90" s="515"/>
      <c r="F90" s="281"/>
      <c r="G90" s="282"/>
      <c r="H90" s="436"/>
      <c r="I90" s="522"/>
      <c r="J90" s="417" t="str">
        <f>IF(COUNTA(F89:F91)=0,"",IF(F89&lt;&gt;"",VLOOKUP(F89,Paramètres!$E$2:$F$27,2,0))+IF(F90&lt;&gt;"",VLOOKUP(F90,Paramètres!$E$2:$F$27,2,0))+IF(F91&lt;&gt;"",VLOOKUP(F91,Paramètres!$E$2:$F$27,2,0)))</f>
        <v/>
      </c>
      <c r="K90" s="515"/>
      <c r="N90" s="406">
        <f>N92/4</f>
        <v>10</v>
      </c>
      <c r="O90" s="407">
        <f>SUM(N88:N92)-(O88+O89)</f>
        <v>78</v>
      </c>
      <c r="P90" s="408"/>
    </row>
    <row r="91" spans="1:16" ht="15" customHeight="1" thickBot="1" x14ac:dyDescent="0.35">
      <c r="A91" s="515"/>
      <c r="B91" s="523"/>
      <c r="C91" s="524"/>
      <c r="D91" s="523"/>
      <c r="E91" s="515"/>
      <c r="F91" s="283"/>
      <c r="G91" s="418"/>
      <c r="H91" s="440"/>
      <c r="I91" s="525"/>
      <c r="J91" s="421"/>
      <c r="K91" s="515"/>
      <c r="N91" s="406">
        <f>N92/4</f>
        <v>10</v>
      </c>
      <c r="O91" s="398"/>
    </row>
    <row r="92" spans="1:16" ht="16.2" thickBot="1" x14ac:dyDescent="0.35">
      <c r="A92" s="515"/>
      <c r="B92" s="526"/>
      <c r="C92" s="526"/>
      <c r="D92" s="526"/>
      <c r="E92" s="515"/>
      <c r="F92" s="527"/>
      <c r="G92" s="528"/>
      <c r="H92" s="529"/>
      <c r="I92" s="529"/>
      <c r="J92" s="530"/>
      <c r="K92" s="515"/>
      <c r="N92" s="406">
        <f>IF(G90="",40,G90)</f>
        <v>40</v>
      </c>
      <c r="O92" s="398"/>
    </row>
    <row r="93" spans="1:16" ht="15" customHeight="1" thickBot="1" x14ac:dyDescent="0.35">
      <c r="A93" s="515"/>
      <c r="B93" s="399">
        <f t="shared" ref="B93" si="11">B88+1</f>
        <v>19</v>
      </c>
      <c r="C93" s="400" t="str">
        <f>IF(VLOOKUP(B93,Paramètres!$A$2:$C$38,2,0)=0,"",VLOOKUP(B93,Paramètres!$A$2:$C$38,2,0))</f>
        <v>Elève 19</v>
      </c>
      <c r="D93" s="401" t="str">
        <f>IF(C93="","",VLOOKUP(B93,Paramètres!$A$2:$C$38,3,0))</f>
        <v>G</v>
      </c>
      <c r="E93" s="515"/>
      <c r="F93" s="402" t="s">
        <v>394</v>
      </c>
      <c r="G93" s="403" t="s">
        <v>184</v>
      </c>
      <c r="H93" s="432"/>
      <c r="I93" s="519"/>
      <c r="J93" s="403" t="s">
        <v>185</v>
      </c>
      <c r="K93" s="515"/>
      <c r="M93" s="406" t="str">
        <f>IF(G95="","",IF(Paramètres!$I$3="x",
IF(OR(J95=0,J95=""),0,IF(J95&gt;=G95,Paramètres!$K$10,IF(J95&gt;=G95*75%,Paramètres!$J$8,IF(J95&gt;=G95*50%,Paramètres!$I$8,IF(J95&gt;=G95*25%,Paramètres!$H$8,Paramètres!$G$10))))),
IF(Paramètres!$N$3="x",
IF(OR(J95=0,J95=""),0,IF(J95&gt;=G95,Paramètres!$O$9,IF(J95&gt;=G95*75%,Paramètres!$O$9,IF(J95&gt;=G95*50%,Paramètres!$N$8,IF(J95&gt;=G95*25%,Paramètres!$M$8,IF(J95&lt;G95*25%,Paramètres!$L$9)))))),
IF(Paramètres!$R$3="x",
IF(OR(J95=0,J95=""),"NA",IF(J95&gt;=G95,Paramètres!$S$9,IF(J95&gt;=G95*75%,Paramètres!$S$9,IF(J95&gt;=G95*50%,Paramètres!$R$8,IF(J95&gt;=G95*25%,Paramètres!$Q$8,IF(J95&lt;G95*25%,Paramètres!$P$9)))))),
IF(Paramètres!$V$3="x",
IF(OR(J95=0,J95=""),Paramètres!$T$9,IF(J95&gt;=G95,Paramètres!$W$9,IF(J95&gt;=G95*75%,Paramètres!$W$9,IF(J95&gt;=G95*50%,Paramètres!$V$8,IF(J95&gt;=G95*25%,Paramètres!$U$8,IF(J95&lt;G95*25%,Paramètres!$T$9)))))))))))</f>
        <v/>
      </c>
      <c r="N93" s="406">
        <f>N97/4</f>
        <v>10</v>
      </c>
      <c r="O93" s="407">
        <f>IF(OR(COUNTBLANK(F94:F96)=3,G95=""),0,
IF(SUM(IF(F94&lt;&gt;"",VLOOKUP(F94,Paramètres!$E$2:$F$27,2,0)),IF(F95&lt;&gt;"",VLOOKUP(F95,Paramètres!$E$2:$F$27,2,0)),IF(F96&lt;&gt;"",VLOOKUP(F96,Paramètres!$E$2:$F$27,2,0)))&gt;N97,$N97,
SUM(IF(F94&lt;&gt;"",VLOOKUP(F94,Paramètres!$E$2:$F$27,2,0)),IF(F95&lt;&gt;"",VLOOKUP(F95,Paramètres!$E$2:$F$27,2,0)),IF(F96&lt;&gt;"",VLOOKUP(F96,Paramètres!$E$2:$F$27,2,0)))))</f>
        <v>0</v>
      </c>
      <c r="P93" s="408"/>
    </row>
    <row r="94" spans="1:16" ht="15" customHeight="1" x14ac:dyDescent="0.3">
      <c r="A94" s="515"/>
      <c r="B94" s="520"/>
      <c r="C94" s="521"/>
      <c r="D94" s="520"/>
      <c r="E94" s="515"/>
      <c r="F94" s="280"/>
      <c r="G94" s="411"/>
      <c r="H94" s="436"/>
      <c r="I94" s="522"/>
      <c r="J94" s="414"/>
      <c r="K94" s="515"/>
      <c r="N94" s="406">
        <f>N97/4</f>
        <v>10</v>
      </c>
      <c r="O94" s="407">
        <f>N97*5%</f>
        <v>2</v>
      </c>
    </row>
    <row r="95" spans="1:16" ht="15" customHeight="1" x14ac:dyDescent="0.3">
      <c r="A95" s="515"/>
      <c r="B95" s="523"/>
      <c r="C95" s="524"/>
      <c r="D95" s="523"/>
      <c r="E95" s="515"/>
      <c r="F95" s="281"/>
      <c r="G95" s="282"/>
      <c r="H95" s="436"/>
      <c r="I95" s="522"/>
      <c r="J95" s="417" t="str">
        <f>IF(COUNTA(F94:F96)=0,"",IF(F94&lt;&gt;"",VLOOKUP(F94,Paramètres!$E$2:$F$27,2,0))+IF(F95&lt;&gt;"",VLOOKUP(F95,Paramètres!$E$2:$F$27,2,0))+IF(F96&lt;&gt;"",VLOOKUP(F96,Paramètres!$E$2:$F$27,2,0)))</f>
        <v/>
      </c>
      <c r="K95" s="515"/>
      <c r="N95" s="406">
        <f>N97/4</f>
        <v>10</v>
      </c>
      <c r="O95" s="407">
        <f>SUM(N93:N97)-(O93+O94)</f>
        <v>78</v>
      </c>
      <c r="P95" s="408"/>
    </row>
    <row r="96" spans="1:16" ht="15" customHeight="1" thickBot="1" x14ac:dyDescent="0.35">
      <c r="A96" s="515"/>
      <c r="B96" s="523"/>
      <c r="C96" s="524"/>
      <c r="D96" s="523"/>
      <c r="E96" s="515"/>
      <c r="F96" s="283"/>
      <c r="G96" s="418"/>
      <c r="H96" s="440"/>
      <c r="I96" s="525"/>
      <c r="J96" s="421"/>
      <c r="K96" s="515"/>
      <c r="N96" s="406">
        <f>N97/4</f>
        <v>10</v>
      </c>
      <c r="O96" s="398"/>
    </row>
    <row r="97" spans="1:16" ht="16.2" thickBot="1" x14ac:dyDescent="0.35">
      <c r="A97" s="515"/>
      <c r="B97" s="526"/>
      <c r="C97" s="526"/>
      <c r="D97" s="526"/>
      <c r="E97" s="515"/>
      <c r="F97" s="527"/>
      <c r="G97" s="528"/>
      <c r="H97" s="529"/>
      <c r="I97" s="529"/>
      <c r="J97" s="530"/>
      <c r="K97" s="515"/>
      <c r="N97" s="406">
        <f>IF(G95="",40,G95)</f>
        <v>40</v>
      </c>
      <c r="O97" s="398"/>
    </row>
    <row r="98" spans="1:16" ht="15" customHeight="1" thickBot="1" x14ac:dyDescent="0.35">
      <c r="A98" s="515"/>
      <c r="B98" s="399">
        <f t="shared" ref="B98" si="12">B93+1</f>
        <v>20</v>
      </c>
      <c r="C98" s="400" t="str">
        <f>IF(VLOOKUP(B98,Paramètres!$A$2:$C$38,2,0)=0,"",VLOOKUP(B98,Paramètres!$A$2:$C$38,2,0))</f>
        <v>Elève 20</v>
      </c>
      <c r="D98" s="401" t="str">
        <f>IF(C98="","",VLOOKUP(B98,Paramètres!$A$2:$C$38,3,0))</f>
        <v>F</v>
      </c>
      <c r="E98" s="515"/>
      <c r="F98" s="402" t="s">
        <v>394</v>
      </c>
      <c r="G98" s="403" t="s">
        <v>184</v>
      </c>
      <c r="H98" s="432"/>
      <c r="I98" s="519"/>
      <c r="J98" s="403" t="s">
        <v>185</v>
      </c>
      <c r="K98" s="515"/>
      <c r="M98" s="406" t="str">
        <f>IF(G100="","",IF(Paramètres!$I$3="x",
IF(OR(J100=0,J100=""),0,IF(J100&gt;=G100,Paramètres!$K$10,IF(J100&gt;=G100*75%,Paramètres!$J$8,IF(J100&gt;=G100*50%,Paramètres!$I$8,IF(J100&gt;=G100*25%,Paramètres!$H$8,Paramètres!$G$10))))),
IF(Paramètres!$N$3="x",
IF(OR(J100=0,J100=""),0,IF(J100&gt;=G100,Paramètres!$O$9,IF(J100&gt;=G100*75%,Paramètres!$O$9,IF(J100&gt;=G100*50%,Paramètres!$N$8,IF(J100&gt;=G100*25%,Paramètres!$M$8,IF(J100&lt;G100*25%,Paramètres!$L$9)))))),
IF(Paramètres!$R$3="x",
IF(OR(J100=0,J100=""),"NA",IF(J100&gt;=G100,Paramètres!$S$9,IF(J100&gt;=G100*75%,Paramètres!$S$9,IF(J100&gt;=G100*50%,Paramètres!$R$8,IF(J100&gt;=G100*25%,Paramètres!$Q$8,IF(J100&lt;G100*25%,Paramètres!$P$9)))))),
IF(Paramètres!$V$3="x",
IF(OR(J100=0,J100=""),Paramètres!$T$9,IF(J100&gt;=G100,Paramètres!$W$9,IF(J100&gt;=G100*75%,Paramètres!$W$9,IF(J100&gt;=G100*50%,Paramètres!$V$8,IF(J100&gt;=G100*25%,Paramètres!$U$8,IF(J100&lt;G100*25%,Paramètres!$T$9)))))))))))</f>
        <v/>
      </c>
      <c r="N98" s="406">
        <f>N102/4</f>
        <v>10</v>
      </c>
      <c r="O98" s="407">
        <f>IF(OR(COUNTBLANK(F99:F101)=3,G100=""),0,
IF(SUM(IF(F99&lt;&gt;"",VLOOKUP(F99,Paramètres!$E$2:$F$27,2,0)),IF(F100&lt;&gt;"",VLOOKUP(F100,Paramètres!$E$2:$F$27,2,0)),IF(F101&lt;&gt;"",VLOOKUP(F101,Paramètres!$E$2:$F$27,2,0)))&gt;N102,$N102,
SUM(IF(F99&lt;&gt;"",VLOOKUP(F99,Paramètres!$E$2:$F$27,2,0)),IF(F100&lt;&gt;"",VLOOKUP(F100,Paramètres!$E$2:$F$27,2,0)),IF(F101&lt;&gt;"",VLOOKUP(F101,Paramètres!$E$2:$F$27,2,0)))))</f>
        <v>0</v>
      </c>
      <c r="P98" s="408"/>
    </row>
    <row r="99" spans="1:16" ht="15" customHeight="1" x14ac:dyDescent="0.3">
      <c r="A99" s="515"/>
      <c r="B99" s="520"/>
      <c r="C99" s="521"/>
      <c r="D99" s="520"/>
      <c r="E99" s="515"/>
      <c r="F99" s="280"/>
      <c r="G99" s="411"/>
      <c r="H99" s="436"/>
      <c r="I99" s="522"/>
      <c r="J99" s="414"/>
      <c r="K99" s="515"/>
      <c r="N99" s="406">
        <f>N102/4</f>
        <v>10</v>
      </c>
      <c r="O99" s="407">
        <f>N102*5%</f>
        <v>2</v>
      </c>
    </row>
    <row r="100" spans="1:16" ht="15" customHeight="1" x14ac:dyDescent="0.3">
      <c r="A100" s="515"/>
      <c r="B100" s="523"/>
      <c r="C100" s="524"/>
      <c r="D100" s="523"/>
      <c r="E100" s="515"/>
      <c r="F100" s="281"/>
      <c r="G100" s="282"/>
      <c r="H100" s="436"/>
      <c r="I100" s="522"/>
      <c r="J100" s="417" t="str">
        <f>IF(COUNTA(F99:F101)=0,"",IF(F99&lt;&gt;"",VLOOKUP(F99,Paramètres!$E$2:$F$27,2,0))+IF(F100&lt;&gt;"",VLOOKUP(F100,Paramètres!$E$2:$F$27,2,0))+IF(F101&lt;&gt;"",VLOOKUP(F101,Paramètres!$E$2:$F$27,2,0)))</f>
        <v/>
      </c>
      <c r="K100" s="515"/>
      <c r="N100" s="406">
        <f>N102/4</f>
        <v>10</v>
      </c>
      <c r="O100" s="407">
        <f>SUM(N98:N102)-(O98+O99)</f>
        <v>78</v>
      </c>
      <c r="P100" s="408"/>
    </row>
    <row r="101" spans="1:16" ht="15" customHeight="1" thickBot="1" x14ac:dyDescent="0.35">
      <c r="A101" s="515"/>
      <c r="B101" s="523"/>
      <c r="C101" s="524"/>
      <c r="D101" s="523"/>
      <c r="E101" s="515"/>
      <c r="F101" s="283"/>
      <c r="G101" s="418"/>
      <c r="H101" s="440"/>
      <c r="I101" s="525"/>
      <c r="J101" s="421"/>
      <c r="K101" s="515"/>
      <c r="N101" s="406">
        <f>N102/4</f>
        <v>10</v>
      </c>
      <c r="O101" s="398"/>
    </row>
    <row r="102" spans="1:16" ht="16.2" thickBot="1" x14ac:dyDescent="0.35">
      <c r="A102" s="515"/>
      <c r="B102" s="526"/>
      <c r="C102" s="526"/>
      <c r="D102" s="526"/>
      <c r="E102" s="515"/>
      <c r="F102" s="527"/>
      <c r="G102" s="528"/>
      <c r="H102" s="529"/>
      <c r="I102" s="529"/>
      <c r="J102" s="530"/>
      <c r="K102" s="515"/>
      <c r="N102" s="406">
        <f>IF(G100="",40,G100)</f>
        <v>40</v>
      </c>
      <c r="O102" s="398"/>
    </row>
    <row r="103" spans="1:16" ht="15" customHeight="1" thickBot="1" x14ac:dyDescent="0.35">
      <c r="A103" s="515"/>
      <c r="B103" s="399">
        <f t="shared" ref="B103" si="13">B98+1</f>
        <v>21</v>
      </c>
      <c r="C103" s="400" t="str">
        <f>IF(VLOOKUP(B103,Paramètres!$A$2:$C$38,2,0)=0,"",VLOOKUP(B103,Paramètres!$A$2:$C$38,2,0))</f>
        <v>Elève 21</v>
      </c>
      <c r="D103" s="401" t="str">
        <f>IF(C103="","",VLOOKUP(B103,Paramètres!$A$2:$C$38,3,0))</f>
        <v>G</v>
      </c>
      <c r="E103" s="515"/>
      <c r="F103" s="402" t="s">
        <v>394</v>
      </c>
      <c r="G103" s="403" t="s">
        <v>184</v>
      </c>
      <c r="H103" s="432"/>
      <c r="I103" s="519"/>
      <c r="J103" s="403" t="s">
        <v>185</v>
      </c>
      <c r="K103" s="515"/>
      <c r="M103" s="406" t="str">
        <f>IF(G105="","",IF(Paramètres!$I$3="x",
IF(OR(J105=0,J105=""),0,IF(J105&gt;=G105,Paramètres!$K$10,IF(J105&gt;=G105*75%,Paramètres!$J$8,IF(J105&gt;=G105*50%,Paramètres!$I$8,IF(J105&gt;=G105*25%,Paramètres!$H$8,Paramètres!$G$10))))),
IF(Paramètres!$N$3="x",
IF(OR(J105=0,J105=""),0,IF(J105&gt;=G105,Paramètres!$O$9,IF(J105&gt;=G105*75%,Paramètres!$O$9,IF(J105&gt;=G105*50%,Paramètres!$N$8,IF(J105&gt;=G105*25%,Paramètres!$M$8,IF(J105&lt;G105*25%,Paramètres!$L$9)))))),
IF(Paramètres!$R$3="x",
IF(OR(J105=0,J105=""),"NA",IF(J105&gt;=G105,Paramètres!$S$9,IF(J105&gt;=G105*75%,Paramètres!$S$9,IF(J105&gt;=G105*50%,Paramètres!$R$8,IF(J105&gt;=G105*25%,Paramètres!$Q$8,IF(J105&lt;G105*25%,Paramètres!$P$9)))))),
IF(Paramètres!$V$3="x",
IF(OR(J105=0,J105=""),Paramètres!$T$9,IF(J105&gt;=G105,Paramètres!$W$9,IF(J105&gt;=G105*75%,Paramètres!$W$9,IF(J105&gt;=G105*50%,Paramètres!$V$8,IF(J105&gt;=G105*25%,Paramètres!$U$8,IF(J105&lt;G105*25%,Paramètres!$T$9)))))))))))</f>
        <v/>
      </c>
      <c r="N103" s="406">
        <f>N107/4</f>
        <v>10</v>
      </c>
      <c r="O103" s="407">
        <f>IF(OR(COUNTBLANK(F104:F106)=3,G105=""),0,
IF(SUM(IF(F104&lt;&gt;"",VLOOKUP(F104,Paramètres!$E$2:$F$27,2,0)),IF(F105&lt;&gt;"",VLOOKUP(F105,Paramètres!$E$2:$F$27,2,0)),IF(F106&lt;&gt;"",VLOOKUP(F106,Paramètres!$E$2:$F$27,2,0)))&gt;N107,$N107,
SUM(IF(F104&lt;&gt;"",VLOOKUP(F104,Paramètres!$E$2:$F$27,2,0)),IF(F105&lt;&gt;"",VLOOKUP(F105,Paramètres!$E$2:$F$27,2,0)),IF(F106&lt;&gt;"",VLOOKUP(F106,Paramètres!$E$2:$F$27,2,0)))))</f>
        <v>0</v>
      </c>
      <c r="P103" s="408"/>
    </row>
    <row r="104" spans="1:16" ht="15" customHeight="1" x14ac:dyDescent="0.3">
      <c r="A104" s="515"/>
      <c r="B104" s="520"/>
      <c r="C104" s="521"/>
      <c r="D104" s="520"/>
      <c r="E104" s="515"/>
      <c r="F104" s="280"/>
      <c r="G104" s="411"/>
      <c r="H104" s="436"/>
      <c r="I104" s="522"/>
      <c r="J104" s="414"/>
      <c r="K104" s="515"/>
      <c r="N104" s="406">
        <f>N107/4</f>
        <v>10</v>
      </c>
      <c r="O104" s="407">
        <f>N107*5%</f>
        <v>2</v>
      </c>
    </row>
    <row r="105" spans="1:16" ht="15" customHeight="1" x14ac:dyDescent="0.3">
      <c r="A105" s="515"/>
      <c r="B105" s="523"/>
      <c r="C105" s="524"/>
      <c r="D105" s="523"/>
      <c r="E105" s="515"/>
      <c r="F105" s="281"/>
      <c r="G105" s="282"/>
      <c r="H105" s="436"/>
      <c r="I105" s="522"/>
      <c r="J105" s="417" t="str">
        <f>IF(COUNTA(F104:F106)=0,"",IF(F104&lt;&gt;"",VLOOKUP(F104,Paramètres!$E$2:$F$27,2,0))+IF(F105&lt;&gt;"",VLOOKUP(F105,Paramètres!$E$2:$F$27,2,0))+IF(F106&lt;&gt;"",VLOOKUP(F106,Paramètres!$E$2:$F$27,2,0)))</f>
        <v/>
      </c>
      <c r="K105" s="515"/>
      <c r="N105" s="406">
        <f>N107/4</f>
        <v>10</v>
      </c>
      <c r="O105" s="407">
        <f>SUM(N103:N107)-(O103+O104)</f>
        <v>78</v>
      </c>
      <c r="P105" s="408"/>
    </row>
    <row r="106" spans="1:16" ht="15" customHeight="1" thickBot="1" x14ac:dyDescent="0.35">
      <c r="A106" s="515"/>
      <c r="B106" s="523"/>
      <c r="C106" s="524"/>
      <c r="D106" s="523"/>
      <c r="E106" s="515"/>
      <c r="F106" s="283"/>
      <c r="G106" s="418"/>
      <c r="H106" s="440"/>
      <c r="I106" s="525"/>
      <c r="J106" s="421"/>
      <c r="K106" s="515"/>
      <c r="N106" s="406">
        <f>N107/4</f>
        <v>10</v>
      </c>
      <c r="O106" s="398"/>
    </row>
    <row r="107" spans="1:16" ht="16.2" thickBot="1" x14ac:dyDescent="0.35">
      <c r="A107" s="515"/>
      <c r="B107" s="526"/>
      <c r="C107" s="526"/>
      <c r="D107" s="526"/>
      <c r="E107" s="515"/>
      <c r="F107" s="527"/>
      <c r="G107" s="528"/>
      <c r="H107" s="529"/>
      <c r="I107" s="529"/>
      <c r="J107" s="530"/>
      <c r="K107" s="515"/>
      <c r="N107" s="406">
        <f>IF(G105="",40,G105)</f>
        <v>40</v>
      </c>
      <c r="O107" s="398"/>
    </row>
    <row r="108" spans="1:16" ht="15" customHeight="1" thickBot="1" x14ac:dyDescent="0.35">
      <c r="A108" s="515"/>
      <c r="B108" s="399">
        <f t="shared" ref="B108" si="14">B103+1</f>
        <v>22</v>
      </c>
      <c r="C108" s="400" t="str">
        <f>IF(VLOOKUP(B108,Paramètres!$A$2:$C$38,2,0)=0,"",VLOOKUP(B108,Paramètres!$A$2:$C$38,2,0))</f>
        <v>Elève 22</v>
      </c>
      <c r="D108" s="401" t="str">
        <f>IF(C108="","",VLOOKUP(B108,Paramètres!$A$2:$C$38,3,0))</f>
        <v>F</v>
      </c>
      <c r="E108" s="515"/>
      <c r="F108" s="402" t="s">
        <v>394</v>
      </c>
      <c r="G108" s="403" t="s">
        <v>184</v>
      </c>
      <c r="H108" s="432"/>
      <c r="I108" s="519"/>
      <c r="J108" s="403" t="s">
        <v>185</v>
      </c>
      <c r="K108" s="515"/>
      <c r="M108" s="406" t="str">
        <f>IF(G110="","",IF(Paramètres!$I$3="x",
IF(OR(J110=0,J110=""),0,IF(J110&gt;=G110,Paramètres!$K$10,IF(J110&gt;=G110*75%,Paramètres!$J$8,IF(J110&gt;=G110*50%,Paramètres!$I$8,IF(J110&gt;=G110*25%,Paramètres!$H$8,Paramètres!$G$10))))),
IF(Paramètres!$N$3="x",
IF(OR(J110=0,J110=""),0,IF(J110&gt;=G110,Paramètres!$O$9,IF(J110&gt;=G110*75%,Paramètres!$O$9,IF(J110&gt;=G110*50%,Paramètres!$N$8,IF(J110&gt;=G110*25%,Paramètres!$M$8,IF(J110&lt;G110*25%,Paramètres!$L$9)))))),
IF(Paramètres!$R$3="x",
IF(OR(J110=0,J110=""),"NA",IF(J110&gt;=G110,Paramètres!$S$9,IF(J110&gt;=G110*75%,Paramètres!$S$9,IF(J110&gt;=G110*50%,Paramètres!$R$8,IF(J110&gt;=G110*25%,Paramètres!$Q$8,IF(J110&lt;G110*25%,Paramètres!$P$9)))))),
IF(Paramètres!$V$3="x",
IF(OR(J110=0,J110=""),Paramètres!$T$9,IF(J110&gt;=G110,Paramètres!$W$9,IF(J110&gt;=G110*75%,Paramètres!$W$9,IF(J110&gt;=G110*50%,Paramètres!$V$8,IF(J110&gt;=G110*25%,Paramètres!$U$8,IF(J110&lt;G110*25%,Paramètres!$T$9)))))))))))</f>
        <v/>
      </c>
      <c r="N108" s="406">
        <f>N112/4</f>
        <v>10</v>
      </c>
      <c r="O108" s="407">
        <f>IF(OR(COUNTBLANK(F109:F111)=3,G110=""),0,
IF(SUM(IF(F109&lt;&gt;"",VLOOKUP(F109,Paramètres!$E$2:$F$27,2,0)),IF(F110&lt;&gt;"",VLOOKUP(F110,Paramètres!$E$2:$F$27,2,0)),IF(F111&lt;&gt;"",VLOOKUP(F111,Paramètres!$E$2:$F$27,2,0)))&gt;N112,$N112,
SUM(IF(F109&lt;&gt;"",VLOOKUP(F109,Paramètres!$E$2:$F$27,2,0)),IF(F110&lt;&gt;"",VLOOKUP(F110,Paramètres!$E$2:$F$27,2,0)),IF(F111&lt;&gt;"",VLOOKUP(F111,Paramètres!$E$2:$F$27,2,0)))))</f>
        <v>0</v>
      </c>
      <c r="P108" s="408"/>
    </row>
    <row r="109" spans="1:16" ht="15" customHeight="1" x14ac:dyDescent="0.3">
      <c r="A109" s="515"/>
      <c r="B109" s="520"/>
      <c r="C109" s="521"/>
      <c r="D109" s="520"/>
      <c r="E109" s="515"/>
      <c r="F109" s="280"/>
      <c r="G109" s="411"/>
      <c r="H109" s="436"/>
      <c r="I109" s="522"/>
      <c r="J109" s="414"/>
      <c r="K109" s="515"/>
      <c r="N109" s="406">
        <f>N112/4</f>
        <v>10</v>
      </c>
      <c r="O109" s="407">
        <f>N112*5%</f>
        <v>2</v>
      </c>
    </row>
    <row r="110" spans="1:16" ht="15" customHeight="1" x14ac:dyDescent="0.3">
      <c r="A110" s="515"/>
      <c r="B110" s="523"/>
      <c r="C110" s="524"/>
      <c r="D110" s="523"/>
      <c r="E110" s="515"/>
      <c r="F110" s="281"/>
      <c r="G110" s="282"/>
      <c r="H110" s="436"/>
      <c r="I110" s="522"/>
      <c r="J110" s="417" t="str">
        <f>IF(COUNTA(F109:F111)=0,"",IF(F109&lt;&gt;"",VLOOKUP(F109,Paramètres!$E$2:$F$27,2,0))+IF(F110&lt;&gt;"",VLOOKUP(F110,Paramètres!$E$2:$F$27,2,0))+IF(F111&lt;&gt;"",VLOOKUP(F111,Paramètres!$E$2:$F$27,2,0)))</f>
        <v/>
      </c>
      <c r="K110" s="515"/>
      <c r="N110" s="406">
        <f>N112/4</f>
        <v>10</v>
      </c>
      <c r="O110" s="407">
        <f>SUM(N108:N112)-(O108+O109)</f>
        <v>78</v>
      </c>
      <c r="P110" s="408"/>
    </row>
    <row r="111" spans="1:16" ht="15" customHeight="1" thickBot="1" x14ac:dyDescent="0.35">
      <c r="A111" s="515"/>
      <c r="B111" s="523"/>
      <c r="C111" s="524"/>
      <c r="D111" s="523"/>
      <c r="E111" s="515"/>
      <c r="F111" s="283"/>
      <c r="G111" s="418"/>
      <c r="H111" s="440"/>
      <c r="I111" s="525"/>
      <c r="J111" s="421"/>
      <c r="K111" s="515"/>
      <c r="N111" s="406">
        <f>N112/4</f>
        <v>10</v>
      </c>
      <c r="O111" s="398"/>
    </row>
    <row r="112" spans="1:16" ht="16.2" thickBot="1" x14ac:dyDescent="0.35">
      <c r="A112" s="515"/>
      <c r="B112" s="526"/>
      <c r="C112" s="526"/>
      <c r="D112" s="526"/>
      <c r="E112" s="515"/>
      <c r="F112" s="527"/>
      <c r="G112" s="528"/>
      <c r="H112" s="529"/>
      <c r="I112" s="529"/>
      <c r="J112" s="530"/>
      <c r="K112" s="515"/>
      <c r="N112" s="406">
        <f>IF(G110="",40,G110)</f>
        <v>40</v>
      </c>
      <c r="O112" s="398"/>
    </row>
    <row r="113" spans="1:16" ht="15" customHeight="1" thickBot="1" x14ac:dyDescent="0.35">
      <c r="A113" s="515"/>
      <c r="B113" s="399">
        <f t="shared" ref="B113" si="15">B108+1</f>
        <v>23</v>
      </c>
      <c r="C113" s="400" t="str">
        <f>IF(VLOOKUP(B113,Paramètres!$A$2:$C$38,2,0)=0,"",VLOOKUP(B113,Paramètres!$A$2:$C$38,2,0))</f>
        <v>Elève 23</v>
      </c>
      <c r="D113" s="401" t="str">
        <f>IF(C113="","",VLOOKUP(B113,Paramètres!$A$2:$C$38,3,0))</f>
        <v>G</v>
      </c>
      <c r="E113" s="515"/>
      <c r="F113" s="402" t="s">
        <v>394</v>
      </c>
      <c r="G113" s="403" t="s">
        <v>184</v>
      </c>
      <c r="H113" s="432"/>
      <c r="I113" s="519"/>
      <c r="J113" s="403" t="s">
        <v>185</v>
      </c>
      <c r="K113" s="515"/>
      <c r="M113" s="406" t="str">
        <f>IF(G115="","",IF(Paramètres!$I$3="x",
IF(OR(J115=0,J115=""),0,IF(J115&gt;=G115,Paramètres!$K$10,IF(J115&gt;=G115*75%,Paramètres!$J$8,IF(J115&gt;=G115*50%,Paramètres!$I$8,IF(J115&gt;=G115*25%,Paramètres!$H$8,Paramètres!$G$10))))),
IF(Paramètres!$N$3="x",
IF(OR(J115=0,J115=""),0,IF(J115&gt;=G115,Paramètres!$O$9,IF(J115&gt;=G115*75%,Paramètres!$O$9,IF(J115&gt;=G115*50%,Paramètres!$N$8,IF(J115&gt;=G115*25%,Paramètres!$M$8,IF(J115&lt;G115*25%,Paramètres!$L$9)))))),
IF(Paramètres!$R$3="x",
IF(OR(J115=0,J115=""),"NA",IF(J115&gt;=G115,Paramètres!$S$9,IF(J115&gt;=G115*75%,Paramètres!$S$9,IF(J115&gt;=G115*50%,Paramètres!$R$8,IF(J115&gt;=G115*25%,Paramètres!$Q$8,IF(J115&lt;G115*25%,Paramètres!$P$9)))))),
IF(Paramètres!$V$3="x",
IF(OR(J115=0,J115=""),Paramètres!$T$9,IF(J115&gt;=G115,Paramètres!$W$9,IF(J115&gt;=G115*75%,Paramètres!$W$9,IF(J115&gt;=G115*50%,Paramètres!$V$8,IF(J115&gt;=G115*25%,Paramètres!$U$8,IF(J115&lt;G115*25%,Paramètres!$T$9)))))))))))</f>
        <v/>
      </c>
      <c r="N113" s="406">
        <f>N117/4</f>
        <v>10</v>
      </c>
      <c r="O113" s="407">
        <f>IF(OR(COUNTBLANK(F114:F116)=3,G115=""),0,
IF(SUM(IF(F114&lt;&gt;"",VLOOKUP(F114,Paramètres!$E$2:$F$27,2,0)),IF(F115&lt;&gt;"",VLOOKUP(F115,Paramètres!$E$2:$F$27,2,0)),IF(F116&lt;&gt;"",VLOOKUP(F116,Paramètres!$E$2:$F$27,2,0)))&gt;N117,$N117,
SUM(IF(F114&lt;&gt;"",VLOOKUP(F114,Paramètres!$E$2:$F$27,2,0)),IF(F115&lt;&gt;"",VLOOKUP(F115,Paramètres!$E$2:$F$27,2,0)),IF(F116&lt;&gt;"",VLOOKUP(F116,Paramètres!$E$2:$F$27,2,0)))))</f>
        <v>0</v>
      </c>
      <c r="P113" s="408"/>
    </row>
    <row r="114" spans="1:16" ht="15" customHeight="1" x14ac:dyDescent="0.3">
      <c r="A114" s="515"/>
      <c r="B114" s="520"/>
      <c r="C114" s="521"/>
      <c r="D114" s="520"/>
      <c r="E114" s="515"/>
      <c r="F114" s="280"/>
      <c r="G114" s="411"/>
      <c r="H114" s="436"/>
      <c r="I114" s="522"/>
      <c r="J114" s="414"/>
      <c r="K114" s="515"/>
      <c r="N114" s="406">
        <f>N117/4</f>
        <v>10</v>
      </c>
      <c r="O114" s="407">
        <f>N117*5%</f>
        <v>2</v>
      </c>
    </row>
    <row r="115" spans="1:16" ht="15" customHeight="1" x14ac:dyDescent="0.3">
      <c r="A115" s="515"/>
      <c r="B115" s="523"/>
      <c r="C115" s="524"/>
      <c r="D115" s="523"/>
      <c r="E115" s="515"/>
      <c r="F115" s="281"/>
      <c r="G115" s="282"/>
      <c r="H115" s="436"/>
      <c r="I115" s="522"/>
      <c r="J115" s="417" t="str">
        <f>IF(COUNTA(F114:F116)=0,"",IF(F114&lt;&gt;"",VLOOKUP(F114,Paramètres!$E$2:$F$27,2,0))+IF(F115&lt;&gt;"",VLOOKUP(F115,Paramètres!$E$2:$F$27,2,0))+IF(F116&lt;&gt;"",VLOOKUP(F116,Paramètres!$E$2:$F$27,2,0)))</f>
        <v/>
      </c>
      <c r="K115" s="515"/>
      <c r="N115" s="406">
        <f>N117/4</f>
        <v>10</v>
      </c>
      <c r="O115" s="407">
        <f>SUM(N113:N117)-(O113+O114)</f>
        <v>78</v>
      </c>
      <c r="P115" s="408"/>
    </row>
    <row r="116" spans="1:16" ht="15" customHeight="1" thickBot="1" x14ac:dyDescent="0.35">
      <c r="A116" s="515"/>
      <c r="B116" s="523"/>
      <c r="C116" s="524"/>
      <c r="D116" s="523"/>
      <c r="E116" s="515"/>
      <c r="F116" s="283"/>
      <c r="G116" s="418"/>
      <c r="H116" s="440"/>
      <c r="I116" s="525"/>
      <c r="J116" s="421"/>
      <c r="K116" s="515"/>
      <c r="N116" s="406">
        <f>N117/4</f>
        <v>10</v>
      </c>
      <c r="O116" s="398"/>
    </row>
    <row r="117" spans="1:16" ht="16.2" thickBot="1" x14ac:dyDescent="0.35">
      <c r="A117" s="515"/>
      <c r="B117" s="526"/>
      <c r="C117" s="526"/>
      <c r="D117" s="526"/>
      <c r="E117" s="515"/>
      <c r="F117" s="527"/>
      <c r="G117" s="528"/>
      <c r="H117" s="529"/>
      <c r="I117" s="529"/>
      <c r="J117" s="530"/>
      <c r="K117" s="515"/>
      <c r="N117" s="406">
        <f>IF(G115="",40,G115)</f>
        <v>40</v>
      </c>
      <c r="O117" s="398"/>
    </row>
    <row r="118" spans="1:16" ht="15" customHeight="1" thickBot="1" x14ac:dyDescent="0.35">
      <c r="A118" s="515"/>
      <c r="B118" s="399">
        <f t="shared" ref="B118" si="16">B113+1</f>
        <v>24</v>
      </c>
      <c r="C118" s="400" t="str">
        <f>IF(VLOOKUP(B118,Paramètres!$A$2:$C$38,2,0)=0,"",VLOOKUP(B118,Paramètres!$A$2:$C$38,2,0))</f>
        <v>Elève 24</v>
      </c>
      <c r="D118" s="401" t="str">
        <f>IF(C118="","",VLOOKUP(B118,Paramètres!$A$2:$C$38,3,0))</f>
        <v>F</v>
      </c>
      <c r="E118" s="515"/>
      <c r="F118" s="402" t="s">
        <v>394</v>
      </c>
      <c r="G118" s="403" t="s">
        <v>184</v>
      </c>
      <c r="H118" s="432"/>
      <c r="I118" s="519"/>
      <c r="J118" s="403" t="s">
        <v>185</v>
      </c>
      <c r="K118" s="515"/>
      <c r="M118" s="406" t="str">
        <f>IF(G120="","",IF(Paramètres!$I$3="x",
IF(OR(J120=0,J120=""),0,IF(J120&gt;=G120,Paramètres!$K$10,IF(J120&gt;=G120*75%,Paramètres!$J$8,IF(J120&gt;=G120*50%,Paramètres!$I$8,IF(J120&gt;=G120*25%,Paramètres!$H$8,Paramètres!$G$10))))),
IF(Paramètres!$N$3="x",
IF(OR(J120=0,J120=""),0,IF(J120&gt;=G120,Paramètres!$O$9,IF(J120&gt;=G120*75%,Paramètres!$O$9,IF(J120&gt;=G120*50%,Paramètres!$N$8,IF(J120&gt;=G120*25%,Paramètres!$M$8,IF(J120&lt;G120*25%,Paramètres!$L$9)))))),
IF(Paramètres!$R$3="x",
IF(OR(J120=0,J120=""),"NA",IF(J120&gt;=G120,Paramètres!$S$9,IF(J120&gt;=G120*75%,Paramètres!$S$9,IF(J120&gt;=G120*50%,Paramètres!$R$8,IF(J120&gt;=G120*25%,Paramètres!$Q$8,IF(J120&lt;G120*25%,Paramètres!$P$9)))))),
IF(Paramètres!$V$3="x",
IF(OR(J120=0,J120=""),Paramètres!$T$9,IF(J120&gt;=G120,Paramètres!$W$9,IF(J120&gt;=G120*75%,Paramètres!$W$9,IF(J120&gt;=G120*50%,Paramètres!$V$8,IF(J120&gt;=G120*25%,Paramètres!$U$8,IF(J120&lt;G120*25%,Paramètres!$T$9)))))))))))</f>
        <v/>
      </c>
      <c r="N118" s="406">
        <f>N122/4</f>
        <v>10</v>
      </c>
      <c r="O118" s="407">
        <f>IF(OR(COUNTBLANK(F119:F121)=3,G120=""),0,
IF(SUM(IF(F119&lt;&gt;"",VLOOKUP(F119,Paramètres!$E$2:$F$27,2,0)),IF(F120&lt;&gt;"",VLOOKUP(F120,Paramètres!$E$2:$F$27,2,0)),IF(F121&lt;&gt;"",VLOOKUP(F121,Paramètres!$E$2:$F$27,2,0)))&gt;N122,$N122,
SUM(IF(F119&lt;&gt;"",VLOOKUP(F119,Paramètres!$E$2:$F$27,2,0)),IF(F120&lt;&gt;"",VLOOKUP(F120,Paramètres!$E$2:$F$27,2,0)),IF(F121&lt;&gt;"",VLOOKUP(F121,Paramètres!$E$2:$F$27,2,0)))))</f>
        <v>0</v>
      </c>
      <c r="P118" s="408"/>
    </row>
    <row r="119" spans="1:16" ht="15" customHeight="1" x14ac:dyDescent="0.3">
      <c r="A119" s="515"/>
      <c r="B119" s="520"/>
      <c r="C119" s="521"/>
      <c r="D119" s="520"/>
      <c r="E119" s="515"/>
      <c r="F119" s="280"/>
      <c r="G119" s="411"/>
      <c r="H119" s="436"/>
      <c r="I119" s="522"/>
      <c r="J119" s="414"/>
      <c r="K119" s="515"/>
      <c r="N119" s="406">
        <f>N122/4</f>
        <v>10</v>
      </c>
      <c r="O119" s="407">
        <f>N122*5%</f>
        <v>2</v>
      </c>
    </row>
    <row r="120" spans="1:16" ht="15" customHeight="1" x14ac:dyDescent="0.3">
      <c r="A120" s="515"/>
      <c r="B120" s="523"/>
      <c r="C120" s="524"/>
      <c r="D120" s="523"/>
      <c r="E120" s="515"/>
      <c r="F120" s="281"/>
      <c r="G120" s="282"/>
      <c r="H120" s="436"/>
      <c r="I120" s="522"/>
      <c r="J120" s="417" t="str">
        <f>IF(COUNTA(F119:F121)=0,"",IF(F119&lt;&gt;"",VLOOKUP(F119,Paramètres!$E$2:$F$27,2,0))+IF(F120&lt;&gt;"",VLOOKUP(F120,Paramètres!$E$2:$F$27,2,0))+IF(F121&lt;&gt;"",VLOOKUP(F121,Paramètres!$E$2:$F$27,2,0)))</f>
        <v/>
      </c>
      <c r="K120" s="515"/>
      <c r="N120" s="406">
        <f>N122/4</f>
        <v>10</v>
      </c>
      <c r="O120" s="407">
        <f>SUM(N118:N122)-(O118+O119)</f>
        <v>78</v>
      </c>
      <c r="P120" s="408"/>
    </row>
    <row r="121" spans="1:16" ht="15" customHeight="1" thickBot="1" x14ac:dyDescent="0.35">
      <c r="A121" s="515"/>
      <c r="B121" s="523"/>
      <c r="C121" s="524"/>
      <c r="D121" s="523"/>
      <c r="E121" s="515"/>
      <c r="F121" s="283"/>
      <c r="G121" s="418"/>
      <c r="H121" s="440"/>
      <c r="I121" s="525"/>
      <c r="J121" s="421"/>
      <c r="K121" s="515"/>
      <c r="N121" s="406">
        <f>N122/4</f>
        <v>10</v>
      </c>
      <c r="O121" s="398"/>
    </row>
    <row r="122" spans="1:16" ht="16.2" thickBot="1" x14ac:dyDescent="0.35">
      <c r="A122" s="515"/>
      <c r="B122" s="526"/>
      <c r="C122" s="526"/>
      <c r="D122" s="526"/>
      <c r="E122" s="515"/>
      <c r="F122" s="527"/>
      <c r="G122" s="528"/>
      <c r="H122" s="529"/>
      <c r="I122" s="529"/>
      <c r="J122" s="530"/>
      <c r="K122" s="515"/>
      <c r="N122" s="406">
        <f>IF(G120="",40,G120)</f>
        <v>40</v>
      </c>
      <c r="O122" s="398"/>
    </row>
    <row r="123" spans="1:16" ht="15" customHeight="1" thickBot="1" x14ac:dyDescent="0.35">
      <c r="A123" s="515"/>
      <c r="B123" s="399">
        <f t="shared" ref="B123" si="17">B118+1</f>
        <v>25</v>
      </c>
      <c r="C123" s="400" t="str">
        <f>IF(VLOOKUP(B123,Paramètres!$A$2:$C$38,2,0)=0,"",VLOOKUP(B123,Paramètres!$A$2:$C$38,2,0))</f>
        <v>Elève 25</v>
      </c>
      <c r="D123" s="401" t="str">
        <f>IF(C123="","",VLOOKUP(B123,Paramètres!$A$2:$C$38,3,0))</f>
        <v>F</v>
      </c>
      <c r="E123" s="515"/>
      <c r="F123" s="402" t="s">
        <v>394</v>
      </c>
      <c r="G123" s="403" t="s">
        <v>184</v>
      </c>
      <c r="H123" s="432"/>
      <c r="I123" s="519"/>
      <c r="J123" s="403" t="s">
        <v>185</v>
      </c>
      <c r="K123" s="515"/>
      <c r="M123" s="406" t="str">
        <f>IF(G125="","",IF(Paramètres!$I$3="x",
IF(OR(J125=0,J125=""),0,IF(J125&gt;=G125,Paramètres!$K$10,IF(J125&gt;=G125*75%,Paramètres!$J$8,IF(J125&gt;=G125*50%,Paramètres!$I$8,IF(J125&gt;=G125*25%,Paramètres!$H$8,Paramètres!$G$10))))),
IF(Paramètres!$N$3="x",
IF(OR(J125=0,J125=""),0,IF(J125&gt;=G125,Paramètres!$O$9,IF(J125&gt;=G125*75%,Paramètres!$O$9,IF(J125&gt;=G125*50%,Paramètres!$N$8,IF(J125&gt;=G125*25%,Paramètres!$M$8,IF(J125&lt;G125*25%,Paramètres!$L$9)))))),
IF(Paramètres!$R$3="x",
IF(OR(J125=0,J125=""),"NA",IF(J125&gt;=G125,Paramètres!$S$9,IF(J125&gt;=G125*75%,Paramètres!$S$9,IF(J125&gt;=G125*50%,Paramètres!$R$8,IF(J125&gt;=G125*25%,Paramètres!$Q$8,IF(J125&lt;G125*25%,Paramètres!$P$9)))))),
IF(Paramètres!$V$3="x",
IF(OR(J125=0,J125=""),Paramètres!$T$9,IF(J125&gt;=G125,Paramètres!$W$9,IF(J125&gt;=G125*75%,Paramètres!$W$9,IF(J125&gt;=G125*50%,Paramètres!$V$8,IF(J125&gt;=G125*25%,Paramètres!$U$8,IF(J125&lt;G125*25%,Paramètres!$T$9)))))))))))</f>
        <v/>
      </c>
      <c r="N123" s="406">
        <f>N127/4</f>
        <v>10</v>
      </c>
      <c r="O123" s="407">
        <f>IF(OR(COUNTBLANK(F124:F126)=3,G125=""),0,
IF(SUM(IF(F124&lt;&gt;"",VLOOKUP(F124,Paramètres!$E$2:$F$27,2,0)),IF(F125&lt;&gt;"",VLOOKUP(F125,Paramètres!$E$2:$F$27,2,0)),IF(F126&lt;&gt;"",VLOOKUP(F126,Paramètres!$E$2:$F$27,2,0)))&gt;N127,$N127,
SUM(IF(F124&lt;&gt;"",VLOOKUP(F124,Paramètres!$E$2:$F$27,2,0)),IF(F125&lt;&gt;"",VLOOKUP(F125,Paramètres!$E$2:$F$27,2,0)),IF(F126&lt;&gt;"",VLOOKUP(F126,Paramètres!$E$2:$F$27,2,0)))))</f>
        <v>0</v>
      </c>
      <c r="P123" s="408"/>
    </row>
    <row r="124" spans="1:16" ht="15" customHeight="1" x14ac:dyDescent="0.3">
      <c r="A124" s="515"/>
      <c r="B124" s="520"/>
      <c r="C124" s="521"/>
      <c r="D124" s="520"/>
      <c r="E124" s="515"/>
      <c r="F124" s="280"/>
      <c r="G124" s="411"/>
      <c r="H124" s="436"/>
      <c r="I124" s="522"/>
      <c r="J124" s="414"/>
      <c r="K124" s="515"/>
      <c r="N124" s="406">
        <f>N127/4</f>
        <v>10</v>
      </c>
      <c r="O124" s="407">
        <f>N127*5%</f>
        <v>2</v>
      </c>
    </row>
    <row r="125" spans="1:16" ht="15" customHeight="1" x14ac:dyDescent="0.3">
      <c r="A125" s="515"/>
      <c r="B125" s="523"/>
      <c r="C125" s="524"/>
      <c r="D125" s="523"/>
      <c r="E125" s="515"/>
      <c r="F125" s="281"/>
      <c r="G125" s="282"/>
      <c r="H125" s="436"/>
      <c r="I125" s="522"/>
      <c r="J125" s="417" t="str">
        <f>IF(COUNTA(F124:F126)=0,"",IF(F124&lt;&gt;"",VLOOKUP(F124,Paramètres!$E$2:$F$27,2,0))+IF(F125&lt;&gt;"",VLOOKUP(F125,Paramètres!$E$2:$F$27,2,0))+IF(F126&lt;&gt;"",VLOOKUP(F126,Paramètres!$E$2:$F$27,2,0)))</f>
        <v/>
      </c>
      <c r="K125" s="515"/>
      <c r="N125" s="406">
        <f>N127/4</f>
        <v>10</v>
      </c>
      <c r="O125" s="407">
        <f>SUM(N123:N127)-(O123+O124)</f>
        <v>78</v>
      </c>
      <c r="P125" s="408"/>
    </row>
    <row r="126" spans="1:16" ht="15" customHeight="1" thickBot="1" x14ac:dyDescent="0.35">
      <c r="A126" s="515"/>
      <c r="B126" s="523"/>
      <c r="C126" s="524"/>
      <c r="D126" s="523"/>
      <c r="E126" s="515"/>
      <c r="F126" s="283"/>
      <c r="G126" s="418"/>
      <c r="H126" s="440"/>
      <c r="I126" s="525"/>
      <c r="J126" s="421"/>
      <c r="K126" s="515"/>
      <c r="N126" s="406">
        <f>N127/4</f>
        <v>10</v>
      </c>
      <c r="O126" s="398"/>
    </row>
    <row r="127" spans="1:16" ht="16.2" thickBot="1" x14ac:dyDescent="0.35">
      <c r="A127" s="515"/>
      <c r="B127" s="526"/>
      <c r="C127" s="526"/>
      <c r="D127" s="526"/>
      <c r="E127" s="515"/>
      <c r="F127" s="527"/>
      <c r="G127" s="528"/>
      <c r="H127" s="529"/>
      <c r="I127" s="529"/>
      <c r="J127" s="530"/>
      <c r="K127" s="515"/>
      <c r="N127" s="406">
        <f>IF(G125="",40,G125)</f>
        <v>40</v>
      </c>
      <c r="O127" s="398"/>
    </row>
    <row r="128" spans="1:16" ht="15" customHeight="1" thickBot="1" x14ac:dyDescent="0.35">
      <c r="A128" s="515"/>
      <c r="B128" s="399">
        <f t="shared" ref="B128" si="18">B123+1</f>
        <v>26</v>
      </c>
      <c r="C128" s="400" t="str">
        <f>IF(VLOOKUP(B128,Paramètres!$A$2:$C$38,2,0)=0,"",VLOOKUP(B128,Paramètres!$A$2:$C$38,2,0))</f>
        <v>Elève 26</v>
      </c>
      <c r="D128" s="401" t="str">
        <f>IF(C128="","",VLOOKUP(B128,Paramètres!$A$2:$C$38,3,0))</f>
        <v>F</v>
      </c>
      <c r="E128" s="515"/>
      <c r="F128" s="402" t="s">
        <v>394</v>
      </c>
      <c r="G128" s="403" t="s">
        <v>184</v>
      </c>
      <c r="H128" s="432"/>
      <c r="I128" s="519"/>
      <c r="J128" s="403" t="s">
        <v>185</v>
      </c>
      <c r="K128" s="515"/>
      <c r="M128" s="406" t="str">
        <f>IF(G130="","",IF(Paramètres!$I$3="x",
IF(OR(J130=0,J130=""),0,IF(J130&gt;=G130,Paramètres!$K$10,IF(J130&gt;=G130*75%,Paramètres!$J$8,IF(J130&gt;=G130*50%,Paramètres!$I$8,IF(J130&gt;=G130*25%,Paramètres!$H$8,Paramètres!$G$10))))),
IF(Paramètres!$N$3="x",
IF(OR(J130=0,J130=""),0,IF(J130&gt;=G130,Paramètres!$O$9,IF(J130&gt;=G130*75%,Paramètres!$O$9,IF(J130&gt;=G130*50%,Paramètres!$N$8,IF(J130&gt;=G130*25%,Paramètres!$M$8,IF(J130&lt;G130*25%,Paramètres!$L$9)))))),
IF(Paramètres!$R$3="x",
IF(OR(J130=0,J130=""),"NA",IF(J130&gt;=G130,Paramètres!$S$9,IF(J130&gt;=G130*75%,Paramètres!$S$9,IF(J130&gt;=G130*50%,Paramètres!$R$8,IF(J130&gt;=G130*25%,Paramètres!$Q$8,IF(J130&lt;G130*25%,Paramètres!$P$9)))))),
IF(Paramètres!$V$3="x",
IF(OR(J130=0,J130=""),Paramètres!$T$9,IF(J130&gt;=G130,Paramètres!$W$9,IF(J130&gt;=G130*75%,Paramètres!$W$9,IF(J130&gt;=G130*50%,Paramètres!$V$8,IF(J130&gt;=G130*25%,Paramètres!$U$8,IF(J130&lt;G130*25%,Paramètres!$T$9)))))))))))</f>
        <v/>
      </c>
      <c r="N128" s="406">
        <f>N132/4</f>
        <v>10</v>
      </c>
      <c r="O128" s="407">
        <f>IF(OR(COUNTBLANK(F129:F131)=3,G130=""),0,
IF(SUM(IF(F129&lt;&gt;"",VLOOKUP(F129,Paramètres!$E$2:$F$27,2,0)),IF(F130&lt;&gt;"",VLOOKUP(F130,Paramètres!$E$2:$F$27,2,0)),IF(F131&lt;&gt;"",VLOOKUP(F131,Paramètres!$E$2:$F$27,2,0)))&gt;N132,$N132,
SUM(IF(F129&lt;&gt;"",VLOOKUP(F129,Paramètres!$E$2:$F$27,2,0)),IF(F130&lt;&gt;"",VLOOKUP(F130,Paramètres!$E$2:$F$27,2,0)),IF(F131&lt;&gt;"",VLOOKUP(F131,Paramètres!$E$2:$F$27,2,0)))))</f>
        <v>0</v>
      </c>
      <c r="P128" s="408"/>
    </row>
    <row r="129" spans="1:16" ht="15" customHeight="1" x14ac:dyDescent="0.3">
      <c r="A129" s="515"/>
      <c r="B129" s="520"/>
      <c r="C129" s="521"/>
      <c r="D129" s="520"/>
      <c r="E129" s="515"/>
      <c r="F129" s="280"/>
      <c r="G129" s="411"/>
      <c r="H129" s="436"/>
      <c r="I129" s="522"/>
      <c r="J129" s="414"/>
      <c r="K129" s="515"/>
      <c r="N129" s="406">
        <f>N132/4</f>
        <v>10</v>
      </c>
      <c r="O129" s="407">
        <f>N132*5%</f>
        <v>2</v>
      </c>
    </row>
    <row r="130" spans="1:16" ht="15" customHeight="1" x14ac:dyDescent="0.3">
      <c r="A130" s="515"/>
      <c r="B130" s="523"/>
      <c r="C130" s="524"/>
      <c r="D130" s="523"/>
      <c r="E130" s="515"/>
      <c r="F130" s="281"/>
      <c r="G130" s="282"/>
      <c r="H130" s="436"/>
      <c r="I130" s="522"/>
      <c r="J130" s="417" t="str">
        <f>IF(COUNTA(F129:F131)=0,"",IF(F129&lt;&gt;"",VLOOKUP(F129,Paramètres!$E$2:$F$27,2,0))+IF(F130&lt;&gt;"",VLOOKUP(F130,Paramètres!$E$2:$F$27,2,0))+IF(F131&lt;&gt;"",VLOOKUP(F131,Paramètres!$E$2:$F$27,2,0)))</f>
        <v/>
      </c>
      <c r="K130" s="515"/>
      <c r="N130" s="406">
        <f>N132/4</f>
        <v>10</v>
      </c>
      <c r="O130" s="407">
        <f>SUM(N128:N132)-(O128+O129)</f>
        <v>78</v>
      </c>
      <c r="P130" s="408"/>
    </row>
    <row r="131" spans="1:16" ht="15" customHeight="1" thickBot="1" x14ac:dyDescent="0.35">
      <c r="A131" s="515"/>
      <c r="B131" s="523"/>
      <c r="C131" s="524"/>
      <c r="D131" s="523"/>
      <c r="E131" s="515"/>
      <c r="F131" s="283"/>
      <c r="G131" s="418"/>
      <c r="H131" s="440"/>
      <c r="I131" s="525"/>
      <c r="J131" s="421"/>
      <c r="K131" s="515"/>
      <c r="N131" s="406">
        <f>N132/4</f>
        <v>10</v>
      </c>
      <c r="O131" s="398"/>
    </row>
    <row r="132" spans="1:16" ht="16.2" thickBot="1" x14ac:dyDescent="0.35">
      <c r="A132" s="515"/>
      <c r="B132" s="526"/>
      <c r="C132" s="526"/>
      <c r="D132" s="526"/>
      <c r="E132" s="515"/>
      <c r="F132" s="527"/>
      <c r="G132" s="528"/>
      <c r="H132" s="529"/>
      <c r="I132" s="529"/>
      <c r="J132" s="530"/>
      <c r="K132" s="515"/>
      <c r="N132" s="406">
        <f>IF(G130="",40,G130)</f>
        <v>40</v>
      </c>
      <c r="O132" s="398"/>
    </row>
    <row r="133" spans="1:16" ht="15" customHeight="1" thickBot="1" x14ac:dyDescent="0.35">
      <c r="A133" s="515"/>
      <c r="B133" s="399">
        <f t="shared" ref="B133" si="19">B128+1</f>
        <v>27</v>
      </c>
      <c r="C133" s="400" t="str">
        <f>IF(VLOOKUP(B133,Paramètres!$A$2:$C$38,2,0)=0,"",VLOOKUP(B133,Paramètres!$A$2:$C$38,2,0))</f>
        <v>Elève 27</v>
      </c>
      <c r="D133" s="401" t="str">
        <f>IF(C133="","",VLOOKUP(B133,Paramètres!$A$2:$C$38,3,0))</f>
        <v>G</v>
      </c>
      <c r="E133" s="515"/>
      <c r="F133" s="402" t="s">
        <v>394</v>
      </c>
      <c r="G133" s="403" t="s">
        <v>184</v>
      </c>
      <c r="H133" s="432"/>
      <c r="I133" s="519"/>
      <c r="J133" s="403" t="s">
        <v>185</v>
      </c>
      <c r="K133" s="515"/>
      <c r="M133" s="406" t="str">
        <f>IF(G135="","",IF(Paramètres!$I$3="x",
IF(OR(J135=0,J135=""),0,IF(J135&gt;=G135,Paramètres!$K$10,IF(J135&gt;=G135*75%,Paramètres!$J$8,IF(J135&gt;=G135*50%,Paramètres!$I$8,IF(J135&gt;=G135*25%,Paramètres!$H$8,Paramètres!$G$10))))),
IF(Paramètres!$N$3="x",
IF(OR(J135=0,J135=""),0,IF(J135&gt;=G135,Paramètres!$O$9,IF(J135&gt;=G135*75%,Paramètres!$O$9,IF(J135&gt;=G135*50%,Paramètres!$N$8,IF(J135&gt;=G135*25%,Paramètres!$M$8,IF(J135&lt;G135*25%,Paramètres!$L$9)))))),
IF(Paramètres!$R$3="x",
IF(OR(J135=0,J135=""),"NA",IF(J135&gt;=G135,Paramètres!$S$9,IF(J135&gt;=G135*75%,Paramètres!$S$9,IF(J135&gt;=G135*50%,Paramètres!$R$8,IF(J135&gt;=G135*25%,Paramètres!$Q$8,IF(J135&lt;G135*25%,Paramètres!$P$9)))))),
IF(Paramètres!$V$3="x",
IF(OR(J135=0,J135=""),Paramètres!$T$9,IF(J135&gt;=G135,Paramètres!$W$9,IF(J135&gt;=G135*75%,Paramètres!$W$9,IF(J135&gt;=G135*50%,Paramètres!$V$8,IF(J135&gt;=G135*25%,Paramètres!$U$8,IF(J135&lt;G135*25%,Paramètres!$T$9)))))))))))</f>
        <v/>
      </c>
      <c r="N133" s="406">
        <f>N137/4</f>
        <v>10</v>
      </c>
      <c r="O133" s="407">
        <f>IF(OR(COUNTBLANK(F134:F136)=3,G135=""),0,
IF(SUM(IF(F134&lt;&gt;"",VLOOKUP(F134,Paramètres!$E$2:$F$27,2,0)),IF(F135&lt;&gt;"",VLOOKUP(F135,Paramètres!$E$2:$F$27,2,0)),IF(F136&lt;&gt;"",VLOOKUP(F136,Paramètres!$E$2:$F$27,2,0)))&gt;N137,$N137,
SUM(IF(F134&lt;&gt;"",VLOOKUP(F134,Paramètres!$E$2:$F$27,2,0)),IF(F135&lt;&gt;"",VLOOKUP(F135,Paramètres!$E$2:$F$27,2,0)),IF(F136&lt;&gt;"",VLOOKUP(F136,Paramètres!$E$2:$F$27,2,0)))))</f>
        <v>0</v>
      </c>
      <c r="P133" s="408"/>
    </row>
    <row r="134" spans="1:16" ht="15" customHeight="1" x14ac:dyDescent="0.3">
      <c r="A134" s="515"/>
      <c r="B134" s="520"/>
      <c r="C134" s="521"/>
      <c r="D134" s="520"/>
      <c r="E134" s="515"/>
      <c r="F134" s="280"/>
      <c r="G134" s="411"/>
      <c r="H134" s="436"/>
      <c r="I134" s="522"/>
      <c r="J134" s="414"/>
      <c r="K134" s="515"/>
      <c r="N134" s="406">
        <f>N137/4</f>
        <v>10</v>
      </c>
      <c r="O134" s="407">
        <f>N137*5%</f>
        <v>2</v>
      </c>
    </row>
    <row r="135" spans="1:16" ht="15" customHeight="1" x14ac:dyDescent="0.3">
      <c r="A135" s="515"/>
      <c r="B135" s="523"/>
      <c r="C135" s="524"/>
      <c r="D135" s="523"/>
      <c r="E135" s="515"/>
      <c r="F135" s="281"/>
      <c r="G135" s="282"/>
      <c r="H135" s="436"/>
      <c r="I135" s="522"/>
      <c r="J135" s="417" t="str">
        <f>IF(COUNTA(F134:F136)=0,"",IF(F134&lt;&gt;"",VLOOKUP(F134,Paramètres!$E$2:$F$27,2,0))+IF(F135&lt;&gt;"",VLOOKUP(F135,Paramètres!$E$2:$F$27,2,0))+IF(F136&lt;&gt;"",VLOOKUP(F136,Paramètres!$E$2:$F$27,2,0)))</f>
        <v/>
      </c>
      <c r="K135" s="515"/>
      <c r="N135" s="406">
        <f>N137/4</f>
        <v>10</v>
      </c>
      <c r="O135" s="407">
        <f>SUM(N133:N137)-(O133+O134)</f>
        <v>78</v>
      </c>
      <c r="P135" s="408"/>
    </row>
    <row r="136" spans="1:16" ht="15" customHeight="1" thickBot="1" x14ac:dyDescent="0.35">
      <c r="A136" s="515"/>
      <c r="B136" s="523"/>
      <c r="C136" s="524"/>
      <c r="D136" s="523"/>
      <c r="E136" s="515"/>
      <c r="F136" s="283"/>
      <c r="G136" s="418"/>
      <c r="H136" s="440"/>
      <c r="I136" s="525"/>
      <c r="J136" s="421"/>
      <c r="K136" s="515"/>
      <c r="N136" s="406">
        <f>N137/4</f>
        <v>10</v>
      </c>
      <c r="O136" s="398"/>
    </row>
    <row r="137" spans="1:16" ht="16.2" thickBot="1" x14ac:dyDescent="0.35">
      <c r="A137" s="515"/>
      <c r="B137" s="526"/>
      <c r="C137" s="526"/>
      <c r="D137" s="526"/>
      <c r="E137" s="515"/>
      <c r="F137" s="527"/>
      <c r="G137" s="528"/>
      <c r="H137" s="529"/>
      <c r="I137" s="529"/>
      <c r="J137" s="530"/>
      <c r="K137" s="515"/>
      <c r="N137" s="406">
        <f>IF(G135="",40,G135)</f>
        <v>40</v>
      </c>
      <c r="O137" s="398"/>
    </row>
    <row r="138" spans="1:16" ht="15" customHeight="1" thickBot="1" x14ac:dyDescent="0.35">
      <c r="A138" s="515"/>
      <c r="B138" s="399">
        <f t="shared" ref="B138" si="20">B133+1</f>
        <v>28</v>
      </c>
      <c r="C138" s="400" t="str">
        <f>IF(VLOOKUP(B138,Paramètres!$A$2:$C$38,2,0)=0,"",VLOOKUP(B138,Paramètres!$A$2:$C$38,2,0))</f>
        <v>Elève 28</v>
      </c>
      <c r="D138" s="401" t="str">
        <f>IF(C138="","",VLOOKUP(B138,Paramètres!$A$2:$C$38,3,0))</f>
        <v>F</v>
      </c>
      <c r="E138" s="515"/>
      <c r="F138" s="402" t="s">
        <v>394</v>
      </c>
      <c r="G138" s="403" t="s">
        <v>184</v>
      </c>
      <c r="H138" s="432"/>
      <c r="I138" s="519"/>
      <c r="J138" s="403" t="s">
        <v>185</v>
      </c>
      <c r="K138" s="515"/>
      <c r="M138" s="406" t="str">
        <f>IF(G140="","",IF(Paramètres!$I$3="x",
IF(OR(J140=0,J140=""),0,IF(J140&gt;=G140,Paramètres!$K$10,IF(J140&gt;=G140*75%,Paramètres!$J$8,IF(J140&gt;=G140*50%,Paramètres!$I$8,IF(J140&gt;=G140*25%,Paramètres!$H$8,Paramètres!$G$10))))),
IF(Paramètres!$N$3="x",
IF(OR(J140=0,J140=""),0,IF(J140&gt;=G140,Paramètres!$O$9,IF(J140&gt;=G140*75%,Paramètres!$O$9,IF(J140&gt;=G140*50%,Paramètres!$N$8,IF(J140&gt;=G140*25%,Paramètres!$M$8,IF(J140&lt;G140*25%,Paramètres!$L$9)))))),
IF(Paramètres!$R$3="x",
IF(OR(J140=0,J140=""),"NA",IF(J140&gt;=G140,Paramètres!$S$9,IF(J140&gt;=G140*75%,Paramètres!$S$9,IF(J140&gt;=G140*50%,Paramètres!$R$8,IF(J140&gt;=G140*25%,Paramètres!$Q$8,IF(J140&lt;G140*25%,Paramètres!$P$9)))))),
IF(Paramètres!$V$3="x",
IF(OR(J140=0,J140=""),Paramètres!$T$9,IF(J140&gt;=G140,Paramètres!$W$9,IF(J140&gt;=G140*75%,Paramètres!$W$9,IF(J140&gt;=G140*50%,Paramètres!$V$8,IF(J140&gt;=G140*25%,Paramètres!$U$8,IF(J140&lt;G140*25%,Paramètres!$T$9)))))))))))</f>
        <v/>
      </c>
      <c r="N138" s="406">
        <f>N142/4</f>
        <v>10</v>
      </c>
      <c r="O138" s="407">
        <f>IF(OR(COUNTBLANK(F139:F141)=3,G140=""),0,
IF(SUM(IF(F139&lt;&gt;"",VLOOKUP(F139,Paramètres!$E$2:$F$27,2,0)),IF(F140&lt;&gt;"",VLOOKUP(F140,Paramètres!$E$2:$F$27,2,0)),IF(F141&lt;&gt;"",VLOOKUP(F141,Paramètres!$E$2:$F$27,2,0)))&gt;N142,$N142,
SUM(IF(F139&lt;&gt;"",VLOOKUP(F139,Paramètres!$E$2:$F$27,2,0)),IF(F140&lt;&gt;"",VLOOKUP(F140,Paramètres!$E$2:$F$27,2,0)),IF(F141&lt;&gt;"",VLOOKUP(F141,Paramètres!$E$2:$F$27,2,0)))))</f>
        <v>0</v>
      </c>
      <c r="P138" s="408"/>
    </row>
    <row r="139" spans="1:16" ht="15" customHeight="1" x14ac:dyDescent="0.3">
      <c r="A139" s="515"/>
      <c r="B139" s="520"/>
      <c r="C139" s="521"/>
      <c r="D139" s="520"/>
      <c r="E139" s="515"/>
      <c r="F139" s="280"/>
      <c r="G139" s="411"/>
      <c r="H139" s="436"/>
      <c r="I139" s="522"/>
      <c r="J139" s="414"/>
      <c r="K139" s="515"/>
      <c r="N139" s="406">
        <f>N142/4</f>
        <v>10</v>
      </c>
      <c r="O139" s="407">
        <f>N142*5%</f>
        <v>2</v>
      </c>
    </row>
    <row r="140" spans="1:16" ht="15" customHeight="1" x14ac:dyDescent="0.3">
      <c r="A140" s="515"/>
      <c r="B140" s="523"/>
      <c r="C140" s="524"/>
      <c r="D140" s="523"/>
      <c r="E140" s="515"/>
      <c r="F140" s="281"/>
      <c r="G140" s="282"/>
      <c r="H140" s="436"/>
      <c r="I140" s="522"/>
      <c r="J140" s="417" t="str">
        <f>IF(COUNTA(F139:F141)=0,"",IF(F139&lt;&gt;"",VLOOKUP(F139,Paramètres!$E$2:$F$27,2,0))+IF(F140&lt;&gt;"",VLOOKUP(F140,Paramètres!$E$2:$F$27,2,0))+IF(F141&lt;&gt;"",VLOOKUP(F141,Paramètres!$E$2:$F$27,2,0)))</f>
        <v/>
      </c>
      <c r="K140" s="515"/>
      <c r="N140" s="406">
        <f>N142/4</f>
        <v>10</v>
      </c>
      <c r="O140" s="407">
        <f>SUM(N138:N142)-(O138+O139)</f>
        <v>78</v>
      </c>
      <c r="P140" s="408"/>
    </row>
    <row r="141" spans="1:16" ht="15" customHeight="1" thickBot="1" x14ac:dyDescent="0.35">
      <c r="A141" s="515"/>
      <c r="B141" s="523"/>
      <c r="C141" s="524"/>
      <c r="D141" s="523"/>
      <c r="E141" s="515"/>
      <c r="F141" s="283"/>
      <c r="G141" s="418"/>
      <c r="H141" s="440"/>
      <c r="I141" s="525"/>
      <c r="J141" s="421"/>
      <c r="K141" s="515"/>
      <c r="N141" s="406">
        <f>N142/4</f>
        <v>10</v>
      </c>
      <c r="O141" s="398"/>
    </row>
    <row r="142" spans="1:16" ht="16.2" thickBot="1" x14ac:dyDescent="0.35">
      <c r="A142" s="515"/>
      <c r="B142" s="526"/>
      <c r="C142" s="526"/>
      <c r="D142" s="526"/>
      <c r="E142" s="515"/>
      <c r="F142" s="527"/>
      <c r="G142" s="528"/>
      <c r="H142" s="529"/>
      <c r="I142" s="529"/>
      <c r="J142" s="530"/>
      <c r="K142" s="515"/>
      <c r="N142" s="406">
        <f>IF(G140="",40,G140)</f>
        <v>40</v>
      </c>
      <c r="O142" s="398"/>
    </row>
    <row r="143" spans="1:16" ht="15" customHeight="1" thickBot="1" x14ac:dyDescent="0.35">
      <c r="A143" s="515"/>
      <c r="B143" s="399">
        <f t="shared" ref="B143" si="21">B138+1</f>
        <v>29</v>
      </c>
      <c r="C143" s="400" t="str">
        <f>IF(VLOOKUP(B143,Paramètres!$A$2:$C$38,2,0)=0,"",VLOOKUP(B143,Paramètres!$A$2:$C$38,2,0))</f>
        <v>Elève 29</v>
      </c>
      <c r="D143" s="401" t="str">
        <f>IF(C143="","",VLOOKUP(B143,Paramètres!$A$2:$C$38,3,0))</f>
        <v>F</v>
      </c>
      <c r="E143" s="515"/>
      <c r="F143" s="402" t="s">
        <v>394</v>
      </c>
      <c r="G143" s="403" t="s">
        <v>184</v>
      </c>
      <c r="H143" s="432"/>
      <c r="I143" s="519"/>
      <c r="J143" s="403" t="s">
        <v>185</v>
      </c>
      <c r="K143" s="515"/>
      <c r="M143" s="406" t="str">
        <f>IF(G145="","",IF(Paramètres!$I$3="x",
IF(OR(J145=0,J145=""),0,IF(J145&gt;=G145,Paramètres!$K$10,IF(J145&gt;=G145*75%,Paramètres!$J$8,IF(J145&gt;=G145*50%,Paramètres!$I$8,IF(J145&gt;=G145*25%,Paramètres!$H$8,Paramètres!$G$10))))),
IF(Paramètres!$N$3="x",
IF(OR(J145=0,J145=""),0,IF(J145&gt;=G145,Paramètres!$O$9,IF(J145&gt;=G145*75%,Paramètres!$O$9,IF(J145&gt;=G145*50%,Paramètres!$N$8,IF(J145&gt;=G145*25%,Paramètres!$M$8,IF(J145&lt;G145*25%,Paramètres!$L$9)))))),
IF(Paramètres!$R$3="x",
IF(OR(J145=0,J145=""),"NA",IF(J145&gt;=G145,Paramètres!$S$9,IF(J145&gt;=G145*75%,Paramètres!$S$9,IF(J145&gt;=G145*50%,Paramètres!$R$8,IF(J145&gt;=G145*25%,Paramètres!$Q$8,IF(J145&lt;G145*25%,Paramètres!$P$9)))))),
IF(Paramètres!$V$3="x",
IF(OR(J145=0,J145=""),Paramètres!$T$9,IF(J145&gt;=G145,Paramètres!$W$9,IF(J145&gt;=G145*75%,Paramètres!$W$9,IF(J145&gt;=G145*50%,Paramètres!$V$8,IF(J145&gt;=G145*25%,Paramètres!$U$8,IF(J145&lt;G145*25%,Paramètres!$T$9)))))))))))</f>
        <v/>
      </c>
      <c r="N143" s="406">
        <f>N147/4</f>
        <v>10</v>
      </c>
      <c r="O143" s="407">
        <f>IF(OR(COUNTBLANK(F144:F146)=3,G145=""),0,
IF(SUM(IF(F144&lt;&gt;"",VLOOKUP(F144,Paramètres!$E$2:$F$27,2,0)),IF(F145&lt;&gt;"",VLOOKUP(F145,Paramètres!$E$2:$F$27,2,0)),IF(F146&lt;&gt;"",VLOOKUP(F146,Paramètres!$E$2:$F$27,2,0)))&gt;N147,$N147,
SUM(IF(F144&lt;&gt;"",VLOOKUP(F144,Paramètres!$E$2:$F$27,2,0)),IF(F145&lt;&gt;"",VLOOKUP(F145,Paramètres!$E$2:$F$27,2,0)),IF(F146&lt;&gt;"",VLOOKUP(F146,Paramètres!$E$2:$F$27,2,0)))))</f>
        <v>0</v>
      </c>
      <c r="P143" s="408"/>
    </row>
    <row r="144" spans="1:16" ht="15" customHeight="1" x14ac:dyDescent="0.3">
      <c r="A144" s="515"/>
      <c r="B144" s="520"/>
      <c r="C144" s="521"/>
      <c r="D144" s="520"/>
      <c r="E144" s="515"/>
      <c r="F144" s="280"/>
      <c r="G144" s="411"/>
      <c r="H144" s="436"/>
      <c r="I144" s="522"/>
      <c r="J144" s="414"/>
      <c r="K144" s="515"/>
      <c r="N144" s="406">
        <f>N147/4</f>
        <v>10</v>
      </c>
      <c r="O144" s="407">
        <f>N147*5%</f>
        <v>2</v>
      </c>
    </row>
    <row r="145" spans="1:16" ht="15" customHeight="1" x14ac:dyDescent="0.3">
      <c r="A145" s="515"/>
      <c r="B145" s="523"/>
      <c r="C145" s="524"/>
      <c r="D145" s="523"/>
      <c r="E145" s="515"/>
      <c r="F145" s="281"/>
      <c r="G145" s="282"/>
      <c r="H145" s="436"/>
      <c r="I145" s="522"/>
      <c r="J145" s="417" t="str">
        <f>IF(COUNTA(F144:F146)=0,"",IF(F144&lt;&gt;"",VLOOKUP(F144,Paramètres!$E$2:$F$27,2,0))+IF(F145&lt;&gt;"",VLOOKUP(F145,Paramètres!$E$2:$F$27,2,0))+IF(F146&lt;&gt;"",VLOOKUP(F146,Paramètres!$E$2:$F$27,2,0)))</f>
        <v/>
      </c>
      <c r="K145" s="515"/>
      <c r="N145" s="406">
        <f>N147/4</f>
        <v>10</v>
      </c>
      <c r="O145" s="407">
        <f>SUM(N143:N147)-(O143+O144)</f>
        <v>78</v>
      </c>
      <c r="P145" s="408"/>
    </row>
    <row r="146" spans="1:16" ht="15" customHeight="1" thickBot="1" x14ac:dyDescent="0.35">
      <c r="A146" s="515"/>
      <c r="B146" s="523"/>
      <c r="C146" s="524"/>
      <c r="D146" s="523"/>
      <c r="E146" s="515"/>
      <c r="F146" s="283"/>
      <c r="G146" s="418"/>
      <c r="H146" s="440"/>
      <c r="I146" s="525"/>
      <c r="J146" s="421"/>
      <c r="K146" s="515"/>
      <c r="N146" s="406">
        <f>N147/4</f>
        <v>10</v>
      </c>
      <c r="O146" s="398"/>
    </row>
    <row r="147" spans="1:16" ht="16.2" thickBot="1" x14ac:dyDescent="0.35">
      <c r="A147" s="515"/>
      <c r="B147" s="526"/>
      <c r="C147" s="526"/>
      <c r="D147" s="526"/>
      <c r="E147" s="515"/>
      <c r="F147" s="527"/>
      <c r="G147" s="528"/>
      <c r="H147" s="529"/>
      <c r="I147" s="529"/>
      <c r="J147" s="530"/>
      <c r="K147" s="515"/>
      <c r="N147" s="406">
        <f>IF(G145="",40,G145)</f>
        <v>40</v>
      </c>
      <c r="O147" s="398"/>
    </row>
    <row r="148" spans="1:16" ht="15" customHeight="1" thickBot="1" x14ac:dyDescent="0.35">
      <c r="A148" s="515"/>
      <c r="B148" s="399">
        <f t="shared" ref="B148" si="22">B143+1</f>
        <v>30</v>
      </c>
      <c r="C148" s="400" t="str">
        <f>IF(VLOOKUP(B148,Paramètres!$A$2:$C$38,2,0)=0,"",VLOOKUP(B148,Paramètres!$A$2:$C$38,2,0))</f>
        <v>Elève 30</v>
      </c>
      <c r="D148" s="401" t="str">
        <f>IF(C148="","",VLOOKUP(B148,Paramètres!$A$2:$C$38,3,0))</f>
        <v>F</v>
      </c>
      <c r="E148" s="515"/>
      <c r="F148" s="402" t="s">
        <v>394</v>
      </c>
      <c r="G148" s="403" t="s">
        <v>184</v>
      </c>
      <c r="H148" s="432"/>
      <c r="I148" s="519"/>
      <c r="J148" s="403" t="s">
        <v>185</v>
      </c>
      <c r="K148" s="515"/>
      <c r="M148" s="406" t="str">
        <f>IF(G150="","",IF(Paramètres!$I$3="x",
IF(OR(J150=0,J150=""),0,IF(J150&gt;=G150,Paramètres!$K$10,IF(J150&gt;=G150*75%,Paramètres!$J$8,IF(J150&gt;=G150*50%,Paramètres!$I$8,IF(J150&gt;=G150*25%,Paramètres!$H$8,Paramètres!$G$10))))),
IF(Paramètres!$N$3="x",
IF(OR(J150=0,J150=""),0,IF(J150&gt;=G150,Paramètres!$O$9,IF(J150&gt;=G150*75%,Paramètres!$O$9,IF(J150&gt;=G150*50%,Paramètres!$N$8,IF(J150&gt;=G150*25%,Paramètres!$M$8,IF(J150&lt;G150*25%,Paramètres!$L$9)))))),
IF(Paramètres!$R$3="x",
IF(OR(J150=0,J150=""),"NA",IF(J150&gt;=G150,Paramètres!$S$9,IF(J150&gt;=G150*75%,Paramètres!$S$9,IF(J150&gt;=G150*50%,Paramètres!$R$8,IF(J150&gt;=G150*25%,Paramètres!$Q$8,IF(J150&lt;G150*25%,Paramètres!$P$9)))))),
IF(Paramètres!$V$3="x",
IF(OR(J150=0,J150=""),Paramètres!$T$9,IF(J150&gt;=G150,Paramètres!$W$9,IF(J150&gt;=G150*75%,Paramètres!$W$9,IF(J150&gt;=G150*50%,Paramètres!$V$8,IF(J150&gt;=G150*25%,Paramètres!$U$8,IF(J150&lt;G150*25%,Paramètres!$T$9)))))))))))</f>
        <v/>
      </c>
      <c r="N148" s="406">
        <f>N152/4</f>
        <v>10</v>
      </c>
      <c r="O148" s="407">
        <f>IF(OR(COUNTBLANK(F149:F151)=3,G150=""),0,
IF(SUM(IF(F149&lt;&gt;"",VLOOKUP(F149,Paramètres!$E$2:$F$27,2,0)),IF(F150&lt;&gt;"",VLOOKUP(F150,Paramètres!$E$2:$F$27,2,0)),IF(F151&lt;&gt;"",VLOOKUP(F151,Paramètres!$E$2:$F$27,2,0)))&gt;N152,$N152,
SUM(IF(F149&lt;&gt;"",VLOOKUP(F149,Paramètres!$E$2:$F$27,2,0)),IF(F150&lt;&gt;"",VLOOKUP(F150,Paramètres!$E$2:$F$27,2,0)),IF(F151&lt;&gt;"",VLOOKUP(F151,Paramètres!$E$2:$F$27,2,0)))))</f>
        <v>0</v>
      </c>
      <c r="P148" s="408"/>
    </row>
    <row r="149" spans="1:16" ht="15" customHeight="1" x14ac:dyDescent="0.3">
      <c r="A149" s="515"/>
      <c r="B149" s="520"/>
      <c r="C149" s="521"/>
      <c r="D149" s="520"/>
      <c r="E149" s="515"/>
      <c r="F149" s="280"/>
      <c r="G149" s="411"/>
      <c r="H149" s="436"/>
      <c r="I149" s="522"/>
      <c r="J149" s="414"/>
      <c r="K149" s="515"/>
      <c r="N149" s="406">
        <f>N152/4</f>
        <v>10</v>
      </c>
      <c r="O149" s="407">
        <f>N152*5%</f>
        <v>2</v>
      </c>
    </row>
    <row r="150" spans="1:16" ht="15" customHeight="1" x14ac:dyDescent="0.3">
      <c r="A150" s="515"/>
      <c r="B150" s="523"/>
      <c r="C150" s="524"/>
      <c r="D150" s="523"/>
      <c r="E150" s="515"/>
      <c r="F150" s="281"/>
      <c r="G150" s="282"/>
      <c r="H150" s="436"/>
      <c r="I150" s="522"/>
      <c r="J150" s="417" t="str">
        <f>IF(COUNTA(F149:F151)=0,"",IF(F149&lt;&gt;"",VLOOKUP(F149,Paramètres!$E$2:$F$27,2,0))+IF(F150&lt;&gt;"",VLOOKUP(F150,Paramètres!$E$2:$F$27,2,0))+IF(F151&lt;&gt;"",VLOOKUP(F151,Paramètres!$E$2:$F$27,2,0)))</f>
        <v/>
      </c>
      <c r="K150" s="515"/>
      <c r="N150" s="406">
        <f>N152/4</f>
        <v>10</v>
      </c>
      <c r="O150" s="407">
        <f>SUM(N148:N152)-(O148+O149)</f>
        <v>78</v>
      </c>
      <c r="P150" s="408"/>
    </row>
    <row r="151" spans="1:16" ht="15" customHeight="1" thickBot="1" x14ac:dyDescent="0.35">
      <c r="A151" s="515"/>
      <c r="B151" s="523"/>
      <c r="C151" s="524"/>
      <c r="D151" s="523"/>
      <c r="E151" s="515"/>
      <c r="F151" s="283"/>
      <c r="G151" s="418"/>
      <c r="H151" s="440"/>
      <c r="I151" s="525"/>
      <c r="J151" s="421"/>
      <c r="K151" s="515"/>
      <c r="N151" s="406">
        <f>N152/4</f>
        <v>10</v>
      </c>
      <c r="O151" s="398"/>
    </row>
    <row r="152" spans="1:16" ht="16.2" thickBot="1" x14ac:dyDescent="0.35">
      <c r="A152" s="515"/>
      <c r="B152" s="526"/>
      <c r="C152" s="526"/>
      <c r="D152" s="526"/>
      <c r="E152" s="515"/>
      <c r="F152" s="527"/>
      <c r="G152" s="528"/>
      <c r="H152" s="529"/>
      <c r="I152" s="529"/>
      <c r="J152" s="530"/>
      <c r="K152" s="515"/>
      <c r="N152" s="406">
        <f>IF(G150="",40,G150)</f>
        <v>40</v>
      </c>
      <c r="O152" s="398"/>
    </row>
    <row r="153" spans="1:16" ht="15" customHeight="1" thickBot="1" x14ac:dyDescent="0.35">
      <c r="A153" s="515"/>
      <c r="B153" s="399">
        <f t="shared" ref="B153" si="23">B148+1</f>
        <v>31</v>
      </c>
      <c r="C153" s="400" t="str">
        <f>IF(VLOOKUP(B153,Paramètres!$A$2:$C$38,2,0)=0,"",VLOOKUP(B153,Paramètres!$A$2:$C$38,2,0))</f>
        <v>Elève 31</v>
      </c>
      <c r="D153" s="401" t="str">
        <f>IF(C153="","",VLOOKUP(B153,Paramètres!$A$2:$C$38,3,0))</f>
        <v>G</v>
      </c>
      <c r="E153" s="515"/>
      <c r="F153" s="402" t="s">
        <v>394</v>
      </c>
      <c r="G153" s="403" t="s">
        <v>184</v>
      </c>
      <c r="H153" s="432"/>
      <c r="I153" s="519"/>
      <c r="J153" s="403" t="s">
        <v>185</v>
      </c>
      <c r="K153" s="515"/>
      <c r="M153" s="406" t="str">
        <f>IF(G155="","",IF(Paramètres!$I$3="x",
IF(OR(J155=0,J155=""),0,IF(J155&gt;=G155,Paramètres!$K$10,IF(J155&gt;=G155*75%,Paramètres!$J$8,IF(J155&gt;=G155*50%,Paramètres!$I$8,IF(J155&gt;=G155*25%,Paramètres!$H$8,Paramètres!$G$10))))),
IF(Paramètres!$N$3="x",
IF(OR(J155=0,J155=""),0,IF(J155&gt;=G155,Paramètres!$O$9,IF(J155&gt;=G155*75%,Paramètres!$O$9,IF(J155&gt;=G155*50%,Paramètres!$N$8,IF(J155&gt;=G155*25%,Paramètres!$M$8,IF(J155&lt;G155*25%,Paramètres!$L$9)))))),
IF(Paramètres!$R$3="x",
IF(OR(J155=0,J155=""),"NA",IF(J155&gt;=G155,Paramètres!$S$9,IF(J155&gt;=G155*75%,Paramètres!$S$9,IF(J155&gt;=G155*50%,Paramètres!$R$8,IF(J155&gt;=G155*25%,Paramètres!$Q$8,IF(J155&lt;G155*25%,Paramètres!$P$9)))))),
IF(Paramètres!$V$3="x",
IF(OR(J155=0,J155=""),Paramètres!$T$9,IF(J155&gt;=G155,Paramètres!$W$9,IF(J155&gt;=G155*75%,Paramètres!$W$9,IF(J155&gt;=G155*50%,Paramètres!$V$8,IF(J155&gt;=G155*25%,Paramètres!$U$8,IF(J155&lt;G155*25%,Paramètres!$T$9)))))))))))</f>
        <v/>
      </c>
      <c r="N153" s="406">
        <f>N157/4</f>
        <v>10</v>
      </c>
      <c r="O153" s="407">
        <f>IF(OR(COUNTBLANK(F154:F156)=3,G155=""),0,
IF(SUM(IF(F154&lt;&gt;"",VLOOKUP(F154,Paramètres!$E$2:$F$27,2,0)),IF(F155&lt;&gt;"",VLOOKUP(F155,Paramètres!$E$2:$F$27,2,0)),IF(F156&lt;&gt;"",VLOOKUP(F156,Paramètres!$E$2:$F$27,2,0)))&gt;N157,$N157,
SUM(IF(F154&lt;&gt;"",VLOOKUP(F154,Paramètres!$E$2:$F$27,2,0)),IF(F155&lt;&gt;"",VLOOKUP(F155,Paramètres!$E$2:$F$27,2,0)),IF(F156&lt;&gt;"",VLOOKUP(F156,Paramètres!$E$2:$F$27,2,0)))))</f>
        <v>0</v>
      </c>
      <c r="P153" s="408"/>
    </row>
    <row r="154" spans="1:16" ht="15" customHeight="1" x14ac:dyDescent="0.3">
      <c r="A154" s="515"/>
      <c r="B154" s="520"/>
      <c r="C154" s="521"/>
      <c r="D154" s="520"/>
      <c r="E154" s="515"/>
      <c r="F154" s="280"/>
      <c r="G154" s="411"/>
      <c r="H154" s="436"/>
      <c r="I154" s="522"/>
      <c r="J154" s="414"/>
      <c r="K154" s="515"/>
      <c r="N154" s="406">
        <f>N157/4</f>
        <v>10</v>
      </c>
      <c r="O154" s="407">
        <f>N157*5%</f>
        <v>2</v>
      </c>
    </row>
    <row r="155" spans="1:16" ht="15" customHeight="1" x14ac:dyDescent="0.3">
      <c r="A155" s="515"/>
      <c r="B155" s="523"/>
      <c r="C155" s="524"/>
      <c r="D155" s="523"/>
      <c r="E155" s="515"/>
      <c r="F155" s="281"/>
      <c r="G155" s="282"/>
      <c r="H155" s="436"/>
      <c r="I155" s="522"/>
      <c r="J155" s="417" t="str">
        <f>IF(COUNTA(F154:F156)=0,"",IF(F154&lt;&gt;"",VLOOKUP(F154,Paramètres!$E$2:$F$27,2,0))+IF(F155&lt;&gt;"",VLOOKUP(F155,Paramètres!$E$2:$F$27,2,0))+IF(F156&lt;&gt;"",VLOOKUP(F156,Paramètres!$E$2:$F$27,2,0)))</f>
        <v/>
      </c>
      <c r="K155" s="515"/>
      <c r="N155" s="406">
        <f>N157/4</f>
        <v>10</v>
      </c>
      <c r="O155" s="407">
        <f>SUM(N153:N157)-(O153+O154)</f>
        <v>78</v>
      </c>
      <c r="P155" s="408"/>
    </row>
    <row r="156" spans="1:16" ht="15" customHeight="1" thickBot="1" x14ac:dyDescent="0.35">
      <c r="A156" s="515"/>
      <c r="B156" s="523"/>
      <c r="C156" s="524"/>
      <c r="D156" s="523"/>
      <c r="E156" s="515"/>
      <c r="F156" s="283"/>
      <c r="G156" s="418"/>
      <c r="H156" s="440"/>
      <c r="I156" s="525"/>
      <c r="J156" s="421"/>
      <c r="K156" s="515"/>
      <c r="N156" s="406">
        <f>N157/4</f>
        <v>10</v>
      </c>
      <c r="O156" s="398"/>
    </row>
    <row r="157" spans="1:16" ht="16.2" thickBot="1" x14ac:dyDescent="0.35">
      <c r="A157" s="515"/>
      <c r="B157" s="526"/>
      <c r="C157" s="526"/>
      <c r="D157" s="526"/>
      <c r="E157" s="515"/>
      <c r="F157" s="527"/>
      <c r="G157" s="528"/>
      <c r="H157" s="529"/>
      <c r="I157" s="529"/>
      <c r="J157" s="530"/>
      <c r="K157" s="515"/>
      <c r="N157" s="406">
        <f>IF(G155="",40,G155)</f>
        <v>40</v>
      </c>
      <c r="O157" s="398"/>
    </row>
    <row r="158" spans="1:16" ht="15" customHeight="1" thickBot="1" x14ac:dyDescent="0.35">
      <c r="A158" s="515"/>
      <c r="B158" s="399">
        <f t="shared" ref="B158" si="24">B153+1</f>
        <v>32</v>
      </c>
      <c r="C158" s="400" t="str">
        <f>IF(VLOOKUP(B158,Paramètres!$A$2:$C$38,2,0)=0,"",VLOOKUP(B158,Paramètres!$A$2:$C$38,2,0))</f>
        <v/>
      </c>
      <c r="D158" s="401" t="str">
        <f>IF(C158="","",VLOOKUP(B158,Paramètres!$A$2:$C$38,3,0))</f>
        <v/>
      </c>
      <c r="E158" s="515"/>
      <c r="F158" s="402" t="s">
        <v>394</v>
      </c>
      <c r="G158" s="403" t="s">
        <v>184</v>
      </c>
      <c r="H158" s="432"/>
      <c r="I158" s="519"/>
      <c r="J158" s="403" t="s">
        <v>185</v>
      </c>
      <c r="K158" s="515"/>
      <c r="M158" s="406" t="str">
        <f>IF(G160="","",IF(Paramètres!$I$3="x",
IF(OR(J160=0,J160=""),0,IF(J160&gt;=G160,Paramètres!$K$10,IF(J160&gt;=G160*75%,Paramètres!$J$8,IF(J160&gt;=G160*50%,Paramètres!$I$8,IF(J160&gt;=G160*25%,Paramètres!$H$8,Paramètres!$G$10))))),
IF(Paramètres!$N$3="x",
IF(OR(J160=0,J160=""),0,IF(J160&gt;=G160,Paramètres!$O$9,IF(J160&gt;=G160*75%,Paramètres!$O$9,IF(J160&gt;=G160*50%,Paramètres!$N$8,IF(J160&gt;=G160*25%,Paramètres!$M$8,IF(J160&lt;G160*25%,Paramètres!$L$9)))))),
IF(Paramètres!$R$3="x",
IF(OR(J160=0,J160=""),"NA",IF(J160&gt;=G160,Paramètres!$S$9,IF(J160&gt;=G160*75%,Paramètres!$S$9,IF(J160&gt;=G160*50%,Paramètres!$R$8,IF(J160&gt;=G160*25%,Paramètres!$Q$8,IF(J160&lt;G160*25%,Paramètres!$P$9)))))),
IF(Paramètres!$V$3="x",
IF(OR(J160=0,J160=""),Paramètres!$T$9,IF(J160&gt;=G160,Paramètres!$W$9,IF(J160&gt;=G160*75%,Paramètres!$W$9,IF(J160&gt;=G160*50%,Paramètres!$V$8,IF(J160&gt;=G160*25%,Paramètres!$U$8,IF(J160&lt;G160*25%,Paramètres!$T$9)))))))))))</f>
        <v/>
      </c>
      <c r="N158" s="406">
        <f>N162/4</f>
        <v>10</v>
      </c>
      <c r="O158" s="407">
        <f>IF(OR(COUNTBLANK(F159:F161)=3,G160=""),0,
IF(SUM(IF(F159&lt;&gt;"",VLOOKUP(F159,Paramètres!$E$2:$F$27,2,0)),IF(F160&lt;&gt;"",VLOOKUP(F160,Paramètres!$E$2:$F$27,2,0)),IF(F161&lt;&gt;"",VLOOKUP(F161,Paramètres!$E$2:$F$27,2,0)))&gt;N162,$N162,
SUM(IF(F159&lt;&gt;"",VLOOKUP(F159,Paramètres!$E$2:$F$27,2,0)),IF(F160&lt;&gt;"",VLOOKUP(F160,Paramètres!$E$2:$F$27,2,0)),IF(F161&lt;&gt;"",VLOOKUP(F161,Paramètres!$E$2:$F$27,2,0)))))</f>
        <v>0</v>
      </c>
      <c r="P158" s="408"/>
    </row>
    <row r="159" spans="1:16" ht="15" customHeight="1" x14ac:dyDescent="0.3">
      <c r="A159" s="515"/>
      <c r="B159" s="520"/>
      <c r="C159" s="521"/>
      <c r="D159" s="520"/>
      <c r="E159" s="515"/>
      <c r="F159" s="280"/>
      <c r="G159" s="411"/>
      <c r="H159" s="436"/>
      <c r="I159" s="522"/>
      <c r="J159" s="414"/>
      <c r="K159" s="515"/>
      <c r="N159" s="406">
        <f>N162/4</f>
        <v>10</v>
      </c>
      <c r="O159" s="407">
        <f>N162*5%</f>
        <v>2</v>
      </c>
    </row>
    <row r="160" spans="1:16" ht="15" customHeight="1" x14ac:dyDescent="0.3">
      <c r="A160" s="515"/>
      <c r="B160" s="523"/>
      <c r="C160" s="524"/>
      <c r="D160" s="523"/>
      <c r="E160" s="515"/>
      <c r="F160" s="281"/>
      <c r="G160" s="282"/>
      <c r="H160" s="436"/>
      <c r="I160" s="522"/>
      <c r="J160" s="417" t="str">
        <f>IF(COUNTA(F159:F161)=0,"",IF(F159&lt;&gt;"",VLOOKUP(F159,Paramètres!$E$2:$F$27,2,0))+IF(F160&lt;&gt;"",VLOOKUP(F160,Paramètres!$E$2:$F$27,2,0))+IF(F161&lt;&gt;"",VLOOKUP(F161,Paramètres!$E$2:$F$27,2,0)))</f>
        <v/>
      </c>
      <c r="K160" s="515"/>
      <c r="N160" s="406">
        <f>N162/4</f>
        <v>10</v>
      </c>
      <c r="O160" s="407">
        <f>SUM(N158:N162)-(O158+O159)</f>
        <v>78</v>
      </c>
      <c r="P160" s="408"/>
    </row>
    <row r="161" spans="1:16" ht="15" customHeight="1" thickBot="1" x14ac:dyDescent="0.35">
      <c r="A161" s="515"/>
      <c r="B161" s="523"/>
      <c r="C161" s="524"/>
      <c r="D161" s="523"/>
      <c r="E161" s="515"/>
      <c r="F161" s="283"/>
      <c r="G161" s="418"/>
      <c r="H161" s="440"/>
      <c r="I161" s="525"/>
      <c r="J161" s="421"/>
      <c r="K161" s="515"/>
      <c r="N161" s="406">
        <f>N162/4</f>
        <v>10</v>
      </c>
      <c r="O161" s="398"/>
    </row>
    <row r="162" spans="1:16" ht="16.2" thickBot="1" x14ac:dyDescent="0.35">
      <c r="A162" s="515"/>
      <c r="B162" s="526"/>
      <c r="C162" s="526"/>
      <c r="D162" s="526"/>
      <c r="E162" s="515"/>
      <c r="F162" s="527"/>
      <c r="G162" s="528"/>
      <c r="H162" s="529"/>
      <c r="I162" s="529"/>
      <c r="J162" s="530"/>
      <c r="K162" s="515"/>
      <c r="N162" s="406">
        <f>IF(G160="",40,G160)</f>
        <v>40</v>
      </c>
      <c r="O162" s="398"/>
    </row>
    <row r="163" spans="1:16" ht="15" customHeight="1" thickBot="1" x14ac:dyDescent="0.35">
      <c r="A163" s="515"/>
      <c r="B163" s="399">
        <f t="shared" ref="B163" si="25">B158+1</f>
        <v>33</v>
      </c>
      <c r="C163" s="400" t="str">
        <f>IF(VLOOKUP(B163,Paramètres!$A$2:$C$38,2,0)=0,"",VLOOKUP(B163,Paramètres!$A$2:$C$38,2,0))</f>
        <v/>
      </c>
      <c r="D163" s="401" t="str">
        <f>IF(C163="","",VLOOKUP(B163,Paramètres!$A$2:$C$38,3,0))</f>
        <v/>
      </c>
      <c r="E163" s="515"/>
      <c r="F163" s="402" t="s">
        <v>394</v>
      </c>
      <c r="G163" s="403" t="s">
        <v>184</v>
      </c>
      <c r="H163" s="432"/>
      <c r="I163" s="519"/>
      <c r="J163" s="403" t="s">
        <v>185</v>
      </c>
      <c r="K163" s="515"/>
      <c r="M163" s="406" t="str">
        <f>IF(G165="","",IF(Paramètres!$I$3="x",
IF(OR(J165=0,J165=""),0,IF(J165&gt;=G165,Paramètres!$K$10,IF(J165&gt;=G165*75%,Paramètres!$J$8,IF(J165&gt;=G165*50%,Paramètres!$I$8,IF(J165&gt;=G165*25%,Paramètres!$H$8,Paramètres!$G$10))))),
IF(Paramètres!$N$3="x",
IF(OR(J165=0,J165=""),0,IF(J165&gt;=G165,Paramètres!$O$9,IF(J165&gt;=G165*75%,Paramètres!$O$9,IF(J165&gt;=G165*50%,Paramètres!$N$8,IF(J165&gt;=G165*25%,Paramètres!$M$8,IF(J165&lt;G165*25%,Paramètres!$L$9)))))),
IF(Paramètres!$R$3="x",
IF(OR(J165=0,J165=""),"NA",IF(J165&gt;=G165,Paramètres!$S$9,IF(J165&gt;=G165*75%,Paramètres!$S$9,IF(J165&gt;=G165*50%,Paramètres!$R$8,IF(J165&gt;=G165*25%,Paramètres!$Q$8,IF(J165&lt;G165*25%,Paramètres!$P$9)))))),
IF(Paramètres!$V$3="x",
IF(OR(J165=0,J165=""),Paramètres!$T$9,IF(J165&gt;=G165,Paramètres!$W$9,IF(J165&gt;=G165*75%,Paramètres!$W$9,IF(J165&gt;=G165*50%,Paramètres!$V$8,IF(J165&gt;=G165*25%,Paramètres!$U$8,IF(J165&lt;G165*25%,Paramètres!$T$9)))))))))))</f>
        <v/>
      </c>
      <c r="N163" s="406">
        <f>N167/4</f>
        <v>10</v>
      </c>
      <c r="O163" s="407">
        <f>IF(OR(COUNTBLANK(F164:F166)=3,G165=""),0,
IF(SUM(IF(F164&lt;&gt;"",VLOOKUP(F164,Paramètres!$E$2:$F$27,2,0)),IF(F165&lt;&gt;"",VLOOKUP(F165,Paramètres!$E$2:$F$27,2,0)),IF(F166&lt;&gt;"",VLOOKUP(F166,Paramètres!$E$2:$F$27,2,0)))&gt;N167,$N167,
SUM(IF(F164&lt;&gt;"",VLOOKUP(F164,Paramètres!$E$2:$F$27,2,0)),IF(F165&lt;&gt;"",VLOOKUP(F165,Paramètres!$E$2:$F$27,2,0)),IF(F166&lt;&gt;"",VLOOKUP(F166,Paramètres!$E$2:$F$27,2,0)))))</f>
        <v>0</v>
      </c>
      <c r="P163" s="408"/>
    </row>
    <row r="164" spans="1:16" ht="15" customHeight="1" x14ac:dyDescent="0.3">
      <c r="A164" s="515"/>
      <c r="B164" s="520"/>
      <c r="C164" s="521"/>
      <c r="D164" s="520"/>
      <c r="E164" s="515"/>
      <c r="F164" s="280"/>
      <c r="G164" s="411"/>
      <c r="H164" s="436"/>
      <c r="I164" s="522"/>
      <c r="J164" s="414"/>
      <c r="K164" s="515"/>
      <c r="N164" s="406">
        <f>N167/4</f>
        <v>10</v>
      </c>
      <c r="O164" s="407">
        <f>N167*5%</f>
        <v>2</v>
      </c>
    </row>
    <row r="165" spans="1:16" ht="15" customHeight="1" x14ac:dyDescent="0.3">
      <c r="A165" s="515"/>
      <c r="B165" s="523"/>
      <c r="C165" s="524"/>
      <c r="D165" s="523"/>
      <c r="E165" s="515"/>
      <c r="F165" s="281"/>
      <c r="G165" s="282"/>
      <c r="H165" s="436"/>
      <c r="I165" s="522"/>
      <c r="J165" s="417" t="str">
        <f>IF(COUNTA(F164:F166)=0,"",IF(F164&lt;&gt;"",VLOOKUP(F164,Paramètres!$E$2:$F$27,2,0))+IF(F165&lt;&gt;"",VLOOKUP(F165,Paramètres!$E$2:$F$27,2,0))+IF(F166&lt;&gt;"",VLOOKUP(F166,Paramètres!$E$2:$F$27,2,0)))</f>
        <v/>
      </c>
      <c r="K165" s="515"/>
      <c r="N165" s="406">
        <f>N167/4</f>
        <v>10</v>
      </c>
      <c r="O165" s="407">
        <f>SUM(N163:N167)-(O163+O164)</f>
        <v>78</v>
      </c>
      <c r="P165" s="408"/>
    </row>
    <row r="166" spans="1:16" ht="15" customHeight="1" thickBot="1" x14ac:dyDescent="0.35">
      <c r="A166" s="515"/>
      <c r="B166" s="523"/>
      <c r="C166" s="524"/>
      <c r="D166" s="523"/>
      <c r="E166" s="515"/>
      <c r="F166" s="283"/>
      <c r="G166" s="418"/>
      <c r="H166" s="440"/>
      <c r="I166" s="525"/>
      <c r="J166" s="421"/>
      <c r="K166" s="515"/>
      <c r="N166" s="406">
        <f>N167/4</f>
        <v>10</v>
      </c>
      <c r="O166" s="398"/>
    </row>
    <row r="167" spans="1:16" ht="16.2" thickBot="1" x14ac:dyDescent="0.35">
      <c r="A167" s="515"/>
      <c r="B167" s="526"/>
      <c r="C167" s="526"/>
      <c r="D167" s="526"/>
      <c r="E167" s="515"/>
      <c r="F167" s="527"/>
      <c r="G167" s="528"/>
      <c r="H167" s="529"/>
      <c r="I167" s="529"/>
      <c r="J167" s="530"/>
      <c r="K167" s="515"/>
      <c r="N167" s="406">
        <f>IF(G165="",40,G165)</f>
        <v>40</v>
      </c>
      <c r="O167" s="398"/>
    </row>
    <row r="168" spans="1:16" ht="15" customHeight="1" thickBot="1" x14ac:dyDescent="0.35">
      <c r="A168" s="515"/>
      <c r="B168" s="399">
        <f t="shared" ref="B168" si="26">B163+1</f>
        <v>34</v>
      </c>
      <c r="C168" s="400" t="str">
        <f>IF(VLOOKUP(B168,Paramètres!$A$2:$C$38,2,0)=0,"",VLOOKUP(B168,Paramètres!$A$2:$C$38,2,0))</f>
        <v/>
      </c>
      <c r="D168" s="401" t="str">
        <f>IF(C168="","",VLOOKUP(B168,Paramètres!$A$2:$C$38,3,0))</f>
        <v/>
      </c>
      <c r="E168" s="515"/>
      <c r="F168" s="402" t="s">
        <v>394</v>
      </c>
      <c r="G168" s="403" t="s">
        <v>184</v>
      </c>
      <c r="H168" s="432"/>
      <c r="I168" s="519"/>
      <c r="J168" s="403" t="s">
        <v>185</v>
      </c>
      <c r="K168" s="515"/>
      <c r="M168" s="406" t="str">
        <f>IF(G170="","",IF(Paramètres!$I$3="x",
IF(OR(J170=0,J170=""),0,IF(J170&gt;=G170,Paramètres!$K$10,IF(J170&gt;=G170*75%,Paramètres!$J$8,IF(J170&gt;=G170*50%,Paramètres!$I$8,IF(J170&gt;=G170*25%,Paramètres!$H$8,Paramètres!$G$10))))),
IF(Paramètres!$N$3="x",
IF(OR(J170=0,J170=""),0,IF(J170&gt;=G170,Paramètres!$O$9,IF(J170&gt;=G170*75%,Paramètres!$O$9,IF(J170&gt;=G170*50%,Paramètres!$N$8,IF(J170&gt;=G170*25%,Paramètres!$M$8,IF(J170&lt;G170*25%,Paramètres!$L$9)))))),
IF(Paramètres!$R$3="x",
IF(OR(J170=0,J170=""),"NA",IF(J170&gt;=G170,Paramètres!$S$9,IF(J170&gt;=G170*75%,Paramètres!$S$9,IF(J170&gt;=G170*50%,Paramètres!$R$8,IF(J170&gt;=G170*25%,Paramètres!$Q$8,IF(J170&lt;G170*25%,Paramètres!$P$9)))))),
IF(Paramètres!$V$3="x",
IF(OR(J170=0,J170=""),Paramètres!$T$9,IF(J170&gt;=G170,Paramètres!$W$9,IF(J170&gt;=G170*75%,Paramètres!$W$9,IF(J170&gt;=G170*50%,Paramètres!$V$8,IF(J170&gt;=G170*25%,Paramètres!$U$8,IF(J170&lt;G170*25%,Paramètres!$T$9)))))))))))</f>
        <v/>
      </c>
      <c r="N168" s="406">
        <f>N172/4</f>
        <v>10</v>
      </c>
      <c r="O168" s="407">
        <f>IF(OR(COUNTBLANK(F169:F171)=3,G170=""),0,
IF(SUM(IF(F169&lt;&gt;"",VLOOKUP(F169,Paramètres!$E$2:$F$27,2,0)),IF(F170&lt;&gt;"",VLOOKUP(F170,Paramètres!$E$2:$F$27,2,0)),IF(F171&lt;&gt;"",VLOOKUP(F171,Paramètres!$E$2:$F$27,2,0)))&gt;N172,$N172,
SUM(IF(F169&lt;&gt;"",VLOOKUP(F169,Paramètres!$E$2:$F$27,2,0)),IF(F170&lt;&gt;"",VLOOKUP(F170,Paramètres!$E$2:$F$27,2,0)),IF(F171&lt;&gt;"",VLOOKUP(F171,Paramètres!$E$2:$F$27,2,0)))))</f>
        <v>0</v>
      </c>
      <c r="P168" s="408"/>
    </row>
    <row r="169" spans="1:16" ht="15" customHeight="1" x14ac:dyDescent="0.3">
      <c r="A169" s="515"/>
      <c r="B169" s="520"/>
      <c r="C169" s="521"/>
      <c r="D169" s="520"/>
      <c r="E169" s="515"/>
      <c r="F169" s="280"/>
      <c r="G169" s="411"/>
      <c r="H169" s="436"/>
      <c r="I169" s="522"/>
      <c r="J169" s="414"/>
      <c r="K169" s="515"/>
      <c r="N169" s="406">
        <f>N172/4</f>
        <v>10</v>
      </c>
      <c r="O169" s="407">
        <f>N172*5%</f>
        <v>2</v>
      </c>
    </row>
    <row r="170" spans="1:16" ht="15" customHeight="1" x14ac:dyDescent="0.3">
      <c r="A170" s="515"/>
      <c r="B170" s="523"/>
      <c r="C170" s="524"/>
      <c r="D170" s="523"/>
      <c r="E170" s="515"/>
      <c r="F170" s="281"/>
      <c r="G170" s="282"/>
      <c r="H170" s="436"/>
      <c r="I170" s="522"/>
      <c r="J170" s="417" t="str">
        <f>IF(COUNTA(F169:F171)=0,"",IF(F169&lt;&gt;"",VLOOKUP(F169,Paramètres!$E$2:$F$27,2,0))+IF(F170&lt;&gt;"",VLOOKUP(F170,Paramètres!$E$2:$F$27,2,0))+IF(F171&lt;&gt;"",VLOOKUP(F171,Paramètres!$E$2:$F$27,2,0)))</f>
        <v/>
      </c>
      <c r="K170" s="515"/>
      <c r="N170" s="406">
        <f>N172/4</f>
        <v>10</v>
      </c>
      <c r="O170" s="407">
        <f>SUM(N168:N172)-(O168+O169)</f>
        <v>78</v>
      </c>
      <c r="P170" s="408"/>
    </row>
    <row r="171" spans="1:16" ht="15" customHeight="1" thickBot="1" x14ac:dyDescent="0.35">
      <c r="A171" s="515"/>
      <c r="B171" s="523"/>
      <c r="C171" s="524"/>
      <c r="D171" s="523"/>
      <c r="E171" s="515"/>
      <c r="F171" s="283"/>
      <c r="G171" s="418"/>
      <c r="H171" s="440"/>
      <c r="I171" s="525"/>
      <c r="J171" s="421"/>
      <c r="K171" s="515"/>
      <c r="N171" s="406">
        <f>N172/4</f>
        <v>10</v>
      </c>
      <c r="O171" s="398"/>
    </row>
    <row r="172" spans="1:16" ht="16.2" thickBot="1" x14ac:dyDescent="0.35">
      <c r="A172" s="515"/>
      <c r="B172" s="526"/>
      <c r="C172" s="526"/>
      <c r="D172" s="526"/>
      <c r="E172" s="515"/>
      <c r="F172" s="527"/>
      <c r="G172" s="528"/>
      <c r="H172" s="529"/>
      <c r="I172" s="529"/>
      <c r="J172" s="530"/>
      <c r="K172" s="515"/>
      <c r="N172" s="406">
        <f>IF(G170="",40,G170)</f>
        <v>40</v>
      </c>
      <c r="O172" s="398"/>
    </row>
    <row r="173" spans="1:16" ht="15" customHeight="1" thickBot="1" x14ac:dyDescent="0.35">
      <c r="A173" s="515"/>
      <c r="B173" s="399">
        <f t="shared" ref="B173" si="27">B168+1</f>
        <v>35</v>
      </c>
      <c r="C173" s="400" t="str">
        <f>IF(VLOOKUP(B173,Paramètres!$A$2:$C$38,2,0)=0,"",VLOOKUP(B173,Paramètres!$A$2:$C$38,2,0))</f>
        <v/>
      </c>
      <c r="D173" s="401" t="str">
        <f>IF(C173="","",VLOOKUP(B173,Paramètres!$A$2:$C$38,3,0))</f>
        <v/>
      </c>
      <c r="E173" s="515"/>
      <c r="F173" s="402" t="s">
        <v>394</v>
      </c>
      <c r="G173" s="403" t="s">
        <v>184</v>
      </c>
      <c r="H173" s="432"/>
      <c r="I173" s="519"/>
      <c r="J173" s="403" t="s">
        <v>185</v>
      </c>
      <c r="K173" s="515"/>
      <c r="M173" s="406" t="str">
        <f>IF(G175="","",IF(Paramètres!$I$3="x",
IF(OR(J175=0,J175=""),0,IF(J175&gt;=G175,Paramètres!$K$10,IF(J175&gt;=G175*75%,Paramètres!$J$8,IF(J175&gt;=G175*50%,Paramètres!$I$8,IF(J175&gt;=G175*25%,Paramètres!$H$8,Paramètres!$G$10))))),
IF(Paramètres!$N$3="x",
IF(OR(J175=0,J175=""),0,IF(J175&gt;=G175,Paramètres!$O$9,IF(J175&gt;=G175*75%,Paramètres!$O$9,IF(J175&gt;=G175*50%,Paramètres!$N$8,IF(J175&gt;=G175*25%,Paramètres!$M$8,IF(J175&lt;G175*25%,Paramètres!$L$9)))))),
IF(Paramètres!$R$3="x",
IF(OR(J175=0,J175=""),"NA",IF(J175&gt;=G175,Paramètres!$S$9,IF(J175&gt;=G175*75%,Paramètres!$S$9,IF(J175&gt;=G175*50%,Paramètres!$R$8,IF(J175&gt;=G175*25%,Paramètres!$Q$8,IF(J175&lt;G175*25%,Paramètres!$P$9)))))),
IF(Paramètres!$V$3="x",
IF(OR(J175=0,J175=""),Paramètres!$T$9,IF(J175&gt;=G175,Paramètres!$W$9,IF(J175&gt;=G175*75%,Paramètres!$W$9,IF(J175&gt;=G175*50%,Paramètres!$V$8,IF(J175&gt;=G175*25%,Paramètres!$U$8,IF(J175&lt;G175*25%,Paramètres!$T$9)))))))))))</f>
        <v/>
      </c>
      <c r="N173" s="406">
        <f>N177/4</f>
        <v>10</v>
      </c>
      <c r="O173" s="407">
        <f>IF(OR(COUNTBLANK(F174:F176)=3,G175=""),0,
IF(SUM(IF(F174&lt;&gt;"",VLOOKUP(F174,Paramètres!$E$2:$F$27,2,0)),IF(F175&lt;&gt;"",VLOOKUP(F175,Paramètres!$E$2:$F$27,2,0)),IF(F176&lt;&gt;"",VLOOKUP(F176,Paramètres!$E$2:$F$27,2,0)))&gt;N177,$N177,
SUM(IF(F174&lt;&gt;"",VLOOKUP(F174,Paramètres!$E$2:$F$27,2,0)),IF(F175&lt;&gt;"",VLOOKUP(F175,Paramètres!$E$2:$F$27,2,0)),IF(F176&lt;&gt;"",VLOOKUP(F176,Paramètres!$E$2:$F$27,2,0)))))</f>
        <v>0</v>
      </c>
      <c r="P173" s="408"/>
    </row>
    <row r="174" spans="1:16" ht="15" customHeight="1" x14ac:dyDescent="0.3">
      <c r="A174" s="515"/>
      <c r="B174" s="520"/>
      <c r="C174" s="521"/>
      <c r="D174" s="520"/>
      <c r="E174" s="515"/>
      <c r="F174" s="280"/>
      <c r="G174" s="411"/>
      <c r="H174" s="436"/>
      <c r="I174" s="522"/>
      <c r="J174" s="414"/>
      <c r="K174" s="515"/>
      <c r="N174" s="406">
        <f>N177/4</f>
        <v>10</v>
      </c>
      <c r="O174" s="407">
        <f>N177*5%</f>
        <v>2</v>
      </c>
    </row>
    <row r="175" spans="1:16" ht="15" customHeight="1" x14ac:dyDescent="0.3">
      <c r="A175" s="515"/>
      <c r="B175" s="523"/>
      <c r="C175" s="524"/>
      <c r="D175" s="523"/>
      <c r="E175" s="515"/>
      <c r="F175" s="281"/>
      <c r="G175" s="282"/>
      <c r="H175" s="436"/>
      <c r="I175" s="522"/>
      <c r="J175" s="417" t="str">
        <f>IF(COUNTA(F174:F176)=0,"",IF(F174&lt;&gt;"",VLOOKUP(F174,Paramètres!$E$2:$F$27,2,0))+IF(F175&lt;&gt;"",VLOOKUP(F175,Paramètres!$E$2:$F$27,2,0))+IF(F176&lt;&gt;"",VLOOKUP(F176,Paramètres!$E$2:$F$27,2,0)))</f>
        <v/>
      </c>
      <c r="K175" s="515"/>
      <c r="N175" s="406">
        <f>N177/4</f>
        <v>10</v>
      </c>
      <c r="O175" s="407">
        <f>SUM(N173:N177)-(O173+O174)</f>
        <v>78</v>
      </c>
      <c r="P175" s="408"/>
    </row>
    <row r="176" spans="1:16" ht="15" customHeight="1" thickBot="1" x14ac:dyDescent="0.35">
      <c r="A176" s="515"/>
      <c r="B176" s="523"/>
      <c r="C176" s="524"/>
      <c r="D176" s="523"/>
      <c r="E176" s="515"/>
      <c r="F176" s="283"/>
      <c r="G176" s="418"/>
      <c r="H176" s="440"/>
      <c r="I176" s="525"/>
      <c r="J176" s="421"/>
      <c r="K176" s="515"/>
      <c r="N176" s="406">
        <f>N177/4</f>
        <v>10</v>
      </c>
      <c r="O176" s="398"/>
    </row>
    <row r="177" spans="1:16" ht="16.2" thickBot="1" x14ac:dyDescent="0.35">
      <c r="A177" s="515"/>
      <c r="B177" s="526"/>
      <c r="C177" s="526"/>
      <c r="D177" s="526"/>
      <c r="E177" s="515"/>
      <c r="F177" s="527"/>
      <c r="G177" s="528"/>
      <c r="H177" s="529"/>
      <c r="I177" s="529"/>
      <c r="J177" s="530"/>
      <c r="K177" s="515"/>
      <c r="N177" s="406">
        <f>IF(G175="",40,G175)</f>
        <v>40</v>
      </c>
      <c r="O177" s="398"/>
    </row>
    <row r="178" spans="1:16" ht="15" customHeight="1" thickBot="1" x14ac:dyDescent="0.35">
      <c r="A178" s="515"/>
      <c r="B178" s="399">
        <f t="shared" ref="B178" si="28">B173+1</f>
        <v>36</v>
      </c>
      <c r="C178" s="400" t="str">
        <f>IF(VLOOKUP(B178,Paramètres!$A$2:$C$38,2,0)=0,"",VLOOKUP(B178,Paramètres!$A$2:$C$38,2,0))</f>
        <v/>
      </c>
      <c r="D178" s="401" t="str">
        <f>IF(C178="","",VLOOKUP(B178,Paramètres!$A$2:$C$38,3,0))</f>
        <v/>
      </c>
      <c r="E178" s="515"/>
      <c r="F178" s="402" t="s">
        <v>394</v>
      </c>
      <c r="G178" s="403" t="s">
        <v>184</v>
      </c>
      <c r="H178" s="432"/>
      <c r="I178" s="519"/>
      <c r="J178" s="403" t="s">
        <v>185</v>
      </c>
      <c r="K178" s="515"/>
      <c r="M178" s="406" t="str">
        <f>IF(G180="","",IF(Paramètres!$I$3="x",
IF(OR(J180=0,J180=""),0,IF(J180&gt;=G180,Paramètres!$K$10,IF(J180&gt;=G180*75%,Paramètres!$J$8,IF(J180&gt;=G180*50%,Paramètres!$I$8,IF(J180&gt;=G180*25%,Paramètres!$H$8,Paramètres!$G$10))))),
IF(Paramètres!$N$3="x",
IF(OR(J180=0,J180=""),0,IF(J180&gt;=G180,Paramètres!$O$9,IF(J180&gt;=G180*75%,Paramètres!$O$9,IF(J180&gt;=G180*50%,Paramètres!$N$8,IF(J180&gt;=G180*25%,Paramètres!$M$8,IF(J180&lt;G180*25%,Paramètres!$L$9)))))),
IF(Paramètres!$R$3="x",
IF(OR(J180=0,J180=""),"NA",IF(J180&gt;=G180,Paramètres!$S$9,IF(J180&gt;=G180*75%,Paramètres!$S$9,IF(J180&gt;=G180*50%,Paramètres!$R$8,IF(J180&gt;=G180*25%,Paramètres!$Q$8,IF(J180&lt;G180*25%,Paramètres!$P$9)))))),
IF(Paramètres!$V$3="x",
IF(OR(J180=0,J180=""),Paramètres!$T$9,IF(J180&gt;=G180,Paramètres!$W$9,IF(J180&gt;=G180*75%,Paramètres!$W$9,IF(J180&gt;=G180*50%,Paramètres!$V$8,IF(J180&gt;=G180*25%,Paramètres!$U$8,IF(J180&lt;G180*25%,Paramètres!$T$9)))))))))))</f>
        <v/>
      </c>
      <c r="N178" s="406">
        <f>N182/4</f>
        <v>10</v>
      </c>
      <c r="O178" s="407">
        <f>IF(OR(COUNTBLANK(F179:F181)=3,G180=""),0,
IF(SUM(IF(F179&lt;&gt;"",VLOOKUP(F179,Paramètres!$E$2:$F$27,2,0)),IF(F180&lt;&gt;"",VLOOKUP(F180,Paramètres!$E$2:$F$27,2,0)),IF(F181&lt;&gt;"",VLOOKUP(F181,Paramètres!$E$2:$F$27,2,0)))&gt;N182,$N182,
SUM(IF(F179&lt;&gt;"",VLOOKUP(F179,Paramètres!$E$2:$F$27,2,0)),IF(F180&lt;&gt;"",VLOOKUP(F180,Paramètres!$E$2:$F$27,2,0)),IF(F181&lt;&gt;"",VLOOKUP(F181,Paramètres!$E$2:$F$27,2,0)))))</f>
        <v>0</v>
      </c>
      <c r="P178" s="408"/>
    </row>
    <row r="179" spans="1:16" ht="15" customHeight="1" x14ac:dyDescent="0.3">
      <c r="A179" s="515"/>
      <c r="B179" s="520"/>
      <c r="C179" s="521"/>
      <c r="D179" s="520"/>
      <c r="E179" s="515"/>
      <c r="F179" s="280"/>
      <c r="G179" s="411"/>
      <c r="H179" s="436"/>
      <c r="I179" s="522"/>
      <c r="J179" s="414"/>
      <c r="K179" s="515"/>
      <c r="N179" s="406">
        <f>N182/4</f>
        <v>10</v>
      </c>
      <c r="O179" s="407">
        <f>N182*5%</f>
        <v>2</v>
      </c>
    </row>
    <row r="180" spans="1:16" ht="15" customHeight="1" x14ac:dyDescent="0.3">
      <c r="A180" s="515"/>
      <c r="B180" s="523"/>
      <c r="C180" s="524"/>
      <c r="D180" s="523"/>
      <c r="E180" s="515"/>
      <c r="F180" s="281"/>
      <c r="G180" s="282"/>
      <c r="H180" s="436"/>
      <c r="I180" s="522"/>
      <c r="J180" s="417" t="str">
        <f>IF(COUNTA(F179:F181)=0,"",IF(F179&lt;&gt;"",VLOOKUP(F179,Paramètres!$E$2:$F$27,2,0))+IF(F180&lt;&gt;"",VLOOKUP(F180,Paramètres!$E$2:$F$27,2,0))+IF(F181&lt;&gt;"",VLOOKUP(F181,Paramètres!$E$2:$F$27,2,0)))</f>
        <v/>
      </c>
      <c r="K180" s="515"/>
      <c r="N180" s="406">
        <f>N182/4</f>
        <v>10</v>
      </c>
      <c r="O180" s="407">
        <f>SUM(N178:N182)-(O178+O179)</f>
        <v>78</v>
      </c>
      <c r="P180" s="408"/>
    </row>
    <row r="181" spans="1:16" ht="15" customHeight="1" thickBot="1" x14ac:dyDescent="0.35">
      <c r="A181" s="515"/>
      <c r="B181" s="523"/>
      <c r="C181" s="524"/>
      <c r="D181" s="523"/>
      <c r="E181" s="515"/>
      <c r="F181" s="283"/>
      <c r="G181" s="418"/>
      <c r="H181" s="440"/>
      <c r="I181" s="525"/>
      <c r="J181" s="421"/>
      <c r="K181" s="515"/>
      <c r="N181" s="406">
        <f>N182/4</f>
        <v>10</v>
      </c>
      <c r="O181" s="398"/>
    </row>
    <row r="182" spans="1:16" ht="16.2" thickBot="1" x14ac:dyDescent="0.35">
      <c r="A182" s="515"/>
      <c r="B182" s="526"/>
      <c r="C182" s="526"/>
      <c r="D182" s="526"/>
      <c r="E182" s="515"/>
      <c r="F182" s="527"/>
      <c r="G182" s="528"/>
      <c r="H182" s="529"/>
      <c r="I182" s="529"/>
      <c r="J182" s="530"/>
      <c r="K182" s="515"/>
      <c r="N182" s="406">
        <f>IF(G180="",40,G180)</f>
        <v>40</v>
      </c>
      <c r="O182" s="398"/>
    </row>
    <row r="183" spans="1:16" ht="15" customHeight="1" thickBot="1" x14ac:dyDescent="0.35">
      <c r="A183" s="515"/>
      <c r="B183" s="399">
        <f t="shared" ref="B183" si="29">B178+1</f>
        <v>37</v>
      </c>
      <c r="C183" s="400" t="str">
        <f>IF(VLOOKUP(B183,Paramètres!$A$2:$C$38,2,0)=0,"",VLOOKUP(B183,Paramètres!$A$2:$C$38,2,0))</f>
        <v/>
      </c>
      <c r="D183" s="401" t="str">
        <f>IF(C183="","",VLOOKUP(B183,Paramètres!$A$2:$C$38,3,0))</f>
        <v/>
      </c>
      <c r="E183" s="515"/>
      <c r="F183" s="402" t="s">
        <v>394</v>
      </c>
      <c r="G183" s="403" t="s">
        <v>184</v>
      </c>
      <c r="H183" s="432"/>
      <c r="I183" s="519"/>
      <c r="J183" s="403" t="s">
        <v>185</v>
      </c>
      <c r="K183" s="515"/>
      <c r="M183" s="406" t="str">
        <f>IF(G185="","",IF(Paramètres!$I$3="x",
IF(OR(J185=0,J185=""),0,IF(J185&gt;=G185,Paramètres!$K$10,IF(J185&gt;=G185*75%,Paramètres!$J$8,IF(J185&gt;=G185*50%,Paramètres!$I$8,IF(J185&gt;=G185*25%,Paramètres!$H$8,Paramètres!$G$10))))),
IF(Paramètres!$N$3="x",
IF(OR(J185=0,J185=""),0,IF(J185&gt;=G185,Paramètres!$O$9,IF(J185&gt;=G185*75%,Paramètres!$O$9,IF(J185&gt;=G185*50%,Paramètres!$N$8,IF(J185&gt;=G185*25%,Paramètres!$M$8,IF(J185&lt;G185*25%,Paramètres!$L$9)))))),
IF(Paramètres!$R$3="x",
IF(OR(J185=0,J185=""),"NA",IF(J185&gt;=G185,Paramètres!$S$9,IF(J185&gt;=G185*75%,Paramètres!$S$9,IF(J185&gt;=G185*50%,Paramètres!$R$8,IF(J185&gt;=G185*25%,Paramètres!$Q$8,IF(J185&lt;G185*25%,Paramètres!$P$9)))))),
IF(Paramètres!$V$3="x",
IF(OR(J185=0,J185=""),Paramètres!$T$9,IF(J185&gt;=G185,Paramètres!$W$9,IF(J185&gt;=G185*75%,Paramètres!$W$9,IF(J185&gt;=G185*50%,Paramètres!$V$8,IF(J185&gt;=G185*25%,Paramètres!$U$8,IF(J185&lt;G185*25%,Paramètres!$T$9)))))))))))</f>
        <v/>
      </c>
      <c r="N183" s="406">
        <f>N187/4</f>
        <v>10</v>
      </c>
      <c r="O183" s="407">
        <f>IF(OR(COUNTBLANK(F184:F186)=3,G185=""),0,
IF(SUM(IF(F184&lt;&gt;"",VLOOKUP(F184,Paramètres!$E$2:$F$27,2,0)),IF(F185&lt;&gt;"",VLOOKUP(F185,Paramètres!$E$2:$F$27,2,0)),IF(F186&lt;&gt;"",VLOOKUP(F186,Paramètres!$E$2:$F$27,2,0)))&gt;N187,$N187,
SUM(IF(F184&lt;&gt;"",VLOOKUP(F184,Paramètres!$E$2:$F$27,2,0)),IF(F185&lt;&gt;"",VLOOKUP(F185,Paramètres!$E$2:$F$27,2,0)),IF(F186&lt;&gt;"",VLOOKUP(F186,Paramètres!$E$2:$F$27,2,0)))))</f>
        <v>0</v>
      </c>
      <c r="P183" s="408"/>
    </row>
    <row r="184" spans="1:16" ht="15" customHeight="1" x14ac:dyDescent="0.3">
      <c r="A184" s="515"/>
      <c r="B184" s="520"/>
      <c r="C184" s="521"/>
      <c r="D184" s="520"/>
      <c r="E184" s="515"/>
      <c r="F184" s="280"/>
      <c r="G184" s="411"/>
      <c r="H184" s="436"/>
      <c r="I184" s="522"/>
      <c r="J184" s="414"/>
      <c r="K184" s="515"/>
      <c r="N184" s="406">
        <f>N187/4</f>
        <v>10</v>
      </c>
      <c r="O184" s="407">
        <f>N187*5%</f>
        <v>2</v>
      </c>
    </row>
    <row r="185" spans="1:16" ht="15" customHeight="1" x14ac:dyDescent="0.3">
      <c r="A185" s="515"/>
      <c r="B185" s="523"/>
      <c r="C185" s="524"/>
      <c r="D185" s="523"/>
      <c r="E185" s="515"/>
      <c r="F185" s="281"/>
      <c r="G185" s="282"/>
      <c r="H185" s="436"/>
      <c r="I185" s="522"/>
      <c r="J185" s="417" t="str">
        <f>IF(COUNTA(F184:F186)=0,"",IF(F184&lt;&gt;"",VLOOKUP(F184,Paramètres!$E$2:$F$27,2,0))+IF(F185&lt;&gt;"",VLOOKUP(F185,Paramètres!$E$2:$F$27,2,0))+IF(F186&lt;&gt;"",VLOOKUP(F186,Paramètres!$E$2:$F$27,2,0)))</f>
        <v/>
      </c>
      <c r="K185" s="515"/>
      <c r="N185" s="406">
        <f>N187/4</f>
        <v>10</v>
      </c>
      <c r="O185" s="407">
        <f>SUM(N183:N187)-(O183+O184)</f>
        <v>78</v>
      </c>
      <c r="P185" s="408"/>
    </row>
    <row r="186" spans="1:16" ht="15" customHeight="1" thickBot="1" x14ac:dyDescent="0.35">
      <c r="A186" s="515"/>
      <c r="B186" s="523"/>
      <c r="C186" s="524"/>
      <c r="D186" s="523"/>
      <c r="E186" s="515"/>
      <c r="F186" s="283"/>
      <c r="G186" s="418"/>
      <c r="H186" s="440"/>
      <c r="I186" s="525"/>
      <c r="J186" s="421"/>
      <c r="K186" s="515"/>
      <c r="N186" s="406">
        <f>N187/4</f>
        <v>10</v>
      </c>
      <c r="O186" s="398"/>
    </row>
    <row r="187" spans="1:16" x14ac:dyDescent="0.3">
      <c r="A187" s="515"/>
      <c r="B187" s="526"/>
      <c r="C187" s="526"/>
      <c r="D187" s="526"/>
      <c r="E187" s="515"/>
      <c r="F187" s="527"/>
      <c r="G187" s="528"/>
      <c r="H187" s="529"/>
      <c r="I187" s="529"/>
      <c r="J187" s="530"/>
      <c r="K187" s="515"/>
      <c r="N187" s="406">
        <f>IF(G185="",40,G185)</f>
        <v>40</v>
      </c>
      <c r="O187" s="398"/>
    </row>
    <row r="188" spans="1:16" hidden="1" x14ac:dyDescent="0.3"/>
    <row r="189" spans="1:16" hidden="1" x14ac:dyDescent="0.3"/>
  </sheetData>
  <sheetProtection sheet="1" formatCells="0" formatColumns="0" formatRows="0" insertColumns="0" insertRows="0" deleteColumns="0" deleteRows="0" sort="0"/>
  <mergeCells count="3">
    <mergeCell ref="B1:J1"/>
    <mergeCell ref="B2:C2"/>
    <mergeCell ref="G2:J2"/>
  </mergeCells>
  <conditionalFormatting sqref="C3 C8 C13 C18 C23 C28 C33 C38 C43 C48 C53 C58 C63 C68 C73 C78 C83 C88 C93 C98 C103 C108 C113 C118 C123 C128 C133 C138 C143 C148 C153 C158 C163 C168 C173 C178 C183">
    <cfRule type="expression" dxfId="157" priority="5">
      <formula>IF(MID(#REF!,2,1)="4",TRUE)</formula>
    </cfRule>
    <cfRule type="expression" dxfId="156" priority="6">
      <formula>IF(MID(#REF!,2,1)="3",TRUE)</formula>
    </cfRule>
    <cfRule type="expression" dxfId="155" priority="7">
      <formula>IF(MID(#REF!,2,1)="2",TRUE)</formula>
    </cfRule>
    <cfRule type="expression" dxfId="154" priority="8">
      <formula>IF(MID(#REF!,2,1)="1",TRUE)</formula>
    </cfRule>
  </conditionalFormatting>
  <conditionalFormatting sqref="G4 G9 G14 G19 G24 G29 G34 G39 G44 G49 G54 G59 G64 G69 G74 G79 G84 G89 G94 G99 G104 G109 G114 G119 G124 G129 G134 G139 G144 G149 G154 G159 G164 G169 G174 G179 G184">
    <cfRule type="cellIs" dxfId="153" priority="1" operator="equal">
      <formula>""""""</formula>
    </cfRule>
  </conditionalFormatting>
  <conditionalFormatting sqref="G4 G9 G14 G19 G24 G29 G34 G39 G44 G49 G54 G59 G64 G69 G74 G79 G84 G89 G94 G99 G104 G109 G114 G119 G124 G129 G134 G139 G144 G149 G154 G159 G164 G169 G174 G179 G184">
    <cfRule type="cellIs" dxfId="152" priority="2" operator="greaterThanOrEqual">
      <formula>#REF!</formula>
    </cfRule>
    <cfRule type="cellIs" dxfId="151" priority="3" operator="between">
      <formula>#REF!</formula>
      <formula>#REF!-1</formula>
    </cfRule>
    <cfRule type="cellIs" dxfId="150" priority="4" operator="between">
      <formula>#REF!/2</formula>
      <formula>#REF!</formula>
    </cfRule>
  </conditionalFormatting>
  <dataValidations count="1">
    <dataValidation type="list" allowBlank="1" showInputMessage="1" showErrorMessage="1" sqref="C3 C33 C8 C13 C18 C23 C28 C38 C43 C48 C53 C58 C63 C68 C73 C78 C83 C88 C93 C98 C103 C108 C113 C118 C123 C128 C133 C138 C143 C148 C153 C158 C163 C168 C173 C178 C183" xr:uid="{416180F8-B2C0-4342-8EAC-1985BA223D2D}">
      <formula1>Liste_élèves</formula1>
    </dataValidation>
  </dataValidations>
  <pageMargins left="0.19685039370078741" right="0.19685039370078741" top="0.19685039370078741" bottom="0.19685039370078741" header="0.31496062992125984" footer="0.31496062992125984"/>
  <pageSetup paperSize="9" orientation="landscape" horizontalDpi="4294967293"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AFB628D6-7855-4F38-8675-AEDA9717BEBD}">
          <x14:formula1>
            <xm:f>Paramètres!$E$2:$E$27</xm:f>
          </x14:formula1>
          <xm:sqref>F4:F6 F9:F11 F14:F16 F19:F21 F24:F26 F29:F31 F34:F36 F39:F41 F44:F46 F49:F51 F54:F56 F59:F61 F64:F66 F69:F71 F74:F76 F79:F81 F84:F86 F89:F91 F94:F96 F99:F101 F104:F106 F109:F111 F114:F116 F119:F121 F124:F126 F129:F131 F134:F136 F139:F141 F144:F146 F149:F151 F154:F156 F159:F161 F164:F166 F169:F171 F174:F176 F179:F181 F184:F186</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Feuil5"/>
  <dimension ref="A1:P187"/>
  <sheetViews>
    <sheetView showGridLines="0" zoomScaleNormal="100" zoomScaleSheetLayoutView="55" workbookViewId="0">
      <pane xSplit="4" ySplit="2" topLeftCell="E3" activePane="bottomRight" state="frozen"/>
      <selection sqref="A1:XFD40"/>
      <selection pane="topRight" sqref="A1:XFD40"/>
      <selection pane="bottomLeft" sqref="A1:XFD40"/>
      <selection pane="bottomRight"/>
    </sheetView>
  </sheetViews>
  <sheetFormatPr baseColWidth="10" defaultColWidth="0" defaultRowHeight="15.6" zeroHeight="1" x14ac:dyDescent="0.3"/>
  <cols>
    <col min="1" max="1" width="11.44140625" style="384" customWidth="1"/>
    <col min="2" max="2" width="3.88671875" style="384" customWidth="1"/>
    <col min="3" max="3" width="22.33203125" style="384" customWidth="1"/>
    <col min="4" max="4" width="6" style="384" customWidth="1"/>
    <col min="5" max="5" width="2.5546875" style="384" customWidth="1"/>
    <col min="6" max="6" width="44.88671875" style="384" customWidth="1"/>
    <col min="7" max="7" width="19.5546875" style="384" customWidth="1"/>
    <col min="8" max="8" width="10.33203125" style="384" customWidth="1"/>
    <col min="9" max="9" width="8.109375" style="384" customWidth="1"/>
    <col min="10" max="10" width="16" style="427" customWidth="1"/>
    <col min="11" max="11" width="16" style="384" customWidth="1"/>
    <col min="12" max="12" width="12" style="384" hidden="1" customWidth="1"/>
    <col min="13" max="13" width="8.109375" style="384" hidden="1" customWidth="1"/>
    <col min="14" max="16" width="11.44140625" style="384" hidden="1" customWidth="1"/>
    <col min="17" max="16384" width="0" style="384" hidden="1"/>
  </cols>
  <sheetData>
    <row r="1" spans="1:16" ht="29.25" customHeight="1" thickBot="1" x14ac:dyDescent="0.35">
      <c r="A1" s="502"/>
      <c r="B1" s="503" t="s">
        <v>391</v>
      </c>
      <c r="C1" s="503"/>
      <c r="D1" s="503"/>
      <c r="E1" s="503"/>
      <c r="F1" s="503"/>
      <c r="G1" s="503"/>
      <c r="H1" s="503"/>
      <c r="I1" s="503"/>
      <c r="J1" s="503"/>
      <c r="K1" s="502"/>
    </row>
    <row r="2" spans="1:16" ht="44.25" customHeight="1" thickBot="1" x14ac:dyDescent="0.35">
      <c r="A2" s="502"/>
      <c r="B2" s="385" t="s">
        <v>2</v>
      </c>
      <c r="C2" s="386"/>
      <c r="D2" s="387" t="s">
        <v>0</v>
      </c>
      <c r="E2" s="504"/>
      <c r="F2" s="389" t="s">
        <v>394</v>
      </c>
      <c r="G2" s="390" t="s">
        <v>428</v>
      </c>
      <c r="H2" s="391"/>
      <c r="I2" s="391"/>
      <c r="J2" s="392"/>
      <c r="K2" s="505"/>
      <c r="L2" s="394"/>
      <c r="M2" s="395" t="s">
        <v>390</v>
      </c>
      <c r="N2" s="396" t="s">
        <v>8</v>
      </c>
      <c r="O2" s="397" t="s">
        <v>395</v>
      </c>
      <c r="P2" s="398"/>
    </row>
    <row r="3" spans="1:16" ht="15" customHeight="1" thickBot="1" x14ac:dyDescent="0.35">
      <c r="A3" s="502"/>
      <c r="B3" s="399">
        <v>1</v>
      </c>
      <c r="C3" s="400" t="str">
        <f>IF(VLOOKUP(B3,Paramètres!$A$2:$C$38,2,0)=0,"",VLOOKUP(B3,Paramètres!$A$2:$C$38,2,0))</f>
        <v>Elève 1</v>
      </c>
      <c r="D3" s="401" t="str">
        <f>IF(C3="","",VLOOKUP(B3,Paramètres!$A$2:$C$38,3,0))</f>
        <v>F</v>
      </c>
      <c r="E3" s="502"/>
      <c r="F3" s="402" t="s">
        <v>394</v>
      </c>
      <c r="G3" s="403" t="s">
        <v>184</v>
      </c>
      <c r="H3" s="404"/>
      <c r="I3" s="405"/>
      <c r="J3" s="403" t="s">
        <v>185</v>
      </c>
      <c r="K3" s="502"/>
      <c r="M3" s="406" t="str">
        <f>IF(G5="","",IF(Paramètres!$I$3="x",
IF(OR(J5=0,J5=""),0,IF(J5&gt;=G5,Paramètres!$K$10,IF(J5&gt;=G5*75%,Paramètres!$J$8,IF(J5&gt;=G5*50%,Paramètres!$I$8,IF(J5&gt;=G5*25%,Paramètres!$H$8,Paramètres!$G$10))))),
IF(Paramètres!$N$3="x",
IF(OR(J5=0,J5=""),0,IF(J5&gt;=G5,Paramètres!$O$9,IF(J5&gt;=G5*75%,Paramètres!$O$9,IF(J5&gt;=G5*50%,Paramètres!$N$8,IF(J5&gt;=G5*25%,Paramètres!$M$8,IF(J5&lt;G5*25%,Paramètres!$L$9)))))),
IF(Paramètres!$R$3="x",
IF(OR(J5=0,J5=""),"NA",IF(J5&gt;=G5,Paramètres!$S$9,IF(J5&gt;=G5*75%,Paramètres!$S$9,IF(J5&gt;=G5*50%,Paramètres!$R$8,IF(J5&gt;=G5*25%,Paramètres!$Q$8,IF(J5&lt;G5*25%,Paramètres!$P$9)))))),
IF(Paramètres!$V$3="x",
IF(OR(J5=0,J5=""),Paramètres!$T$9,IF(J5&gt;=G5,Paramètres!$W$9,IF(J5&gt;=G5*75%,Paramètres!$W$9,IF(J5&gt;=G5*50%,Paramètres!$V$8,IF(J5&gt;=G5*25%,Paramètres!$U$8,IF(J5&lt;G5*25%,Paramètres!$T$9)))))))))))</f>
        <v/>
      </c>
      <c r="N3" s="406">
        <f>N7/4</f>
        <v>10</v>
      </c>
      <c r="O3" s="407">
        <f>IF(OR(COUNTBLANK(F4:F6)=3,G5=""),0,
IF(SUM(IF(F4&lt;&gt;"",VLOOKUP(F4,Paramètres!$E$2:$F$27,2,0)),IF(F5&lt;&gt;"",VLOOKUP(F5,Paramètres!$E$2:$F$27,2,0)),IF(F6&lt;&gt;"",VLOOKUP(F6,Paramètres!$E$2:$F$27,2,0)))&gt;N7,$N7,
SUM(IF(F4&lt;&gt;"",VLOOKUP(F4,Paramètres!$E$2:$F$27,2,0)),IF(F5&lt;&gt;"",VLOOKUP(F5,Paramètres!$E$2:$F$27,2,0)),IF(F6&lt;&gt;"",VLOOKUP(F6,Paramètres!$E$2:$F$27,2,0)))))</f>
        <v>0</v>
      </c>
      <c r="P3" s="408"/>
    </row>
    <row r="4" spans="1:16" ht="15" customHeight="1" x14ac:dyDescent="0.3">
      <c r="A4" s="502"/>
      <c r="B4" s="506"/>
      <c r="C4" s="507"/>
      <c r="D4" s="506"/>
      <c r="E4" s="502"/>
      <c r="F4" s="280"/>
      <c r="G4" s="411"/>
      <c r="H4" s="412"/>
      <c r="I4" s="413"/>
      <c r="J4" s="414"/>
      <c r="K4" s="502"/>
      <c r="N4" s="406">
        <f>N7/4</f>
        <v>10</v>
      </c>
      <c r="O4" s="407">
        <f>N7*5%</f>
        <v>2</v>
      </c>
    </row>
    <row r="5" spans="1:16" ht="15" customHeight="1" x14ac:dyDescent="0.3">
      <c r="A5" s="502"/>
      <c r="B5" s="508"/>
      <c r="C5" s="509"/>
      <c r="D5" s="508"/>
      <c r="E5" s="502"/>
      <c r="F5" s="281"/>
      <c r="G5" s="282"/>
      <c r="H5" s="412"/>
      <c r="I5" s="413"/>
      <c r="J5" s="417" t="str">
        <f>IF(COUNTA(F4:F6)=0,"",IF(F4&lt;&gt;"",VLOOKUP(F4,Paramètres!$E$2:$F$27,2,0))+IF(F5&lt;&gt;"",VLOOKUP(F5,Paramètres!$E$2:$F$27,2,0))+IF(F6&lt;&gt;"",VLOOKUP(F6,Paramètres!$E$2:$F$27,2,0)))</f>
        <v/>
      </c>
      <c r="K5" s="502"/>
      <c r="N5" s="406">
        <f>N7/4</f>
        <v>10</v>
      </c>
      <c r="O5" s="407">
        <f>SUM(N3:N7)-(O3+O4)</f>
        <v>78</v>
      </c>
      <c r="P5" s="408"/>
    </row>
    <row r="6" spans="1:16" ht="15" customHeight="1" thickBot="1" x14ac:dyDescent="0.35">
      <c r="A6" s="502"/>
      <c r="B6" s="508"/>
      <c r="C6" s="509"/>
      <c r="D6" s="508"/>
      <c r="E6" s="502"/>
      <c r="F6" s="283"/>
      <c r="G6" s="418"/>
      <c r="H6" s="419"/>
      <c r="I6" s="420"/>
      <c r="J6" s="421"/>
      <c r="K6" s="502"/>
      <c r="N6" s="406">
        <f>N7/4</f>
        <v>10</v>
      </c>
      <c r="O6" s="398"/>
    </row>
    <row r="7" spans="1:16" ht="20.25" customHeight="1" thickBot="1" x14ac:dyDescent="0.35">
      <c r="A7" s="502"/>
      <c r="B7" s="510"/>
      <c r="C7" s="510"/>
      <c r="D7" s="510"/>
      <c r="E7" s="502"/>
      <c r="F7" s="511"/>
      <c r="G7" s="512"/>
      <c r="H7" s="513"/>
      <c r="I7" s="513"/>
      <c r="J7" s="514"/>
      <c r="K7" s="502"/>
      <c r="N7" s="406">
        <f>IF(G5="",40,G5)</f>
        <v>40</v>
      </c>
      <c r="O7" s="398"/>
    </row>
    <row r="8" spans="1:16" ht="15" customHeight="1" thickBot="1" x14ac:dyDescent="0.35">
      <c r="A8" s="502"/>
      <c r="B8" s="399">
        <f>B3+1</f>
        <v>2</v>
      </c>
      <c r="C8" s="400" t="str">
        <f>IF(VLOOKUP(B8,Paramètres!$A$2:$C$38,2,0)=0,"",VLOOKUP(B8,Paramètres!$A$2:$C$38,2,0))</f>
        <v>Elève 2</v>
      </c>
      <c r="D8" s="401" t="str">
        <f>IF(C8="","",VLOOKUP(B8,Paramètres!$A$2:$C$38,3,0))</f>
        <v>F</v>
      </c>
      <c r="E8" s="502"/>
      <c r="F8" s="402" t="s">
        <v>394</v>
      </c>
      <c r="G8" s="403" t="s">
        <v>184</v>
      </c>
      <c r="H8" s="404"/>
      <c r="I8" s="405"/>
      <c r="J8" s="403" t="s">
        <v>185</v>
      </c>
      <c r="K8" s="502"/>
      <c r="M8" s="406" t="str">
        <f>IF(G10="","",IF(Paramètres!$I$3="x",
IF(OR(J10=0,J10=""),0,IF(J10&gt;=G10,Paramètres!$K$10,IF(J10&gt;=G10*75%,Paramètres!$J$8,IF(J10&gt;=G10*50%,Paramètres!$I$8,IF(J10&gt;=G10*25%,Paramètres!$H$8,Paramètres!$G$10))))),
IF(Paramètres!$N$3="x",
IF(OR(J10=0,J10=""),0,IF(J10&gt;=G10,Paramètres!$O$9,IF(J10&gt;=G10*75%,Paramètres!$O$9,IF(J10&gt;=G10*50%,Paramètres!$N$8,IF(J10&gt;=G10*25%,Paramètres!$M$8,IF(J10&lt;G10*25%,Paramètres!$L$9)))))),
IF(Paramètres!$R$3="x",
IF(OR(J10=0,J10=""),"NA",IF(J10&gt;=G10,Paramètres!$S$9,IF(J10&gt;=G10*75%,Paramètres!$S$9,IF(J10&gt;=G10*50%,Paramètres!$R$8,IF(J10&gt;=G10*25%,Paramètres!$Q$8,IF(J10&lt;G10*25%,Paramètres!$P$9)))))),
IF(Paramètres!$V$3="x",
IF(OR(J10=0,J10=""),Paramètres!$T$9,IF(J10&gt;=G10,Paramètres!$W$9,IF(J10&gt;=G10*75%,Paramètres!$W$9,IF(J10&gt;=G10*50%,Paramètres!$V$8,IF(J10&gt;=G10*25%,Paramètres!$U$8,IF(J10&lt;G10*25%,Paramètres!$T$9)))))))))))</f>
        <v/>
      </c>
      <c r="N8" s="406">
        <f>N12/4</f>
        <v>10</v>
      </c>
      <c r="O8" s="407">
        <f>IF(OR(COUNTBLANK(F9:F11)=3,G10=""),0,
IF(SUM(IF(F9&lt;&gt;"",VLOOKUP(F9,Paramètres!$E$2:$F$27,2,0)),IF(F10&lt;&gt;"",VLOOKUP(F10,Paramètres!$E$2:$F$27,2,0)),IF(F11&lt;&gt;"",VLOOKUP(F11,Paramètres!$E$2:$F$27,2,0)))&gt;N12,$N12,
SUM(IF(F9&lt;&gt;"",VLOOKUP(F9,Paramètres!$E$2:$F$27,2,0)),IF(F10&lt;&gt;"",VLOOKUP(F10,Paramètres!$E$2:$F$27,2,0)),IF(F11&lt;&gt;"",VLOOKUP(F11,Paramètres!$E$2:$F$27,2,0)))))</f>
        <v>0</v>
      </c>
      <c r="P8" s="408"/>
    </row>
    <row r="9" spans="1:16" ht="15" customHeight="1" x14ac:dyDescent="0.3">
      <c r="A9" s="502"/>
      <c r="B9" s="506"/>
      <c r="C9" s="507"/>
      <c r="D9" s="506"/>
      <c r="E9" s="502"/>
      <c r="F9" s="280"/>
      <c r="G9" s="411"/>
      <c r="H9" s="412"/>
      <c r="I9" s="413"/>
      <c r="J9" s="414"/>
      <c r="K9" s="502"/>
      <c r="N9" s="406">
        <f>N12/4</f>
        <v>10</v>
      </c>
      <c r="O9" s="407">
        <f>N12*5%</f>
        <v>2</v>
      </c>
    </row>
    <row r="10" spans="1:16" ht="15" customHeight="1" x14ac:dyDescent="0.3">
      <c r="A10" s="502"/>
      <c r="B10" s="508"/>
      <c r="C10" s="509"/>
      <c r="D10" s="508"/>
      <c r="E10" s="502"/>
      <c r="F10" s="281"/>
      <c r="G10" s="282"/>
      <c r="H10" s="412"/>
      <c r="I10" s="413"/>
      <c r="J10" s="417" t="str">
        <f>IF(COUNTA(F9:F11)=0,"",IF(F9&lt;&gt;"",VLOOKUP(F9,Paramètres!$E$2:$F$27,2,0))+IF(F10&lt;&gt;"",VLOOKUP(F10,Paramètres!$E$2:$F$27,2,0))+IF(F11&lt;&gt;"",VLOOKUP(F11,Paramètres!$E$2:$F$27,2,0)))</f>
        <v/>
      </c>
      <c r="K10" s="502"/>
      <c r="N10" s="406">
        <f>N12/4</f>
        <v>10</v>
      </c>
      <c r="O10" s="407">
        <f>SUM(N8:N12)-(O8+O9)</f>
        <v>78</v>
      </c>
      <c r="P10" s="408"/>
    </row>
    <row r="11" spans="1:16" ht="15" customHeight="1" thickBot="1" x14ac:dyDescent="0.35">
      <c r="A11" s="502"/>
      <c r="B11" s="508"/>
      <c r="C11" s="509"/>
      <c r="D11" s="508"/>
      <c r="E11" s="502"/>
      <c r="F11" s="283"/>
      <c r="G11" s="418"/>
      <c r="H11" s="419"/>
      <c r="I11" s="420"/>
      <c r="J11" s="421"/>
      <c r="K11" s="502"/>
      <c r="N11" s="406">
        <f>N12/4</f>
        <v>10</v>
      </c>
      <c r="O11" s="398"/>
    </row>
    <row r="12" spans="1:16" ht="16.2" thickBot="1" x14ac:dyDescent="0.35">
      <c r="A12" s="502"/>
      <c r="B12" s="510"/>
      <c r="C12" s="510"/>
      <c r="D12" s="510"/>
      <c r="E12" s="502"/>
      <c r="F12" s="511"/>
      <c r="G12" s="512"/>
      <c r="H12" s="513"/>
      <c r="I12" s="513"/>
      <c r="J12" s="514"/>
      <c r="K12" s="502"/>
      <c r="N12" s="406">
        <f>IF(G10="",40,G10)</f>
        <v>40</v>
      </c>
      <c r="O12" s="398"/>
    </row>
    <row r="13" spans="1:16" ht="15" customHeight="1" thickBot="1" x14ac:dyDescent="0.35">
      <c r="A13" s="502"/>
      <c r="B13" s="399">
        <f>B8+1</f>
        <v>3</v>
      </c>
      <c r="C13" s="400" t="str">
        <f>IF(VLOOKUP(B13,Paramètres!$A$2:$C$38,2,0)=0,"",VLOOKUP(B13,Paramètres!$A$2:$C$38,2,0))</f>
        <v>Elève 3</v>
      </c>
      <c r="D13" s="401" t="str">
        <f>IF(C13="","",VLOOKUP(B13,Paramètres!$A$2:$C$38,3,0))</f>
        <v>F</v>
      </c>
      <c r="E13" s="502"/>
      <c r="F13" s="402" t="s">
        <v>394</v>
      </c>
      <c r="G13" s="403" t="s">
        <v>184</v>
      </c>
      <c r="H13" s="404"/>
      <c r="I13" s="405"/>
      <c r="J13" s="403" t="s">
        <v>185</v>
      </c>
      <c r="K13" s="502"/>
      <c r="M13" s="406" t="str">
        <f>IF(G15="","",IF(Paramètres!$I$3="x",
IF(OR(J15=0,J15=""),0,IF(J15&gt;=G15,Paramètres!$K$10,IF(J15&gt;=G15*75%,Paramètres!$J$8,IF(J15&gt;=G15*50%,Paramètres!$I$8,IF(J15&gt;=G15*25%,Paramètres!$H$8,Paramètres!$G$10))))),
IF(Paramètres!$N$3="x",
IF(OR(J15=0,J15=""),0,IF(J15&gt;=G15,Paramètres!$O$9,IF(J15&gt;=G15*75%,Paramètres!$O$9,IF(J15&gt;=G15*50%,Paramètres!$N$8,IF(J15&gt;=G15*25%,Paramètres!$M$8,IF(J15&lt;G15*25%,Paramètres!$L$9)))))),
IF(Paramètres!$R$3="x",
IF(OR(J15=0,J15=""),"NA",IF(J15&gt;=G15,Paramètres!$S$9,IF(J15&gt;=G15*75%,Paramètres!$S$9,IF(J15&gt;=G15*50%,Paramètres!$R$8,IF(J15&gt;=G15*25%,Paramètres!$Q$8,IF(J15&lt;G15*25%,Paramètres!$P$9)))))),
IF(Paramètres!$V$3="x",
IF(OR(J15=0,J15=""),Paramètres!$T$9,IF(J15&gt;=G15,Paramètres!$W$9,IF(J15&gt;=G15*75%,Paramètres!$W$9,IF(J15&gt;=G15*50%,Paramètres!$V$8,IF(J15&gt;=G15*25%,Paramètres!$U$8,IF(J15&lt;G15*25%,Paramètres!$T$9)))))))))))</f>
        <v/>
      </c>
      <c r="N13" s="406">
        <f>N17/4</f>
        <v>10</v>
      </c>
      <c r="O13" s="407">
        <f>IF(OR(COUNTBLANK(F14:F16)=3,G15=""),0,
IF(SUM(IF(F14&lt;&gt;"",VLOOKUP(F14,Paramètres!$E$2:$F$27,2,0)),IF(F15&lt;&gt;"",VLOOKUP(F15,Paramètres!$E$2:$F$27,2,0)),IF(F16&lt;&gt;"",VLOOKUP(F16,Paramètres!$E$2:$F$27,2,0)))&gt;N17,$N17,
SUM(IF(F14&lt;&gt;"",VLOOKUP(F14,Paramètres!$E$2:$F$27,2,0)),IF(F15&lt;&gt;"",VLOOKUP(F15,Paramètres!$E$2:$F$27,2,0)),IF(F16&lt;&gt;"",VLOOKUP(F16,Paramètres!$E$2:$F$27,2,0)))))</f>
        <v>0</v>
      </c>
      <c r="P13" s="408"/>
    </row>
    <row r="14" spans="1:16" ht="15" customHeight="1" x14ac:dyDescent="0.3">
      <c r="A14" s="502"/>
      <c r="B14" s="506"/>
      <c r="C14" s="507"/>
      <c r="D14" s="506"/>
      <c r="E14" s="502"/>
      <c r="F14" s="280"/>
      <c r="G14" s="411"/>
      <c r="H14" s="412"/>
      <c r="I14" s="413"/>
      <c r="J14" s="414"/>
      <c r="K14" s="502"/>
      <c r="N14" s="406">
        <f>N17/4</f>
        <v>10</v>
      </c>
      <c r="O14" s="407">
        <f>N17*5%</f>
        <v>2</v>
      </c>
    </row>
    <row r="15" spans="1:16" ht="15" customHeight="1" x14ac:dyDescent="0.3">
      <c r="A15" s="502"/>
      <c r="B15" s="508"/>
      <c r="C15" s="509"/>
      <c r="D15" s="508"/>
      <c r="E15" s="502"/>
      <c r="F15" s="281"/>
      <c r="G15" s="282"/>
      <c r="H15" s="412"/>
      <c r="I15" s="413"/>
      <c r="J15" s="417" t="str">
        <f>IF(COUNTA(F14:F16)=0,"",IF(F14&lt;&gt;"",VLOOKUP(F14,Paramètres!$E$2:$F$27,2,0))+IF(F15&lt;&gt;"",VLOOKUP(F15,Paramètres!$E$2:$F$27,2,0))+IF(F16&lt;&gt;"",VLOOKUP(F16,Paramètres!$E$2:$F$27,2,0)))</f>
        <v/>
      </c>
      <c r="K15" s="502"/>
      <c r="N15" s="406">
        <f>N17/4</f>
        <v>10</v>
      </c>
      <c r="O15" s="407">
        <f>SUM(N13:N17)-(O13+O14)</f>
        <v>78</v>
      </c>
      <c r="P15" s="408"/>
    </row>
    <row r="16" spans="1:16" ht="15" customHeight="1" thickBot="1" x14ac:dyDescent="0.35">
      <c r="A16" s="502"/>
      <c r="B16" s="508"/>
      <c r="C16" s="509"/>
      <c r="D16" s="508"/>
      <c r="E16" s="502"/>
      <c r="F16" s="283"/>
      <c r="G16" s="418"/>
      <c r="H16" s="419"/>
      <c r="I16" s="420"/>
      <c r="J16" s="421"/>
      <c r="K16" s="502"/>
      <c r="N16" s="406">
        <f>N17/4</f>
        <v>10</v>
      </c>
      <c r="O16" s="398"/>
    </row>
    <row r="17" spans="1:16" ht="16.2" thickBot="1" x14ac:dyDescent="0.35">
      <c r="A17" s="502"/>
      <c r="B17" s="510"/>
      <c r="C17" s="510"/>
      <c r="D17" s="510"/>
      <c r="E17" s="502"/>
      <c r="F17" s="511"/>
      <c r="G17" s="512"/>
      <c r="H17" s="513"/>
      <c r="I17" s="513"/>
      <c r="J17" s="514"/>
      <c r="K17" s="502"/>
      <c r="N17" s="406">
        <f>IF(G15="",40,G15)</f>
        <v>40</v>
      </c>
      <c r="O17" s="398"/>
    </row>
    <row r="18" spans="1:16" ht="15" customHeight="1" thickBot="1" x14ac:dyDescent="0.35">
      <c r="A18" s="502"/>
      <c r="B18" s="399">
        <f>B13+1</f>
        <v>4</v>
      </c>
      <c r="C18" s="400" t="str">
        <f>IF(VLOOKUP(B18,Paramètres!$A$2:$C$38,2,0)=0,"",VLOOKUP(B18,Paramètres!$A$2:$C$38,2,0))</f>
        <v>Elève 4</v>
      </c>
      <c r="D18" s="401" t="str">
        <f>IF(C18="","",VLOOKUP(B18,Paramètres!$A$2:$C$38,3,0))</f>
        <v>F</v>
      </c>
      <c r="E18" s="502"/>
      <c r="F18" s="402" t="s">
        <v>394</v>
      </c>
      <c r="G18" s="403" t="s">
        <v>184</v>
      </c>
      <c r="H18" s="404"/>
      <c r="I18" s="405"/>
      <c r="J18" s="403" t="s">
        <v>185</v>
      </c>
      <c r="K18" s="502"/>
      <c r="M18" s="406" t="str">
        <f>IF(G20="","",IF(Paramètres!$I$3="x",
IF(OR(J20=0,J20=""),0,IF(J20&gt;=G20,Paramètres!$K$10,IF(J20&gt;=G20*75%,Paramètres!$J$8,IF(J20&gt;=G20*50%,Paramètres!$I$8,IF(J20&gt;=G20*25%,Paramètres!$H$8,Paramètres!$G$10))))),
IF(Paramètres!$N$3="x",
IF(OR(J20=0,J20=""),0,IF(J20&gt;=G20,Paramètres!$O$9,IF(J20&gt;=G20*75%,Paramètres!$O$9,IF(J20&gt;=G20*50%,Paramètres!$N$8,IF(J20&gt;=G20*25%,Paramètres!$M$8,IF(J20&lt;G20*25%,Paramètres!$L$9)))))),
IF(Paramètres!$R$3="x",
IF(OR(J20=0,J20=""),"NA",IF(J20&gt;=G20,Paramètres!$S$9,IF(J20&gt;=G20*75%,Paramètres!$S$9,IF(J20&gt;=G20*50%,Paramètres!$R$8,IF(J20&gt;=G20*25%,Paramètres!$Q$8,IF(J20&lt;G20*25%,Paramètres!$P$9)))))),
IF(Paramètres!$V$3="x",
IF(OR(J20=0,J20=""),Paramètres!$T$9,IF(J20&gt;=G20,Paramètres!$W$9,IF(J20&gt;=G20*75%,Paramètres!$W$9,IF(J20&gt;=G20*50%,Paramètres!$V$8,IF(J20&gt;=G20*25%,Paramètres!$U$8,IF(J20&lt;G20*25%,Paramètres!$T$9)))))))))))</f>
        <v/>
      </c>
      <c r="N18" s="406">
        <f>N22/4</f>
        <v>10</v>
      </c>
      <c r="O18" s="407">
        <f>IF(OR(COUNTBLANK(F19:F21)=3,G20=""),0,
IF(SUM(IF(F19&lt;&gt;"",VLOOKUP(F19,Paramètres!$E$2:$F$27,2,0)),IF(F20&lt;&gt;"",VLOOKUP(F20,Paramètres!$E$2:$F$27,2,0)),IF(F21&lt;&gt;"",VLOOKUP(F21,Paramètres!$E$2:$F$27,2,0)))&gt;N22,$N22,
SUM(IF(F19&lt;&gt;"",VLOOKUP(F19,Paramètres!$E$2:$F$27,2,0)),IF(F20&lt;&gt;"",VLOOKUP(F20,Paramètres!$E$2:$F$27,2,0)),IF(F21&lt;&gt;"",VLOOKUP(F21,Paramètres!$E$2:$F$27,2,0)))))</f>
        <v>0</v>
      </c>
      <c r="P18" s="408"/>
    </row>
    <row r="19" spans="1:16" ht="15" customHeight="1" x14ac:dyDescent="0.3">
      <c r="A19" s="502"/>
      <c r="B19" s="506"/>
      <c r="C19" s="507"/>
      <c r="D19" s="506"/>
      <c r="E19" s="502"/>
      <c r="F19" s="280"/>
      <c r="G19" s="411"/>
      <c r="H19" s="412"/>
      <c r="I19" s="413"/>
      <c r="J19" s="414"/>
      <c r="K19" s="502"/>
      <c r="N19" s="406">
        <f>N22/4</f>
        <v>10</v>
      </c>
      <c r="O19" s="407">
        <f>N22*5%</f>
        <v>2</v>
      </c>
    </row>
    <row r="20" spans="1:16" ht="15" customHeight="1" x14ac:dyDescent="0.3">
      <c r="A20" s="502"/>
      <c r="B20" s="508"/>
      <c r="C20" s="509"/>
      <c r="D20" s="508"/>
      <c r="E20" s="502"/>
      <c r="F20" s="281"/>
      <c r="G20" s="282"/>
      <c r="H20" s="412"/>
      <c r="I20" s="413"/>
      <c r="J20" s="417" t="str">
        <f>IF(COUNTA(F19:F21)=0,"",IF(F19&lt;&gt;"",VLOOKUP(F19,Paramètres!$E$2:$F$27,2,0))+IF(F20&lt;&gt;"",VLOOKUP(F20,Paramètres!$E$2:$F$27,2,0))+IF(F21&lt;&gt;"",VLOOKUP(F21,Paramètres!$E$2:$F$27,2,0)))</f>
        <v/>
      </c>
      <c r="K20" s="502"/>
      <c r="N20" s="406">
        <f>N22/4</f>
        <v>10</v>
      </c>
      <c r="O20" s="407">
        <f>SUM(N18:N22)-(O18+O19)</f>
        <v>78</v>
      </c>
      <c r="P20" s="408"/>
    </row>
    <row r="21" spans="1:16" ht="15" customHeight="1" thickBot="1" x14ac:dyDescent="0.35">
      <c r="A21" s="502"/>
      <c r="B21" s="508"/>
      <c r="C21" s="509"/>
      <c r="D21" s="508"/>
      <c r="E21" s="502"/>
      <c r="F21" s="283"/>
      <c r="G21" s="418"/>
      <c r="H21" s="419"/>
      <c r="I21" s="420"/>
      <c r="J21" s="421"/>
      <c r="K21" s="502"/>
      <c r="N21" s="406">
        <f>N22/4</f>
        <v>10</v>
      </c>
      <c r="O21" s="398"/>
    </row>
    <row r="22" spans="1:16" ht="16.2" thickBot="1" x14ac:dyDescent="0.35">
      <c r="A22" s="502"/>
      <c r="B22" s="510"/>
      <c r="C22" s="510"/>
      <c r="D22" s="510"/>
      <c r="E22" s="502"/>
      <c r="F22" s="511"/>
      <c r="G22" s="512"/>
      <c r="H22" s="513"/>
      <c r="I22" s="513"/>
      <c r="J22" s="514"/>
      <c r="K22" s="502"/>
      <c r="N22" s="406">
        <f>IF(G20="",40,G20)</f>
        <v>40</v>
      </c>
      <c r="O22" s="398"/>
    </row>
    <row r="23" spans="1:16" ht="15" customHeight="1" thickBot="1" x14ac:dyDescent="0.35">
      <c r="A23" s="502"/>
      <c r="B23" s="399">
        <f>B18+1</f>
        <v>5</v>
      </c>
      <c r="C23" s="400" t="str">
        <f>IF(VLOOKUP(B23,Paramètres!$A$2:$C$38,2,0)=0,"",VLOOKUP(B23,Paramètres!$A$2:$C$38,2,0))</f>
        <v>Elève 5</v>
      </c>
      <c r="D23" s="401" t="str">
        <f>IF(C23="","",VLOOKUP(B23,Paramètres!$A$2:$C$38,3,0))</f>
        <v>F</v>
      </c>
      <c r="E23" s="502"/>
      <c r="F23" s="402" t="s">
        <v>394</v>
      </c>
      <c r="G23" s="403" t="s">
        <v>184</v>
      </c>
      <c r="H23" s="404"/>
      <c r="I23" s="405"/>
      <c r="J23" s="403" t="s">
        <v>185</v>
      </c>
      <c r="K23" s="502"/>
      <c r="M23" s="406" t="str">
        <f>IF(G25="","",IF(Paramètres!$I$3="x",
IF(OR(J25=0,J25=""),0,IF(J25&gt;=G25,Paramètres!$K$10,IF(J25&gt;=G25*75%,Paramètres!$J$8,IF(J25&gt;=G25*50%,Paramètres!$I$8,IF(J25&gt;=G25*25%,Paramètres!$H$8,Paramètres!$G$10))))),
IF(Paramètres!$N$3="x",
IF(OR(J25=0,J25=""),0,IF(J25&gt;=G25,Paramètres!$O$9,IF(J25&gt;=G25*75%,Paramètres!$O$9,IF(J25&gt;=G25*50%,Paramètres!$N$8,IF(J25&gt;=G25*25%,Paramètres!$M$8,IF(J25&lt;G25*25%,Paramètres!$L$9)))))),
IF(Paramètres!$R$3="x",
IF(OR(J25=0,J25=""),"NA",IF(J25&gt;=G25,Paramètres!$S$9,IF(J25&gt;=G25*75%,Paramètres!$S$9,IF(J25&gt;=G25*50%,Paramètres!$R$8,IF(J25&gt;=G25*25%,Paramètres!$Q$8,IF(J25&lt;G25*25%,Paramètres!$P$9)))))),
IF(Paramètres!$V$3="x",
IF(OR(J25=0,J25=""),Paramètres!$T$9,IF(J25&gt;=G25,Paramètres!$W$9,IF(J25&gt;=G25*75%,Paramètres!$W$9,IF(J25&gt;=G25*50%,Paramètres!$V$8,IF(J25&gt;=G25*25%,Paramètres!$U$8,IF(J25&lt;G25*25%,Paramètres!$T$9)))))))))))</f>
        <v/>
      </c>
      <c r="N23" s="406">
        <f>N27/4</f>
        <v>10</v>
      </c>
      <c r="O23" s="407">
        <f>IF(OR(COUNTBLANK(F24:F26)=3,G25=""),0,
IF(SUM(IF(F24&lt;&gt;"",VLOOKUP(F24,Paramètres!$E$2:$F$27,2,0)),IF(F25&lt;&gt;"",VLOOKUP(F25,Paramètres!$E$2:$F$27,2,0)),IF(F26&lt;&gt;"",VLOOKUP(F26,Paramètres!$E$2:$F$27,2,0)))&gt;N27,$N27,
SUM(IF(F24&lt;&gt;"",VLOOKUP(F24,Paramètres!$E$2:$F$27,2,0)),IF(F25&lt;&gt;"",VLOOKUP(F25,Paramètres!$E$2:$F$27,2,0)),IF(F26&lt;&gt;"",VLOOKUP(F26,Paramètres!$E$2:$F$27,2,0)))))</f>
        <v>0</v>
      </c>
      <c r="P23" s="408"/>
    </row>
    <row r="24" spans="1:16" ht="15" customHeight="1" x14ac:dyDescent="0.3">
      <c r="A24" s="502"/>
      <c r="B24" s="506"/>
      <c r="C24" s="507"/>
      <c r="D24" s="506"/>
      <c r="E24" s="502"/>
      <c r="F24" s="280"/>
      <c r="G24" s="411"/>
      <c r="H24" s="412"/>
      <c r="I24" s="413"/>
      <c r="J24" s="414"/>
      <c r="K24" s="502"/>
      <c r="N24" s="406">
        <f>N27/4</f>
        <v>10</v>
      </c>
      <c r="O24" s="407">
        <f>N27*5%</f>
        <v>2</v>
      </c>
    </row>
    <row r="25" spans="1:16" ht="15" customHeight="1" x14ac:dyDescent="0.3">
      <c r="A25" s="502"/>
      <c r="B25" s="508"/>
      <c r="C25" s="509"/>
      <c r="D25" s="508"/>
      <c r="E25" s="502"/>
      <c r="F25" s="281"/>
      <c r="G25" s="282"/>
      <c r="H25" s="412"/>
      <c r="I25" s="413"/>
      <c r="J25" s="417" t="str">
        <f>IF(COUNTA(F24:F26)=0,"",IF(F24&lt;&gt;"",VLOOKUP(F24,Paramètres!$E$2:$F$27,2,0))+IF(F25&lt;&gt;"",VLOOKUP(F25,Paramètres!$E$2:$F$27,2,0))+IF(F26&lt;&gt;"",VLOOKUP(F26,Paramètres!$E$2:$F$27,2,0)))</f>
        <v/>
      </c>
      <c r="K25" s="502"/>
      <c r="N25" s="406">
        <f>N27/4</f>
        <v>10</v>
      </c>
      <c r="O25" s="407">
        <f>SUM(N23:N27)-(O23+O24)</f>
        <v>78</v>
      </c>
      <c r="P25" s="408"/>
    </row>
    <row r="26" spans="1:16" ht="15" customHeight="1" thickBot="1" x14ac:dyDescent="0.35">
      <c r="A26" s="502"/>
      <c r="B26" s="508"/>
      <c r="C26" s="509"/>
      <c r="D26" s="508"/>
      <c r="E26" s="502"/>
      <c r="F26" s="283"/>
      <c r="G26" s="418"/>
      <c r="H26" s="419"/>
      <c r="I26" s="420"/>
      <c r="J26" s="421"/>
      <c r="K26" s="502"/>
      <c r="N26" s="406">
        <f>N27/4</f>
        <v>10</v>
      </c>
      <c r="O26" s="398"/>
    </row>
    <row r="27" spans="1:16" ht="16.2" thickBot="1" x14ac:dyDescent="0.35">
      <c r="A27" s="502"/>
      <c r="B27" s="510"/>
      <c r="C27" s="510"/>
      <c r="D27" s="510"/>
      <c r="E27" s="502"/>
      <c r="F27" s="511"/>
      <c r="G27" s="512"/>
      <c r="H27" s="513"/>
      <c r="I27" s="513"/>
      <c r="J27" s="514"/>
      <c r="K27" s="502"/>
      <c r="N27" s="406">
        <f>IF(G25="",40,G25)</f>
        <v>40</v>
      </c>
      <c r="O27" s="398"/>
    </row>
    <row r="28" spans="1:16" ht="15" customHeight="1" thickBot="1" x14ac:dyDescent="0.35">
      <c r="A28" s="502"/>
      <c r="B28" s="399">
        <f>B23+1</f>
        <v>6</v>
      </c>
      <c r="C28" s="400" t="str">
        <f>IF(VLOOKUP(B28,Paramètres!$A$2:$C$38,2,0)=0,"",VLOOKUP(B28,Paramètres!$A$2:$C$38,2,0))</f>
        <v>Elève 6</v>
      </c>
      <c r="D28" s="401" t="str">
        <f>IF(C28="","",VLOOKUP(B28,Paramètres!$A$2:$C$38,3,0))</f>
        <v>G</v>
      </c>
      <c r="E28" s="502"/>
      <c r="F28" s="402" t="s">
        <v>394</v>
      </c>
      <c r="G28" s="403" t="s">
        <v>184</v>
      </c>
      <c r="H28" s="404"/>
      <c r="I28" s="405"/>
      <c r="J28" s="403" t="s">
        <v>185</v>
      </c>
      <c r="K28" s="502"/>
      <c r="M28" s="406" t="str">
        <f>IF(G30="","",IF(Paramètres!$I$3="x",
IF(OR(J30=0,J30=""),0,IF(J30&gt;=G30,Paramètres!$K$10,IF(J30&gt;=G30*75%,Paramètres!$J$8,IF(J30&gt;=G30*50%,Paramètres!$I$8,IF(J30&gt;=G30*25%,Paramètres!$H$8,Paramètres!$G$10))))),
IF(Paramètres!$N$3="x",
IF(OR(J30=0,J30=""),0,IF(J30&gt;=G30,Paramètres!$O$9,IF(J30&gt;=G30*75%,Paramètres!$O$9,IF(J30&gt;=G30*50%,Paramètres!$N$8,IF(J30&gt;=G30*25%,Paramètres!$M$8,IF(J30&lt;G30*25%,Paramètres!$L$9)))))),
IF(Paramètres!$R$3="x",
IF(OR(J30=0,J30=""),"NA",IF(J30&gt;=G30,Paramètres!$S$9,IF(J30&gt;=G30*75%,Paramètres!$S$9,IF(J30&gt;=G30*50%,Paramètres!$R$8,IF(J30&gt;=G30*25%,Paramètres!$Q$8,IF(J30&lt;G30*25%,Paramètres!$P$9)))))),
IF(Paramètres!$V$3="x",
IF(OR(J30=0,J30=""),Paramètres!$T$9,IF(J30&gt;=G30,Paramètres!$W$9,IF(J30&gt;=G30*75%,Paramètres!$W$9,IF(J30&gt;=G30*50%,Paramètres!$V$8,IF(J30&gt;=G30*25%,Paramètres!$U$8,IF(J30&lt;G30*25%,Paramètres!$T$9)))))))))))</f>
        <v/>
      </c>
      <c r="N28" s="406">
        <f>N32/4</f>
        <v>10</v>
      </c>
      <c r="O28" s="407">
        <f>IF(OR(COUNTBLANK(F29:F31)=3,G30=""),0,
IF(SUM(IF(F29&lt;&gt;"",VLOOKUP(F29,Paramètres!$E$2:$F$27,2,0)),IF(F30&lt;&gt;"",VLOOKUP(F30,Paramètres!$E$2:$F$27,2,0)),IF(F31&lt;&gt;"",VLOOKUP(F31,Paramètres!$E$2:$F$27,2,0)))&gt;N32,$N32,
SUM(IF(F29&lt;&gt;"",VLOOKUP(F29,Paramètres!$E$2:$F$27,2,0)),IF(F30&lt;&gt;"",VLOOKUP(F30,Paramètres!$E$2:$F$27,2,0)),IF(F31&lt;&gt;"",VLOOKUP(F31,Paramètres!$E$2:$F$27,2,0)))))</f>
        <v>0</v>
      </c>
      <c r="P28" s="408"/>
    </row>
    <row r="29" spans="1:16" ht="15" customHeight="1" x14ac:dyDescent="0.3">
      <c r="A29" s="502"/>
      <c r="B29" s="506"/>
      <c r="C29" s="507"/>
      <c r="D29" s="506"/>
      <c r="E29" s="502"/>
      <c r="F29" s="280"/>
      <c r="G29" s="411"/>
      <c r="H29" s="412"/>
      <c r="I29" s="413"/>
      <c r="J29" s="414"/>
      <c r="K29" s="502"/>
      <c r="N29" s="406">
        <f>N32/4</f>
        <v>10</v>
      </c>
      <c r="O29" s="407">
        <f>N32*5%</f>
        <v>2</v>
      </c>
    </row>
    <row r="30" spans="1:16" ht="15" customHeight="1" x14ac:dyDescent="0.3">
      <c r="A30" s="502"/>
      <c r="B30" s="508"/>
      <c r="C30" s="509"/>
      <c r="D30" s="508"/>
      <c r="E30" s="502"/>
      <c r="F30" s="281"/>
      <c r="G30" s="282"/>
      <c r="H30" s="412"/>
      <c r="I30" s="413"/>
      <c r="J30" s="417" t="str">
        <f>IF(COUNTA(F29:F31)=0,"",IF(F29&lt;&gt;"",VLOOKUP(F29,Paramètres!$E$2:$F$27,2,0))+IF(F30&lt;&gt;"",VLOOKUP(F30,Paramètres!$E$2:$F$27,2,0))+IF(F31&lt;&gt;"",VLOOKUP(F31,Paramètres!$E$2:$F$27,2,0)))</f>
        <v/>
      </c>
      <c r="K30" s="502"/>
      <c r="N30" s="406">
        <f>N32/4</f>
        <v>10</v>
      </c>
      <c r="O30" s="407">
        <f>SUM(N28:N32)-(O28+O29)</f>
        <v>78</v>
      </c>
      <c r="P30" s="408"/>
    </row>
    <row r="31" spans="1:16" ht="15" customHeight="1" thickBot="1" x14ac:dyDescent="0.35">
      <c r="A31" s="502"/>
      <c r="B31" s="508"/>
      <c r="C31" s="509"/>
      <c r="D31" s="508"/>
      <c r="E31" s="502"/>
      <c r="F31" s="283"/>
      <c r="G31" s="418"/>
      <c r="H31" s="419"/>
      <c r="I31" s="420"/>
      <c r="J31" s="421"/>
      <c r="K31" s="502"/>
      <c r="N31" s="406">
        <f>N32/4</f>
        <v>10</v>
      </c>
      <c r="O31" s="398"/>
    </row>
    <row r="32" spans="1:16" ht="16.2" thickBot="1" x14ac:dyDescent="0.35">
      <c r="A32" s="502"/>
      <c r="B32" s="510"/>
      <c r="C32" s="510"/>
      <c r="D32" s="510"/>
      <c r="E32" s="502"/>
      <c r="F32" s="511"/>
      <c r="G32" s="512"/>
      <c r="H32" s="513"/>
      <c r="I32" s="513"/>
      <c r="J32" s="514"/>
      <c r="K32" s="502"/>
      <c r="N32" s="406">
        <f>IF(G30="",40,G30)</f>
        <v>40</v>
      </c>
      <c r="O32" s="398"/>
    </row>
    <row r="33" spans="1:16" ht="15" customHeight="1" thickBot="1" x14ac:dyDescent="0.35">
      <c r="A33" s="502"/>
      <c r="B33" s="399">
        <f>B28+1</f>
        <v>7</v>
      </c>
      <c r="C33" s="400" t="str">
        <f>IF(VLOOKUP(B33,Paramètres!$A$2:$C$38,2,0)=0,"",VLOOKUP(B33,Paramètres!$A$2:$C$38,2,0))</f>
        <v>Elève 7</v>
      </c>
      <c r="D33" s="401" t="str">
        <f>IF(C33="","",VLOOKUP(B33,Paramètres!$A$2:$C$38,3,0))</f>
        <v>F</v>
      </c>
      <c r="E33" s="502"/>
      <c r="F33" s="402" t="s">
        <v>394</v>
      </c>
      <c r="G33" s="403" t="s">
        <v>184</v>
      </c>
      <c r="H33" s="404"/>
      <c r="I33" s="405"/>
      <c r="J33" s="403" t="s">
        <v>185</v>
      </c>
      <c r="K33" s="502"/>
      <c r="M33" s="406" t="str">
        <f>IF(G35="","",IF(Paramètres!$I$3="x",
IF(OR(J35=0,J35=""),0,IF(J35&gt;=G35,Paramètres!$K$10,IF(J35&gt;=G35*75%,Paramètres!$J$8,IF(J35&gt;=G35*50%,Paramètres!$I$8,IF(J35&gt;=G35*25%,Paramètres!$H$8,Paramètres!$G$10))))),
IF(Paramètres!$N$3="x",
IF(OR(J35=0,J35=""),0,IF(J35&gt;=G35,Paramètres!$O$9,IF(J35&gt;=G35*75%,Paramètres!$O$9,IF(J35&gt;=G35*50%,Paramètres!$N$8,IF(J35&gt;=G35*25%,Paramètres!$M$8,IF(J35&lt;G35*25%,Paramètres!$L$9)))))),
IF(Paramètres!$R$3="x",
IF(OR(J35=0,J35=""),"NA",IF(J35&gt;=G35,Paramètres!$S$9,IF(J35&gt;=G35*75%,Paramètres!$S$9,IF(J35&gt;=G35*50%,Paramètres!$R$8,IF(J35&gt;=G35*25%,Paramètres!$Q$8,IF(J35&lt;G35*25%,Paramètres!$P$9)))))),
IF(Paramètres!$V$3="x",
IF(OR(J35=0,J35=""),Paramètres!$T$9,IF(J35&gt;=G35,Paramètres!$W$9,IF(J35&gt;=G35*75%,Paramètres!$W$9,IF(J35&gt;=G35*50%,Paramètres!$V$8,IF(J35&gt;=G35*25%,Paramètres!$U$8,IF(J35&lt;G35*25%,Paramètres!$T$9)))))))))))</f>
        <v/>
      </c>
      <c r="N33" s="406">
        <f>N37/4</f>
        <v>10</v>
      </c>
      <c r="O33" s="407">
        <f>IF(OR(COUNTBLANK(F34:F36)=3,G35=""),0,
IF(SUM(IF(F34&lt;&gt;"",VLOOKUP(F34,Paramètres!$E$2:$F$27,2,0)),IF(F35&lt;&gt;"",VLOOKUP(F35,Paramètres!$E$2:$F$27,2,0)),IF(F36&lt;&gt;"",VLOOKUP(F36,Paramètres!$E$2:$F$27,2,0)))&gt;N37,$N37,
SUM(IF(F34&lt;&gt;"",VLOOKUP(F34,Paramètres!$E$2:$F$27,2,0)),IF(F35&lt;&gt;"",VLOOKUP(F35,Paramètres!$E$2:$F$27,2,0)),IF(F36&lt;&gt;"",VLOOKUP(F36,Paramètres!$E$2:$F$27,2,0)))))</f>
        <v>0</v>
      </c>
      <c r="P33" s="408"/>
    </row>
    <row r="34" spans="1:16" ht="15" customHeight="1" x14ac:dyDescent="0.3">
      <c r="A34" s="502"/>
      <c r="B34" s="506"/>
      <c r="C34" s="507"/>
      <c r="D34" s="506"/>
      <c r="E34" s="502"/>
      <c r="F34" s="280"/>
      <c r="G34" s="411"/>
      <c r="H34" s="412"/>
      <c r="I34" s="413"/>
      <c r="J34" s="414"/>
      <c r="K34" s="502"/>
      <c r="N34" s="406">
        <f>N37/4</f>
        <v>10</v>
      </c>
      <c r="O34" s="407">
        <f>N37*5%</f>
        <v>2</v>
      </c>
    </row>
    <row r="35" spans="1:16" ht="15" customHeight="1" x14ac:dyDescent="0.3">
      <c r="A35" s="502"/>
      <c r="B35" s="508"/>
      <c r="C35" s="509"/>
      <c r="D35" s="508"/>
      <c r="E35" s="502"/>
      <c r="F35" s="281"/>
      <c r="G35" s="282"/>
      <c r="H35" s="412"/>
      <c r="I35" s="413"/>
      <c r="J35" s="417" t="str">
        <f>IF(COUNTA(F34:F36)=0,"",IF(F34&lt;&gt;"",VLOOKUP(F34,Paramètres!$E$2:$F$27,2,0))+IF(F35&lt;&gt;"",VLOOKUP(F35,Paramètres!$E$2:$F$27,2,0))+IF(F36&lt;&gt;"",VLOOKUP(F36,Paramètres!$E$2:$F$27,2,0)))</f>
        <v/>
      </c>
      <c r="K35" s="502"/>
      <c r="N35" s="406">
        <f>N37/4</f>
        <v>10</v>
      </c>
      <c r="O35" s="407">
        <f>SUM(N33:N37)-(O33+O34)</f>
        <v>78</v>
      </c>
      <c r="P35" s="408"/>
    </row>
    <row r="36" spans="1:16" ht="15" customHeight="1" thickBot="1" x14ac:dyDescent="0.35">
      <c r="A36" s="502"/>
      <c r="B36" s="508"/>
      <c r="C36" s="509"/>
      <c r="D36" s="508"/>
      <c r="E36" s="502"/>
      <c r="F36" s="283"/>
      <c r="G36" s="418"/>
      <c r="H36" s="419"/>
      <c r="I36" s="420"/>
      <c r="J36" s="421"/>
      <c r="K36" s="502"/>
      <c r="N36" s="406">
        <f>N37/4</f>
        <v>10</v>
      </c>
      <c r="O36" s="398"/>
    </row>
    <row r="37" spans="1:16" ht="16.2" thickBot="1" x14ac:dyDescent="0.35">
      <c r="A37" s="502"/>
      <c r="B37" s="510"/>
      <c r="C37" s="510"/>
      <c r="D37" s="510"/>
      <c r="E37" s="502"/>
      <c r="F37" s="511"/>
      <c r="G37" s="512"/>
      <c r="H37" s="513"/>
      <c r="I37" s="513"/>
      <c r="J37" s="514"/>
      <c r="K37" s="502"/>
      <c r="N37" s="406">
        <f>IF(G35="",40,G35)</f>
        <v>40</v>
      </c>
      <c r="O37" s="398"/>
    </row>
    <row r="38" spans="1:16" ht="15" customHeight="1" thickBot="1" x14ac:dyDescent="0.35">
      <c r="A38" s="502"/>
      <c r="B38" s="399">
        <f t="shared" ref="B38" si="0">B33+1</f>
        <v>8</v>
      </c>
      <c r="C38" s="400" t="str">
        <f>IF(VLOOKUP(B38,Paramètres!$A$2:$C$38,2,0)=0,"",VLOOKUP(B38,Paramètres!$A$2:$C$38,2,0))</f>
        <v>Elève 8</v>
      </c>
      <c r="D38" s="401" t="str">
        <f>IF(C38="","",VLOOKUP(B38,Paramètres!$A$2:$C$38,3,0))</f>
        <v>F</v>
      </c>
      <c r="E38" s="502"/>
      <c r="F38" s="402" t="s">
        <v>394</v>
      </c>
      <c r="G38" s="403" t="s">
        <v>184</v>
      </c>
      <c r="H38" s="404"/>
      <c r="I38" s="405"/>
      <c r="J38" s="403" t="s">
        <v>185</v>
      </c>
      <c r="K38" s="502"/>
      <c r="M38" s="406" t="str">
        <f>IF(G40="","",IF(Paramètres!$I$3="x",
IF(OR(J40=0,J40=""),0,IF(J40&gt;=G40,Paramètres!$K$10,IF(J40&gt;=G40*75%,Paramètres!$J$8,IF(J40&gt;=G40*50%,Paramètres!$I$8,IF(J40&gt;=G40*25%,Paramètres!$H$8,Paramètres!$G$10))))),
IF(Paramètres!$N$3="x",
IF(OR(J40=0,J40=""),0,IF(J40&gt;=G40,Paramètres!$O$9,IF(J40&gt;=G40*75%,Paramètres!$O$9,IF(J40&gt;=G40*50%,Paramètres!$N$8,IF(J40&gt;=G40*25%,Paramètres!$M$8,IF(J40&lt;G40*25%,Paramètres!$L$9)))))),
IF(Paramètres!$R$3="x",
IF(OR(J40=0,J40=""),"NA",IF(J40&gt;=G40,Paramètres!$S$9,IF(J40&gt;=G40*75%,Paramètres!$S$9,IF(J40&gt;=G40*50%,Paramètres!$R$8,IF(J40&gt;=G40*25%,Paramètres!$Q$8,IF(J40&lt;G40*25%,Paramètres!$P$9)))))),
IF(Paramètres!$V$3="x",
IF(OR(J40=0,J40=""),Paramètres!$T$9,IF(J40&gt;=G40,Paramètres!$W$9,IF(J40&gt;=G40*75%,Paramètres!$W$9,IF(J40&gt;=G40*50%,Paramètres!$V$8,IF(J40&gt;=G40*25%,Paramètres!$U$8,IF(J40&lt;G40*25%,Paramètres!$T$9)))))))))))</f>
        <v/>
      </c>
      <c r="N38" s="406">
        <f>N42/4</f>
        <v>10</v>
      </c>
      <c r="O38" s="407">
        <f>IF(OR(COUNTBLANK(F39:F41)=3,G40=""),0,
IF(SUM(IF(F39&lt;&gt;"",VLOOKUP(F39,Paramètres!$E$2:$F$27,2,0)),IF(F40&lt;&gt;"",VLOOKUP(F40,Paramètres!$E$2:$F$27,2,0)),IF(F41&lt;&gt;"",VLOOKUP(F41,Paramètres!$E$2:$F$27,2,0)))&gt;N42,$N42,
SUM(IF(F39&lt;&gt;"",VLOOKUP(F39,Paramètres!$E$2:$F$27,2,0)),IF(F40&lt;&gt;"",VLOOKUP(F40,Paramètres!$E$2:$F$27,2,0)),IF(F41&lt;&gt;"",VLOOKUP(F41,Paramètres!$E$2:$F$27,2,0)))))</f>
        <v>0</v>
      </c>
      <c r="P38" s="408"/>
    </row>
    <row r="39" spans="1:16" ht="15" customHeight="1" x14ac:dyDescent="0.3">
      <c r="A39" s="502"/>
      <c r="B39" s="506"/>
      <c r="C39" s="507"/>
      <c r="D39" s="506"/>
      <c r="E39" s="502"/>
      <c r="F39" s="280"/>
      <c r="G39" s="411"/>
      <c r="H39" s="412"/>
      <c r="I39" s="413"/>
      <c r="J39" s="414"/>
      <c r="K39" s="502"/>
      <c r="N39" s="406">
        <f>N42/4</f>
        <v>10</v>
      </c>
      <c r="O39" s="407">
        <f>N42*5%</f>
        <v>2</v>
      </c>
    </row>
    <row r="40" spans="1:16" ht="15" customHeight="1" x14ac:dyDescent="0.3">
      <c r="A40" s="502"/>
      <c r="B40" s="508"/>
      <c r="C40" s="509"/>
      <c r="D40" s="508"/>
      <c r="E40" s="502"/>
      <c r="F40" s="281"/>
      <c r="G40" s="282"/>
      <c r="H40" s="412"/>
      <c r="I40" s="413"/>
      <c r="J40" s="417" t="str">
        <f>IF(COUNTA(F39:F41)=0,"",IF(F39&lt;&gt;"",VLOOKUP(F39,Paramètres!$E$2:$F$27,2,0))+IF(F40&lt;&gt;"",VLOOKUP(F40,Paramètres!$E$2:$F$27,2,0))+IF(F41&lt;&gt;"",VLOOKUP(F41,Paramètres!$E$2:$F$27,2,0)))</f>
        <v/>
      </c>
      <c r="K40" s="502"/>
      <c r="N40" s="406">
        <f>N42/4</f>
        <v>10</v>
      </c>
      <c r="O40" s="407">
        <f>SUM(N38:N42)-(O38+O39)</f>
        <v>78</v>
      </c>
      <c r="P40" s="408"/>
    </row>
    <row r="41" spans="1:16" ht="15" customHeight="1" thickBot="1" x14ac:dyDescent="0.35">
      <c r="A41" s="502"/>
      <c r="B41" s="508"/>
      <c r="C41" s="509"/>
      <c r="D41" s="508"/>
      <c r="E41" s="502"/>
      <c r="F41" s="283"/>
      <c r="G41" s="418"/>
      <c r="H41" s="419"/>
      <c r="I41" s="420"/>
      <c r="J41" s="421"/>
      <c r="K41" s="502"/>
      <c r="N41" s="406">
        <f>N42/4</f>
        <v>10</v>
      </c>
      <c r="O41" s="398"/>
    </row>
    <row r="42" spans="1:16" ht="16.2" thickBot="1" x14ac:dyDescent="0.35">
      <c r="A42" s="502"/>
      <c r="B42" s="510"/>
      <c r="C42" s="510"/>
      <c r="D42" s="510"/>
      <c r="E42" s="502"/>
      <c r="F42" s="511"/>
      <c r="G42" s="512"/>
      <c r="H42" s="513"/>
      <c r="I42" s="513"/>
      <c r="J42" s="514"/>
      <c r="K42" s="502"/>
      <c r="N42" s="406">
        <f>IF(G40="",40,G40)</f>
        <v>40</v>
      </c>
      <c r="O42" s="398"/>
    </row>
    <row r="43" spans="1:16" ht="15" customHeight="1" thickBot="1" x14ac:dyDescent="0.35">
      <c r="A43" s="502"/>
      <c r="B43" s="399">
        <f t="shared" ref="B43" si="1">B38+1</f>
        <v>9</v>
      </c>
      <c r="C43" s="400" t="str">
        <f>IF(VLOOKUP(B43,Paramètres!$A$2:$C$38,2,0)=0,"",VLOOKUP(B43,Paramètres!$A$2:$C$38,2,0))</f>
        <v>Elève 9</v>
      </c>
      <c r="D43" s="401" t="str">
        <f>IF(C43="","",VLOOKUP(B43,Paramètres!$A$2:$C$38,3,0))</f>
        <v>F</v>
      </c>
      <c r="E43" s="502"/>
      <c r="F43" s="402" t="s">
        <v>394</v>
      </c>
      <c r="G43" s="403" t="s">
        <v>184</v>
      </c>
      <c r="H43" s="404"/>
      <c r="I43" s="405"/>
      <c r="J43" s="403" t="s">
        <v>185</v>
      </c>
      <c r="K43" s="502"/>
      <c r="M43" s="406" t="str">
        <f>IF(G45="","",IF(Paramètres!$I$3="x",
IF(OR(J45=0,J45=""),0,IF(J45&gt;=G45,Paramètres!$K$10,IF(J45&gt;=G45*75%,Paramètres!$J$8,IF(J45&gt;=G45*50%,Paramètres!$I$8,IF(J45&gt;=G45*25%,Paramètres!$H$8,Paramètres!$G$10))))),
IF(Paramètres!$N$3="x",
IF(OR(J45=0,J45=""),0,IF(J45&gt;=G45,Paramètres!$O$9,IF(J45&gt;=G45*75%,Paramètres!$O$9,IF(J45&gt;=G45*50%,Paramètres!$N$8,IF(J45&gt;=G45*25%,Paramètres!$M$8,IF(J45&lt;G45*25%,Paramètres!$L$9)))))),
IF(Paramètres!$R$3="x",
IF(OR(J45=0,J45=""),"NA",IF(J45&gt;=G45,Paramètres!$S$9,IF(J45&gt;=G45*75%,Paramètres!$S$9,IF(J45&gt;=G45*50%,Paramètres!$R$8,IF(J45&gt;=G45*25%,Paramètres!$Q$8,IF(J45&lt;G45*25%,Paramètres!$P$9)))))),
IF(Paramètres!$V$3="x",
IF(OR(J45=0,J45=""),Paramètres!$T$9,IF(J45&gt;=G45,Paramètres!$W$9,IF(J45&gt;=G45*75%,Paramètres!$W$9,IF(J45&gt;=G45*50%,Paramètres!$V$8,IF(J45&gt;=G45*25%,Paramètres!$U$8,IF(J45&lt;G45*25%,Paramètres!$T$9)))))))))))</f>
        <v/>
      </c>
      <c r="N43" s="406">
        <f>N47/4</f>
        <v>10</v>
      </c>
      <c r="O43" s="407">
        <f>IF(OR(COUNTBLANK(F44:F46)=3,G45=""),0,
IF(SUM(IF(F44&lt;&gt;"",VLOOKUP(F44,Paramètres!$E$2:$F$27,2,0)),IF(F45&lt;&gt;"",VLOOKUP(F45,Paramètres!$E$2:$F$27,2,0)),IF(F46&lt;&gt;"",VLOOKUP(F46,Paramètres!$E$2:$F$27,2,0)))&gt;N47,$N47,
SUM(IF(F44&lt;&gt;"",VLOOKUP(F44,Paramètres!$E$2:$F$27,2,0)),IF(F45&lt;&gt;"",VLOOKUP(F45,Paramètres!$E$2:$F$27,2,0)),IF(F46&lt;&gt;"",VLOOKUP(F46,Paramètres!$E$2:$F$27,2,0)))))</f>
        <v>0</v>
      </c>
      <c r="P43" s="408"/>
    </row>
    <row r="44" spans="1:16" ht="15" customHeight="1" x14ac:dyDescent="0.3">
      <c r="A44" s="502"/>
      <c r="B44" s="506"/>
      <c r="C44" s="507"/>
      <c r="D44" s="506"/>
      <c r="E44" s="502"/>
      <c r="F44" s="280"/>
      <c r="G44" s="411"/>
      <c r="H44" s="412"/>
      <c r="I44" s="413"/>
      <c r="J44" s="414"/>
      <c r="K44" s="502"/>
      <c r="N44" s="406">
        <f>N47/4</f>
        <v>10</v>
      </c>
      <c r="O44" s="407">
        <f>N47*5%</f>
        <v>2</v>
      </c>
    </row>
    <row r="45" spans="1:16" ht="15" customHeight="1" x14ac:dyDescent="0.3">
      <c r="A45" s="502"/>
      <c r="B45" s="508"/>
      <c r="C45" s="509"/>
      <c r="D45" s="508"/>
      <c r="E45" s="502"/>
      <c r="F45" s="281"/>
      <c r="G45" s="282"/>
      <c r="H45" s="412"/>
      <c r="I45" s="413"/>
      <c r="J45" s="417" t="str">
        <f>IF(COUNTA(F44:F46)=0,"",IF(F44&lt;&gt;"",VLOOKUP(F44,Paramètres!$E$2:$F$27,2,0))+IF(F45&lt;&gt;"",VLOOKUP(F45,Paramètres!$E$2:$F$27,2,0))+IF(F46&lt;&gt;"",VLOOKUP(F46,Paramètres!$E$2:$F$27,2,0)))</f>
        <v/>
      </c>
      <c r="K45" s="502"/>
      <c r="N45" s="406">
        <f>N47/4</f>
        <v>10</v>
      </c>
      <c r="O45" s="407">
        <f>SUM(N43:N47)-(O43+O44)</f>
        <v>78</v>
      </c>
      <c r="P45" s="408"/>
    </row>
    <row r="46" spans="1:16" ht="15" customHeight="1" thickBot="1" x14ac:dyDescent="0.35">
      <c r="A46" s="502"/>
      <c r="B46" s="508"/>
      <c r="C46" s="509"/>
      <c r="D46" s="508"/>
      <c r="E46" s="502"/>
      <c r="F46" s="283"/>
      <c r="G46" s="418"/>
      <c r="H46" s="419"/>
      <c r="I46" s="420"/>
      <c r="J46" s="421"/>
      <c r="K46" s="502"/>
      <c r="N46" s="406">
        <f>N47/4</f>
        <v>10</v>
      </c>
      <c r="O46" s="398"/>
    </row>
    <row r="47" spans="1:16" ht="16.2" thickBot="1" x14ac:dyDescent="0.35">
      <c r="A47" s="502"/>
      <c r="B47" s="510"/>
      <c r="C47" s="510"/>
      <c r="D47" s="510"/>
      <c r="E47" s="502"/>
      <c r="F47" s="511"/>
      <c r="G47" s="512"/>
      <c r="H47" s="513"/>
      <c r="I47" s="513"/>
      <c r="J47" s="514"/>
      <c r="K47" s="502"/>
      <c r="N47" s="406">
        <f>IF(G45="",40,G45)</f>
        <v>40</v>
      </c>
      <c r="O47" s="398"/>
    </row>
    <row r="48" spans="1:16" ht="15" customHeight="1" thickBot="1" x14ac:dyDescent="0.35">
      <c r="A48" s="502"/>
      <c r="B48" s="399">
        <f t="shared" ref="B48" si="2">B43+1</f>
        <v>10</v>
      </c>
      <c r="C48" s="400" t="str">
        <f>IF(VLOOKUP(B48,Paramètres!$A$2:$C$38,2,0)=0,"",VLOOKUP(B48,Paramètres!$A$2:$C$38,2,0))</f>
        <v>Elève 10</v>
      </c>
      <c r="D48" s="401" t="str">
        <f>IF(C48="","",VLOOKUP(B48,Paramètres!$A$2:$C$38,3,0))</f>
        <v>G</v>
      </c>
      <c r="E48" s="502"/>
      <c r="F48" s="402" t="s">
        <v>394</v>
      </c>
      <c r="G48" s="403" t="s">
        <v>184</v>
      </c>
      <c r="H48" s="404"/>
      <c r="I48" s="405"/>
      <c r="J48" s="403" t="s">
        <v>185</v>
      </c>
      <c r="K48" s="502"/>
      <c r="M48" s="406" t="str">
        <f>IF(G50="","",IF(Paramètres!$I$3="x",
IF(OR(J50=0,J50=""),0,IF(J50&gt;=G50,Paramètres!$K$10,IF(J50&gt;=G50*75%,Paramètres!$J$8,IF(J50&gt;=G50*50%,Paramètres!$I$8,IF(J50&gt;=G50*25%,Paramètres!$H$8,Paramètres!$G$10))))),
IF(Paramètres!$N$3="x",
IF(OR(J50=0,J50=""),0,IF(J50&gt;=G50,Paramètres!$O$9,IF(J50&gt;=G50*75%,Paramètres!$O$9,IF(J50&gt;=G50*50%,Paramètres!$N$8,IF(J50&gt;=G50*25%,Paramètres!$M$8,IF(J50&lt;G50*25%,Paramètres!$L$9)))))),
IF(Paramètres!$R$3="x",
IF(OR(J50=0,J50=""),"NA",IF(J50&gt;=G50,Paramètres!$S$9,IF(J50&gt;=G50*75%,Paramètres!$S$9,IF(J50&gt;=G50*50%,Paramètres!$R$8,IF(J50&gt;=G50*25%,Paramètres!$Q$8,IF(J50&lt;G50*25%,Paramètres!$P$9)))))),
IF(Paramètres!$V$3="x",
IF(OR(J50=0,J50=""),Paramètres!$T$9,IF(J50&gt;=G50,Paramètres!$W$9,IF(J50&gt;=G50*75%,Paramètres!$W$9,IF(J50&gt;=G50*50%,Paramètres!$V$8,IF(J50&gt;=G50*25%,Paramètres!$U$8,IF(J50&lt;G50*25%,Paramètres!$T$9)))))))))))</f>
        <v/>
      </c>
      <c r="N48" s="406">
        <f>N52/4</f>
        <v>10</v>
      </c>
      <c r="O48" s="407">
        <f>IF(OR(COUNTBLANK(F49:F51)=3,G50=""),0,
IF(SUM(IF(F49&lt;&gt;"",VLOOKUP(F49,Paramètres!$E$2:$F$27,2,0)),IF(F50&lt;&gt;"",VLOOKUP(F50,Paramètres!$E$2:$F$27,2,0)),IF(F51&lt;&gt;"",VLOOKUP(F51,Paramètres!$E$2:$F$27,2,0)))&gt;N52,$N52,
SUM(IF(F49&lt;&gt;"",VLOOKUP(F49,Paramètres!$E$2:$F$27,2,0)),IF(F50&lt;&gt;"",VLOOKUP(F50,Paramètres!$E$2:$F$27,2,0)),IF(F51&lt;&gt;"",VLOOKUP(F51,Paramètres!$E$2:$F$27,2,0)))))</f>
        <v>0</v>
      </c>
      <c r="P48" s="408"/>
    </row>
    <row r="49" spans="1:16" ht="15" customHeight="1" x14ac:dyDescent="0.3">
      <c r="A49" s="502"/>
      <c r="B49" s="506"/>
      <c r="C49" s="507"/>
      <c r="D49" s="506"/>
      <c r="E49" s="502"/>
      <c r="F49" s="280"/>
      <c r="G49" s="411"/>
      <c r="H49" s="412"/>
      <c r="I49" s="413"/>
      <c r="J49" s="414"/>
      <c r="K49" s="502"/>
      <c r="N49" s="406">
        <f>N52/4</f>
        <v>10</v>
      </c>
      <c r="O49" s="407">
        <f>N52*5%</f>
        <v>2</v>
      </c>
    </row>
    <row r="50" spans="1:16" ht="15" customHeight="1" x14ac:dyDescent="0.3">
      <c r="A50" s="502"/>
      <c r="B50" s="508"/>
      <c r="C50" s="509"/>
      <c r="D50" s="508"/>
      <c r="E50" s="502"/>
      <c r="F50" s="281"/>
      <c r="G50" s="282"/>
      <c r="H50" s="412"/>
      <c r="I50" s="413"/>
      <c r="J50" s="417" t="str">
        <f>IF(COUNTA(F49:F51)=0,"",IF(F49&lt;&gt;"",VLOOKUP(F49,Paramètres!$E$2:$F$27,2,0))+IF(F50&lt;&gt;"",VLOOKUP(F50,Paramètres!$E$2:$F$27,2,0))+IF(F51&lt;&gt;"",VLOOKUP(F51,Paramètres!$E$2:$F$27,2,0)))</f>
        <v/>
      </c>
      <c r="K50" s="502"/>
      <c r="N50" s="406">
        <f>N52/4</f>
        <v>10</v>
      </c>
      <c r="O50" s="407">
        <f>SUM(N48:N52)-(O48+O49)</f>
        <v>78</v>
      </c>
      <c r="P50" s="408"/>
    </row>
    <row r="51" spans="1:16" ht="15" customHeight="1" thickBot="1" x14ac:dyDescent="0.35">
      <c r="A51" s="502"/>
      <c r="B51" s="508"/>
      <c r="C51" s="509"/>
      <c r="D51" s="508"/>
      <c r="E51" s="502"/>
      <c r="F51" s="283"/>
      <c r="G51" s="418"/>
      <c r="H51" s="419"/>
      <c r="I51" s="420"/>
      <c r="J51" s="421"/>
      <c r="K51" s="502"/>
      <c r="N51" s="406">
        <f>N52/4</f>
        <v>10</v>
      </c>
      <c r="O51" s="398"/>
    </row>
    <row r="52" spans="1:16" ht="16.2" thickBot="1" x14ac:dyDescent="0.35">
      <c r="A52" s="502"/>
      <c r="B52" s="510"/>
      <c r="C52" s="510"/>
      <c r="D52" s="510"/>
      <c r="E52" s="502"/>
      <c r="F52" s="511"/>
      <c r="G52" s="512"/>
      <c r="H52" s="513"/>
      <c r="I52" s="513"/>
      <c r="J52" s="514"/>
      <c r="K52" s="502"/>
      <c r="N52" s="406">
        <f>IF(G50="",40,G50)</f>
        <v>40</v>
      </c>
      <c r="O52" s="398"/>
    </row>
    <row r="53" spans="1:16" ht="15" customHeight="1" thickBot="1" x14ac:dyDescent="0.35">
      <c r="A53" s="502"/>
      <c r="B53" s="399">
        <f t="shared" ref="B53" si="3">B48+1</f>
        <v>11</v>
      </c>
      <c r="C53" s="400" t="str">
        <f>IF(VLOOKUP(B53,Paramètres!$A$2:$C$38,2,0)=0,"",VLOOKUP(B53,Paramètres!$A$2:$C$38,2,0))</f>
        <v>Elève 11</v>
      </c>
      <c r="D53" s="401" t="str">
        <f>IF(C53="","",VLOOKUP(B53,Paramètres!$A$2:$C$38,3,0))</f>
        <v>F</v>
      </c>
      <c r="E53" s="502"/>
      <c r="F53" s="402" t="s">
        <v>394</v>
      </c>
      <c r="G53" s="403" t="s">
        <v>184</v>
      </c>
      <c r="H53" s="404"/>
      <c r="I53" s="405"/>
      <c r="J53" s="403" t="s">
        <v>185</v>
      </c>
      <c r="K53" s="502"/>
      <c r="M53" s="406" t="str">
        <f>IF(G55="","",IF(Paramètres!$I$3="x",
IF(OR(J55=0,J55=""),0,IF(J55&gt;=G55,Paramètres!$K$10,IF(J55&gt;=G55*75%,Paramètres!$J$8,IF(J55&gt;=G55*50%,Paramètres!$I$8,IF(J55&gt;=G55*25%,Paramètres!$H$8,Paramètres!$G$10))))),
IF(Paramètres!$N$3="x",
IF(OR(J55=0,J55=""),0,IF(J55&gt;=G55,Paramètres!$O$9,IF(J55&gt;=G55*75%,Paramètres!$O$9,IF(J55&gt;=G55*50%,Paramètres!$N$8,IF(J55&gt;=G55*25%,Paramètres!$M$8,IF(J55&lt;G55*25%,Paramètres!$L$9)))))),
IF(Paramètres!$R$3="x",
IF(OR(J55=0,J55=""),"NA",IF(J55&gt;=G55,Paramètres!$S$9,IF(J55&gt;=G55*75%,Paramètres!$S$9,IF(J55&gt;=G55*50%,Paramètres!$R$8,IF(J55&gt;=G55*25%,Paramètres!$Q$8,IF(J55&lt;G55*25%,Paramètres!$P$9)))))),
IF(Paramètres!$V$3="x",
IF(OR(J55=0,J55=""),Paramètres!$T$9,IF(J55&gt;=G55,Paramètres!$W$9,IF(J55&gt;=G55*75%,Paramètres!$W$9,IF(J55&gt;=G55*50%,Paramètres!$V$8,IF(J55&gt;=G55*25%,Paramètres!$U$8,IF(J55&lt;G55*25%,Paramètres!$T$9)))))))))))</f>
        <v/>
      </c>
      <c r="N53" s="406">
        <f>N57/4</f>
        <v>10</v>
      </c>
      <c r="O53" s="407">
        <f>IF(OR(COUNTBLANK(F54:F56)=3,G55=""),0,
IF(SUM(IF(F54&lt;&gt;"",VLOOKUP(F54,Paramètres!$E$2:$F$27,2,0)),IF(F55&lt;&gt;"",VLOOKUP(F55,Paramètres!$E$2:$F$27,2,0)),IF(F56&lt;&gt;"",VLOOKUP(F56,Paramètres!$E$2:$F$27,2,0)))&gt;N57,$N57,
SUM(IF(F54&lt;&gt;"",VLOOKUP(F54,Paramètres!$E$2:$F$27,2,0)),IF(F55&lt;&gt;"",VLOOKUP(F55,Paramètres!$E$2:$F$27,2,0)),IF(F56&lt;&gt;"",VLOOKUP(F56,Paramètres!$E$2:$F$27,2,0)))))</f>
        <v>0</v>
      </c>
      <c r="P53" s="408"/>
    </row>
    <row r="54" spans="1:16" ht="15" customHeight="1" x14ac:dyDescent="0.3">
      <c r="A54" s="502"/>
      <c r="B54" s="506"/>
      <c r="C54" s="507"/>
      <c r="D54" s="506"/>
      <c r="E54" s="502"/>
      <c r="F54" s="280"/>
      <c r="G54" s="411"/>
      <c r="H54" s="412"/>
      <c r="I54" s="413"/>
      <c r="J54" s="414"/>
      <c r="K54" s="502"/>
      <c r="N54" s="406">
        <f>N57/4</f>
        <v>10</v>
      </c>
      <c r="O54" s="407">
        <f>N57*5%</f>
        <v>2</v>
      </c>
    </row>
    <row r="55" spans="1:16" ht="15" customHeight="1" x14ac:dyDescent="0.3">
      <c r="A55" s="502"/>
      <c r="B55" s="508"/>
      <c r="C55" s="509"/>
      <c r="D55" s="508"/>
      <c r="E55" s="502"/>
      <c r="F55" s="281"/>
      <c r="G55" s="282"/>
      <c r="H55" s="412"/>
      <c r="I55" s="413"/>
      <c r="J55" s="417" t="str">
        <f>IF(COUNTA(F54:F56)=0,"",IF(F54&lt;&gt;"",VLOOKUP(F54,Paramètres!$E$2:$F$27,2,0))+IF(F55&lt;&gt;"",VLOOKUP(F55,Paramètres!$E$2:$F$27,2,0))+IF(F56&lt;&gt;"",VLOOKUP(F56,Paramètres!$E$2:$F$27,2,0)))</f>
        <v/>
      </c>
      <c r="K55" s="502"/>
      <c r="N55" s="406">
        <f>N57/4</f>
        <v>10</v>
      </c>
      <c r="O55" s="407">
        <f>SUM(N53:N57)-(O53+O54)</f>
        <v>78</v>
      </c>
      <c r="P55" s="408"/>
    </row>
    <row r="56" spans="1:16" ht="15" customHeight="1" thickBot="1" x14ac:dyDescent="0.35">
      <c r="A56" s="502"/>
      <c r="B56" s="508"/>
      <c r="C56" s="509"/>
      <c r="D56" s="508"/>
      <c r="E56" s="502"/>
      <c r="F56" s="283"/>
      <c r="G56" s="418"/>
      <c r="H56" s="419"/>
      <c r="I56" s="420"/>
      <c r="J56" s="421"/>
      <c r="K56" s="502"/>
      <c r="N56" s="406">
        <f>N57/4</f>
        <v>10</v>
      </c>
      <c r="O56" s="398"/>
    </row>
    <row r="57" spans="1:16" ht="16.2" thickBot="1" x14ac:dyDescent="0.35">
      <c r="A57" s="502"/>
      <c r="B57" s="510"/>
      <c r="C57" s="510"/>
      <c r="D57" s="510"/>
      <c r="E57" s="502"/>
      <c r="F57" s="511"/>
      <c r="G57" s="512"/>
      <c r="H57" s="513"/>
      <c r="I57" s="513"/>
      <c r="J57" s="514"/>
      <c r="K57" s="502"/>
      <c r="N57" s="406">
        <f>IF(G55="",40,G55)</f>
        <v>40</v>
      </c>
      <c r="O57" s="398"/>
    </row>
    <row r="58" spans="1:16" ht="15" customHeight="1" thickBot="1" x14ac:dyDescent="0.35">
      <c r="A58" s="502"/>
      <c r="B58" s="399">
        <f t="shared" ref="B58" si="4">B53+1</f>
        <v>12</v>
      </c>
      <c r="C58" s="400" t="str">
        <f>IF(VLOOKUP(B58,Paramètres!$A$2:$C$38,2,0)=0,"",VLOOKUP(B58,Paramètres!$A$2:$C$38,2,0))</f>
        <v>Elève 12</v>
      </c>
      <c r="D58" s="401" t="str">
        <f>IF(C58="","",VLOOKUP(B58,Paramètres!$A$2:$C$38,3,0))</f>
        <v>G</v>
      </c>
      <c r="E58" s="502"/>
      <c r="F58" s="402" t="s">
        <v>394</v>
      </c>
      <c r="G58" s="403" t="s">
        <v>184</v>
      </c>
      <c r="H58" s="404"/>
      <c r="I58" s="405"/>
      <c r="J58" s="403" t="s">
        <v>185</v>
      </c>
      <c r="K58" s="502"/>
      <c r="M58" s="406" t="str">
        <f>IF(G60="","",IF(Paramètres!$I$3="x",
IF(OR(J60=0,J60=""),0,IF(J60&gt;=G60,Paramètres!$K$10,IF(J60&gt;=G60*75%,Paramètres!$J$8,IF(J60&gt;=G60*50%,Paramètres!$I$8,IF(J60&gt;=G60*25%,Paramètres!$H$8,Paramètres!$G$10))))),
IF(Paramètres!$N$3="x",
IF(OR(J60=0,J60=""),0,IF(J60&gt;=G60,Paramètres!$O$9,IF(J60&gt;=G60*75%,Paramètres!$O$9,IF(J60&gt;=G60*50%,Paramètres!$N$8,IF(J60&gt;=G60*25%,Paramètres!$M$8,IF(J60&lt;G60*25%,Paramètres!$L$9)))))),
IF(Paramètres!$R$3="x",
IF(OR(J60=0,J60=""),"NA",IF(J60&gt;=G60,Paramètres!$S$9,IF(J60&gt;=G60*75%,Paramètres!$S$9,IF(J60&gt;=G60*50%,Paramètres!$R$8,IF(J60&gt;=G60*25%,Paramètres!$Q$8,IF(J60&lt;G60*25%,Paramètres!$P$9)))))),
IF(Paramètres!$V$3="x",
IF(OR(J60=0,J60=""),Paramètres!$T$9,IF(J60&gt;=G60,Paramètres!$W$9,IF(J60&gt;=G60*75%,Paramètres!$W$9,IF(J60&gt;=G60*50%,Paramètres!$V$8,IF(J60&gt;=G60*25%,Paramètres!$U$8,IF(J60&lt;G60*25%,Paramètres!$T$9)))))))))))</f>
        <v/>
      </c>
      <c r="N58" s="406">
        <f>N62/4</f>
        <v>10</v>
      </c>
      <c r="O58" s="407">
        <f>IF(OR(COUNTBLANK(F59:F61)=3,G60=""),0,
IF(SUM(IF(F59&lt;&gt;"",VLOOKUP(F59,Paramètres!$E$2:$F$27,2,0)),IF(F60&lt;&gt;"",VLOOKUP(F60,Paramètres!$E$2:$F$27,2,0)),IF(F61&lt;&gt;"",VLOOKUP(F61,Paramètres!$E$2:$F$27,2,0)))&gt;N62,$N62,
SUM(IF(F59&lt;&gt;"",VLOOKUP(F59,Paramètres!$E$2:$F$27,2,0)),IF(F60&lt;&gt;"",VLOOKUP(F60,Paramètres!$E$2:$F$27,2,0)),IF(F61&lt;&gt;"",VLOOKUP(F61,Paramètres!$E$2:$F$27,2,0)))))</f>
        <v>0</v>
      </c>
      <c r="P58" s="408"/>
    </row>
    <row r="59" spans="1:16" ht="15" customHeight="1" x14ac:dyDescent="0.3">
      <c r="A59" s="502"/>
      <c r="B59" s="506"/>
      <c r="C59" s="507"/>
      <c r="D59" s="506"/>
      <c r="E59" s="502"/>
      <c r="F59" s="280"/>
      <c r="G59" s="411"/>
      <c r="H59" s="412"/>
      <c r="I59" s="413"/>
      <c r="J59" s="414"/>
      <c r="K59" s="502"/>
      <c r="N59" s="406">
        <f>N62/4</f>
        <v>10</v>
      </c>
      <c r="O59" s="407">
        <f>N62*5%</f>
        <v>2</v>
      </c>
    </row>
    <row r="60" spans="1:16" ht="15" customHeight="1" x14ac:dyDescent="0.3">
      <c r="A60" s="502"/>
      <c r="B60" s="508"/>
      <c r="C60" s="509"/>
      <c r="D60" s="508"/>
      <c r="E60" s="502"/>
      <c r="F60" s="281"/>
      <c r="G60" s="282"/>
      <c r="H60" s="412"/>
      <c r="I60" s="413"/>
      <c r="J60" s="417" t="str">
        <f>IF(COUNTA(F59:F61)=0,"",IF(F59&lt;&gt;"",VLOOKUP(F59,Paramètres!$E$2:$F$27,2,0))+IF(F60&lt;&gt;"",VLOOKUP(F60,Paramètres!$E$2:$F$27,2,0))+IF(F61&lt;&gt;"",VLOOKUP(F61,Paramètres!$E$2:$F$27,2,0)))</f>
        <v/>
      </c>
      <c r="K60" s="502"/>
      <c r="N60" s="406">
        <f>N62/4</f>
        <v>10</v>
      </c>
      <c r="O60" s="407">
        <f>SUM(N58:N62)-(O58+O59)</f>
        <v>78</v>
      </c>
      <c r="P60" s="408"/>
    </row>
    <row r="61" spans="1:16" ht="15" customHeight="1" thickBot="1" x14ac:dyDescent="0.35">
      <c r="A61" s="502"/>
      <c r="B61" s="508"/>
      <c r="C61" s="509"/>
      <c r="D61" s="508"/>
      <c r="E61" s="502"/>
      <c r="F61" s="283"/>
      <c r="G61" s="418"/>
      <c r="H61" s="419"/>
      <c r="I61" s="420"/>
      <c r="J61" s="421"/>
      <c r="K61" s="502"/>
      <c r="N61" s="406">
        <f>N62/4</f>
        <v>10</v>
      </c>
      <c r="O61" s="398"/>
    </row>
    <row r="62" spans="1:16" ht="16.2" thickBot="1" x14ac:dyDescent="0.35">
      <c r="A62" s="502"/>
      <c r="B62" s="510"/>
      <c r="C62" s="510"/>
      <c r="D62" s="510"/>
      <c r="E62" s="502"/>
      <c r="F62" s="511"/>
      <c r="G62" s="512"/>
      <c r="H62" s="513"/>
      <c r="I62" s="513"/>
      <c r="J62" s="514"/>
      <c r="K62" s="502"/>
      <c r="N62" s="406">
        <f>IF(G60="",40,G60)</f>
        <v>40</v>
      </c>
      <c r="O62" s="398"/>
    </row>
    <row r="63" spans="1:16" ht="15" customHeight="1" thickBot="1" x14ac:dyDescent="0.35">
      <c r="A63" s="502"/>
      <c r="B63" s="399">
        <f t="shared" ref="B63" si="5">B58+1</f>
        <v>13</v>
      </c>
      <c r="C63" s="400" t="str">
        <f>IF(VLOOKUP(B63,Paramètres!$A$2:$C$38,2,0)=0,"",VLOOKUP(B63,Paramètres!$A$2:$C$38,2,0))</f>
        <v>Elève 13</v>
      </c>
      <c r="D63" s="401" t="str">
        <f>IF(C63="","",VLOOKUP(B63,Paramètres!$A$2:$C$38,3,0))</f>
        <v>F</v>
      </c>
      <c r="E63" s="502"/>
      <c r="F63" s="402" t="s">
        <v>394</v>
      </c>
      <c r="G63" s="403" t="s">
        <v>184</v>
      </c>
      <c r="H63" s="404"/>
      <c r="I63" s="405"/>
      <c r="J63" s="403" t="s">
        <v>185</v>
      </c>
      <c r="K63" s="502"/>
      <c r="M63" s="406" t="str">
        <f>IF(G65="","",IF(Paramètres!$I$3="x",
IF(OR(J65=0,J65=""),0,IF(J65&gt;=G65,Paramètres!$K$10,IF(J65&gt;=G65*75%,Paramètres!$J$8,IF(J65&gt;=G65*50%,Paramètres!$I$8,IF(J65&gt;=G65*25%,Paramètres!$H$8,Paramètres!$G$10))))),
IF(Paramètres!$N$3="x",
IF(OR(J65=0,J65=""),0,IF(J65&gt;=G65,Paramètres!$O$9,IF(J65&gt;=G65*75%,Paramètres!$O$9,IF(J65&gt;=G65*50%,Paramètres!$N$8,IF(J65&gt;=G65*25%,Paramètres!$M$8,IF(J65&lt;G65*25%,Paramètres!$L$9)))))),
IF(Paramètres!$R$3="x",
IF(OR(J65=0,J65=""),"NA",IF(J65&gt;=G65,Paramètres!$S$9,IF(J65&gt;=G65*75%,Paramètres!$S$9,IF(J65&gt;=G65*50%,Paramètres!$R$8,IF(J65&gt;=G65*25%,Paramètres!$Q$8,IF(J65&lt;G65*25%,Paramètres!$P$9)))))),
IF(Paramètres!$V$3="x",
IF(OR(J65=0,J65=""),Paramètres!$T$9,IF(J65&gt;=G65,Paramètres!$W$9,IF(J65&gt;=G65*75%,Paramètres!$W$9,IF(J65&gt;=G65*50%,Paramètres!$V$8,IF(J65&gt;=G65*25%,Paramètres!$U$8,IF(J65&lt;G65*25%,Paramètres!$T$9)))))))))))</f>
        <v/>
      </c>
      <c r="N63" s="406">
        <f>N67/4</f>
        <v>10</v>
      </c>
      <c r="O63" s="407">
        <f>IF(OR(COUNTBLANK(F64:F66)=3,G65=""),0,
IF(SUM(IF(F64&lt;&gt;"",VLOOKUP(F64,Paramètres!$E$2:$F$27,2,0)),IF(F65&lt;&gt;"",VLOOKUP(F65,Paramètres!$E$2:$F$27,2,0)),IF(F66&lt;&gt;"",VLOOKUP(F66,Paramètres!$E$2:$F$27,2,0)))&gt;N67,$N67,
SUM(IF(F64&lt;&gt;"",VLOOKUP(F64,Paramètres!$E$2:$F$27,2,0)),IF(F65&lt;&gt;"",VLOOKUP(F65,Paramètres!$E$2:$F$27,2,0)),IF(F66&lt;&gt;"",VLOOKUP(F66,Paramètres!$E$2:$F$27,2,0)))))</f>
        <v>0</v>
      </c>
      <c r="P63" s="408"/>
    </row>
    <row r="64" spans="1:16" ht="15" customHeight="1" x14ac:dyDescent="0.3">
      <c r="A64" s="502"/>
      <c r="B64" s="506"/>
      <c r="C64" s="507"/>
      <c r="D64" s="506"/>
      <c r="E64" s="502"/>
      <c r="F64" s="280"/>
      <c r="G64" s="411"/>
      <c r="H64" s="412"/>
      <c r="I64" s="413"/>
      <c r="J64" s="414"/>
      <c r="K64" s="502"/>
      <c r="N64" s="406">
        <f>N67/4</f>
        <v>10</v>
      </c>
      <c r="O64" s="407">
        <f>N67*5%</f>
        <v>2</v>
      </c>
    </row>
    <row r="65" spans="1:16" ht="15" customHeight="1" x14ac:dyDescent="0.3">
      <c r="A65" s="502"/>
      <c r="B65" s="508"/>
      <c r="C65" s="509"/>
      <c r="D65" s="508"/>
      <c r="E65" s="502"/>
      <c r="F65" s="281"/>
      <c r="G65" s="282"/>
      <c r="H65" s="412"/>
      <c r="I65" s="413"/>
      <c r="J65" s="417" t="str">
        <f>IF(COUNTA(F64:F66)=0,"",IF(F64&lt;&gt;"",VLOOKUP(F64,Paramètres!$E$2:$F$27,2,0))+IF(F65&lt;&gt;"",VLOOKUP(F65,Paramètres!$E$2:$F$27,2,0))+IF(F66&lt;&gt;"",VLOOKUP(F66,Paramètres!$E$2:$F$27,2,0)))</f>
        <v/>
      </c>
      <c r="K65" s="502"/>
      <c r="N65" s="406">
        <f>N67/4</f>
        <v>10</v>
      </c>
      <c r="O65" s="407">
        <f>SUM(N63:N67)-(O63+O64)</f>
        <v>78</v>
      </c>
      <c r="P65" s="408"/>
    </row>
    <row r="66" spans="1:16" ht="15" customHeight="1" thickBot="1" x14ac:dyDescent="0.35">
      <c r="A66" s="502"/>
      <c r="B66" s="508"/>
      <c r="C66" s="509"/>
      <c r="D66" s="508"/>
      <c r="E66" s="502"/>
      <c r="F66" s="283"/>
      <c r="G66" s="418"/>
      <c r="H66" s="419"/>
      <c r="I66" s="420"/>
      <c r="J66" s="421"/>
      <c r="K66" s="502"/>
      <c r="N66" s="406">
        <f>N67/4</f>
        <v>10</v>
      </c>
      <c r="O66" s="398"/>
    </row>
    <row r="67" spans="1:16" ht="16.2" thickBot="1" x14ac:dyDescent="0.35">
      <c r="A67" s="502"/>
      <c r="B67" s="510"/>
      <c r="C67" s="510"/>
      <c r="D67" s="510"/>
      <c r="E67" s="502"/>
      <c r="F67" s="511"/>
      <c r="G67" s="512"/>
      <c r="H67" s="513"/>
      <c r="I67" s="513"/>
      <c r="J67" s="514"/>
      <c r="K67" s="502"/>
      <c r="N67" s="406">
        <f>IF(G65="",40,G65)</f>
        <v>40</v>
      </c>
      <c r="O67" s="398"/>
    </row>
    <row r="68" spans="1:16" ht="15" customHeight="1" thickBot="1" x14ac:dyDescent="0.35">
      <c r="A68" s="502"/>
      <c r="B68" s="399">
        <f t="shared" ref="B68" si="6">B63+1</f>
        <v>14</v>
      </c>
      <c r="C68" s="400" t="str">
        <f>IF(VLOOKUP(B68,Paramètres!$A$2:$C$38,2,0)=0,"",VLOOKUP(B68,Paramètres!$A$2:$C$38,2,0))</f>
        <v>Elève 14</v>
      </c>
      <c r="D68" s="401" t="str">
        <f>IF(C68="","",VLOOKUP(B68,Paramètres!$A$2:$C$38,3,0))</f>
        <v>F</v>
      </c>
      <c r="E68" s="502"/>
      <c r="F68" s="402" t="s">
        <v>394</v>
      </c>
      <c r="G68" s="403" t="s">
        <v>184</v>
      </c>
      <c r="H68" s="404"/>
      <c r="I68" s="405"/>
      <c r="J68" s="403" t="s">
        <v>185</v>
      </c>
      <c r="K68" s="502"/>
      <c r="M68" s="406" t="str">
        <f>IF(G70="","",IF(Paramètres!$I$3="x",
IF(OR(J70=0,J70=""),0,IF(J70&gt;=G70,Paramètres!$K$10,IF(J70&gt;=G70*75%,Paramètres!$J$8,IF(J70&gt;=G70*50%,Paramètres!$I$8,IF(J70&gt;=G70*25%,Paramètres!$H$8,Paramètres!$G$10))))),
IF(Paramètres!$N$3="x",
IF(OR(J70=0,J70=""),0,IF(J70&gt;=G70,Paramètres!$O$9,IF(J70&gt;=G70*75%,Paramètres!$O$9,IF(J70&gt;=G70*50%,Paramètres!$N$8,IF(J70&gt;=G70*25%,Paramètres!$M$8,IF(J70&lt;G70*25%,Paramètres!$L$9)))))),
IF(Paramètres!$R$3="x",
IF(OR(J70=0,J70=""),"NA",IF(J70&gt;=G70,Paramètres!$S$9,IF(J70&gt;=G70*75%,Paramètres!$S$9,IF(J70&gt;=G70*50%,Paramètres!$R$8,IF(J70&gt;=G70*25%,Paramètres!$Q$8,IF(J70&lt;G70*25%,Paramètres!$P$9)))))),
IF(Paramètres!$V$3="x",
IF(OR(J70=0,J70=""),Paramètres!$T$9,IF(J70&gt;=G70,Paramètres!$W$9,IF(J70&gt;=G70*75%,Paramètres!$W$9,IF(J70&gt;=G70*50%,Paramètres!$V$8,IF(J70&gt;=G70*25%,Paramètres!$U$8,IF(J70&lt;G70*25%,Paramètres!$T$9)))))))))))</f>
        <v/>
      </c>
      <c r="N68" s="406">
        <f>N72/4</f>
        <v>10</v>
      </c>
      <c r="O68" s="407">
        <f>IF(OR(COUNTBLANK(F69:F71)=3,G70=""),0,
IF(SUM(IF(F69&lt;&gt;"",VLOOKUP(F69,Paramètres!$E$2:$F$27,2,0)),IF(F70&lt;&gt;"",VLOOKUP(F70,Paramètres!$E$2:$F$27,2,0)),IF(F71&lt;&gt;"",VLOOKUP(F71,Paramètres!$E$2:$F$27,2,0)))&gt;N72,$N72,
SUM(IF(F69&lt;&gt;"",VLOOKUP(F69,Paramètres!$E$2:$F$27,2,0)),IF(F70&lt;&gt;"",VLOOKUP(F70,Paramètres!$E$2:$F$27,2,0)),IF(F71&lt;&gt;"",VLOOKUP(F71,Paramètres!$E$2:$F$27,2,0)))))</f>
        <v>0</v>
      </c>
      <c r="P68" s="408"/>
    </row>
    <row r="69" spans="1:16" ht="15" customHeight="1" x14ac:dyDescent="0.3">
      <c r="A69" s="502"/>
      <c r="B69" s="506"/>
      <c r="C69" s="507"/>
      <c r="D69" s="506"/>
      <c r="E69" s="502"/>
      <c r="F69" s="280"/>
      <c r="G69" s="411"/>
      <c r="H69" s="412"/>
      <c r="I69" s="413"/>
      <c r="J69" s="414"/>
      <c r="K69" s="502"/>
      <c r="N69" s="406">
        <f>N72/4</f>
        <v>10</v>
      </c>
      <c r="O69" s="407">
        <f>N72*5%</f>
        <v>2</v>
      </c>
    </row>
    <row r="70" spans="1:16" ht="15" customHeight="1" x14ac:dyDescent="0.3">
      <c r="A70" s="502"/>
      <c r="B70" s="508"/>
      <c r="C70" s="509"/>
      <c r="D70" s="508"/>
      <c r="E70" s="502"/>
      <c r="F70" s="281"/>
      <c r="G70" s="282"/>
      <c r="H70" s="412"/>
      <c r="I70" s="413"/>
      <c r="J70" s="417" t="str">
        <f>IF(COUNTA(F69:F71)=0,"",IF(F69&lt;&gt;"",VLOOKUP(F69,Paramètres!$E$2:$F$27,2,0))+IF(F70&lt;&gt;"",VLOOKUP(F70,Paramètres!$E$2:$F$27,2,0))+IF(F71&lt;&gt;"",VLOOKUP(F71,Paramètres!$E$2:$F$27,2,0)))</f>
        <v/>
      </c>
      <c r="K70" s="502"/>
      <c r="N70" s="406">
        <f>N72/4</f>
        <v>10</v>
      </c>
      <c r="O70" s="407">
        <f>SUM(N68:N72)-(O68+O69)</f>
        <v>78</v>
      </c>
      <c r="P70" s="408"/>
    </row>
    <row r="71" spans="1:16" ht="15" customHeight="1" thickBot="1" x14ac:dyDescent="0.35">
      <c r="A71" s="502"/>
      <c r="B71" s="508"/>
      <c r="C71" s="509"/>
      <c r="D71" s="508"/>
      <c r="E71" s="502"/>
      <c r="F71" s="283"/>
      <c r="G71" s="418"/>
      <c r="H71" s="419"/>
      <c r="I71" s="420"/>
      <c r="J71" s="421"/>
      <c r="K71" s="502"/>
      <c r="N71" s="406">
        <f>N72/4</f>
        <v>10</v>
      </c>
      <c r="O71" s="398"/>
    </row>
    <row r="72" spans="1:16" ht="16.2" thickBot="1" x14ac:dyDescent="0.35">
      <c r="A72" s="502"/>
      <c r="B72" s="510"/>
      <c r="C72" s="510"/>
      <c r="D72" s="510"/>
      <c r="E72" s="502"/>
      <c r="F72" s="511"/>
      <c r="G72" s="512"/>
      <c r="H72" s="513"/>
      <c r="I72" s="513"/>
      <c r="J72" s="514"/>
      <c r="K72" s="502"/>
      <c r="N72" s="406">
        <f>IF(G70="",40,G70)</f>
        <v>40</v>
      </c>
      <c r="O72" s="398"/>
    </row>
    <row r="73" spans="1:16" ht="15" customHeight="1" thickBot="1" x14ac:dyDescent="0.35">
      <c r="A73" s="502"/>
      <c r="B73" s="399">
        <f t="shared" ref="B73" si="7">B68+1</f>
        <v>15</v>
      </c>
      <c r="C73" s="400" t="str">
        <f>IF(VLOOKUP(B73,Paramètres!$A$2:$C$38,2,0)=0,"",VLOOKUP(B73,Paramètres!$A$2:$C$38,2,0))</f>
        <v>Elève 15</v>
      </c>
      <c r="D73" s="401" t="str">
        <f>IF(C73="","",VLOOKUP(B73,Paramètres!$A$2:$C$38,3,0))</f>
        <v>G</v>
      </c>
      <c r="E73" s="502"/>
      <c r="F73" s="402" t="s">
        <v>394</v>
      </c>
      <c r="G73" s="403" t="s">
        <v>184</v>
      </c>
      <c r="H73" s="404"/>
      <c r="I73" s="405"/>
      <c r="J73" s="403" t="s">
        <v>185</v>
      </c>
      <c r="K73" s="502"/>
      <c r="M73" s="406" t="str">
        <f>IF(G75="","",IF(Paramètres!$I$3="x",
IF(OR(J75=0,J75=""),0,IF(J75&gt;=G75,Paramètres!$K$10,IF(J75&gt;=G75*75%,Paramètres!$J$8,IF(J75&gt;=G75*50%,Paramètres!$I$8,IF(J75&gt;=G75*25%,Paramètres!$H$8,Paramètres!$G$10))))),
IF(Paramètres!$N$3="x",
IF(OR(J75=0,J75=""),0,IF(J75&gt;=G75,Paramètres!$O$9,IF(J75&gt;=G75*75%,Paramètres!$O$9,IF(J75&gt;=G75*50%,Paramètres!$N$8,IF(J75&gt;=G75*25%,Paramètres!$M$8,IF(J75&lt;G75*25%,Paramètres!$L$9)))))),
IF(Paramètres!$R$3="x",
IF(OR(J75=0,J75=""),"NA",IF(J75&gt;=G75,Paramètres!$S$9,IF(J75&gt;=G75*75%,Paramètres!$S$9,IF(J75&gt;=G75*50%,Paramètres!$R$8,IF(J75&gt;=G75*25%,Paramètres!$Q$8,IF(J75&lt;G75*25%,Paramètres!$P$9)))))),
IF(Paramètres!$V$3="x",
IF(OR(J75=0,J75=""),Paramètres!$T$9,IF(J75&gt;=G75,Paramètres!$W$9,IF(J75&gt;=G75*75%,Paramètres!$W$9,IF(J75&gt;=G75*50%,Paramètres!$V$8,IF(J75&gt;=G75*25%,Paramètres!$U$8,IF(J75&lt;G75*25%,Paramètres!$T$9)))))))))))</f>
        <v/>
      </c>
      <c r="N73" s="406">
        <f>N77/4</f>
        <v>10</v>
      </c>
      <c r="O73" s="407">
        <f>IF(OR(COUNTBLANK(F74:F76)=3,G75=""),0,
IF(SUM(IF(F74&lt;&gt;"",VLOOKUP(F74,Paramètres!$E$2:$F$27,2,0)),IF(F75&lt;&gt;"",VLOOKUP(F75,Paramètres!$E$2:$F$27,2,0)),IF(F76&lt;&gt;"",VLOOKUP(F76,Paramètres!$E$2:$F$27,2,0)))&gt;N77,$N77,
SUM(IF(F74&lt;&gt;"",VLOOKUP(F74,Paramètres!$E$2:$F$27,2,0)),IF(F75&lt;&gt;"",VLOOKUP(F75,Paramètres!$E$2:$F$27,2,0)),IF(F76&lt;&gt;"",VLOOKUP(F76,Paramètres!$E$2:$F$27,2,0)))))</f>
        <v>0</v>
      </c>
      <c r="P73" s="408"/>
    </row>
    <row r="74" spans="1:16" ht="15" customHeight="1" x14ac:dyDescent="0.3">
      <c r="A74" s="502"/>
      <c r="B74" s="506"/>
      <c r="C74" s="507"/>
      <c r="D74" s="506"/>
      <c r="E74" s="502"/>
      <c r="F74" s="280"/>
      <c r="G74" s="411"/>
      <c r="H74" s="412"/>
      <c r="I74" s="413"/>
      <c r="J74" s="414"/>
      <c r="K74" s="502"/>
      <c r="N74" s="406">
        <f>N77/4</f>
        <v>10</v>
      </c>
      <c r="O74" s="407">
        <f>N77*5%</f>
        <v>2</v>
      </c>
    </row>
    <row r="75" spans="1:16" ht="15" customHeight="1" x14ac:dyDescent="0.3">
      <c r="A75" s="502"/>
      <c r="B75" s="508"/>
      <c r="C75" s="509"/>
      <c r="D75" s="508"/>
      <c r="E75" s="502"/>
      <c r="F75" s="281"/>
      <c r="G75" s="282"/>
      <c r="H75" s="412"/>
      <c r="I75" s="413"/>
      <c r="J75" s="417" t="str">
        <f>IF(COUNTA(F74:F76)=0,"",IF(F74&lt;&gt;"",VLOOKUP(F74,Paramètres!$E$2:$F$27,2,0))+IF(F75&lt;&gt;"",VLOOKUP(F75,Paramètres!$E$2:$F$27,2,0))+IF(F76&lt;&gt;"",VLOOKUP(F76,Paramètres!$E$2:$F$27,2,0)))</f>
        <v/>
      </c>
      <c r="K75" s="502"/>
      <c r="N75" s="406">
        <f>N77/4</f>
        <v>10</v>
      </c>
      <c r="O75" s="407">
        <f>SUM(N73:N77)-(O73+O74)</f>
        <v>78</v>
      </c>
      <c r="P75" s="408"/>
    </row>
    <row r="76" spans="1:16" ht="15" customHeight="1" thickBot="1" x14ac:dyDescent="0.35">
      <c r="A76" s="502"/>
      <c r="B76" s="508"/>
      <c r="C76" s="509"/>
      <c r="D76" s="508"/>
      <c r="E76" s="502"/>
      <c r="F76" s="283"/>
      <c r="G76" s="418"/>
      <c r="H76" s="419"/>
      <c r="I76" s="420"/>
      <c r="J76" s="421"/>
      <c r="K76" s="502"/>
      <c r="N76" s="406">
        <f>N77/4</f>
        <v>10</v>
      </c>
      <c r="O76" s="398"/>
    </row>
    <row r="77" spans="1:16" ht="16.2" thickBot="1" x14ac:dyDescent="0.35">
      <c r="A77" s="502"/>
      <c r="B77" s="510"/>
      <c r="C77" s="510"/>
      <c r="D77" s="510"/>
      <c r="E77" s="502"/>
      <c r="F77" s="511"/>
      <c r="G77" s="512"/>
      <c r="H77" s="513"/>
      <c r="I77" s="513"/>
      <c r="J77" s="514"/>
      <c r="K77" s="502"/>
      <c r="N77" s="406">
        <f>IF(G75="",40,G75)</f>
        <v>40</v>
      </c>
      <c r="O77" s="398"/>
    </row>
    <row r="78" spans="1:16" ht="15" customHeight="1" thickBot="1" x14ac:dyDescent="0.35">
      <c r="A78" s="502"/>
      <c r="B78" s="399">
        <f t="shared" ref="B78" si="8">B73+1</f>
        <v>16</v>
      </c>
      <c r="C78" s="400" t="str">
        <f>IF(VLOOKUP(B78,Paramètres!$A$2:$C$38,2,0)=0,"",VLOOKUP(B78,Paramètres!$A$2:$C$38,2,0))</f>
        <v>Elève 16</v>
      </c>
      <c r="D78" s="401" t="str">
        <f>IF(C78="","",VLOOKUP(B78,Paramètres!$A$2:$C$38,3,0))</f>
        <v>G</v>
      </c>
      <c r="E78" s="502"/>
      <c r="F78" s="402" t="s">
        <v>394</v>
      </c>
      <c r="G78" s="403" t="s">
        <v>184</v>
      </c>
      <c r="H78" s="404"/>
      <c r="I78" s="405"/>
      <c r="J78" s="403" t="s">
        <v>185</v>
      </c>
      <c r="K78" s="502"/>
      <c r="M78" s="406" t="str">
        <f>IF(G80="","",IF(Paramètres!$I$3="x",
IF(OR(J80=0,J80=""),0,IF(J80&gt;=G80,Paramètres!$K$10,IF(J80&gt;=G80*75%,Paramètres!$J$8,IF(J80&gt;=G80*50%,Paramètres!$I$8,IF(J80&gt;=G80*25%,Paramètres!$H$8,Paramètres!$G$10))))),
IF(Paramètres!$N$3="x",
IF(OR(J80=0,J80=""),0,IF(J80&gt;=G80,Paramètres!$O$9,IF(J80&gt;=G80*75%,Paramètres!$O$9,IF(J80&gt;=G80*50%,Paramètres!$N$8,IF(J80&gt;=G80*25%,Paramètres!$M$8,IF(J80&lt;G80*25%,Paramètres!$L$9)))))),
IF(Paramètres!$R$3="x",
IF(OR(J80=0,J80=""),"NA",IF(J80&gt;=G80,Paramètres!$S$9,IF(J80&gt;=G80*75%,Paramètres!$S$9,IF(J80&gt;=G80*50%,Paramètres!$R$8,IF(J80&gt;=G80*25%,Paramètres!$Q$8,IF(J80&lt;G80*25%,Paramètres!$P$9)))))),
IF(Paramètres!$V$3="x",
IF(OR(J80=0,J80=""),Paramètres!$T$9,IF(J80&gt;=G80,Paramètres!$W$9,IF(J80&gt;=G80*75%,Paramètres!$W$9,IF(J80&gt;=G80*50%,Paramètres!$V$8,IF(J80&gt;=G80*25%,Paramètres!$U$8,IF(J80&lt;G80*25%,Paramètres!$T$9)))))))))))</f>
        <v/>
      </c>
      <c r="N78" s="406">
        <f>N82/4</f>
        <v>10</v>
      </c>
      <c r="O78" s="407">
        <f>IF(OR(COUNTBLANK(F79:F81)=3,G80=""),0,
IF(SUM(IF(F79&lt;&gt;"",VLOOKUP(F79,Paramètres!$E$2:$F$27,2,0)),IF(F80&lt;&gt;"",VLOOKUP(F80,Paramètres!$E$2:$F$27,2,0)),IF(F81&lt;&gt;"",VLOOKUP(F81,Paramètres!$E$2:$F$27,2,0)))&gt;N82,$N82,
SUM(IF(F79&lt;&gt;"",VLOOKUP(F79,Paramètres!$E$2:$F$27,2,0)),IF(F80&lt;&gt;"",VLOOKUP(F80,Paramètres!$E$2:$F$27,2,0)),IF(F81&lt;&gt;"",VLOOKUP(F81,Paramètres!$E$2:$F$27,2,0)))))</f>
        <v>0</v>
      </c>
      <c r="P78" s="408"/>
    </row>
    <row r="79" spans="1:16" ht="15" customHeight="1" x14ac:dyDescent="0.3">
      <c r="A79" s="502"/>
      <c r="B79" s="506"/>
      <c r="C79" s="507"/>
      <c r="D79" s="506"/>
      <c r="E79" s="502"/>
      <c r="F79" s="280"/>
      <c r="G79" s="411"/>
      <c r="H79" s="412"/>
      <c r="I79" s="413"/>
      <c r="J79" s="414"/>
      <c r="K79" s="502"/>
      <c r="N79" s="406">
        <f>N82/4</f>
        <v>10</v>
      </c>
      <c r="O79" s="407">
        <f>N82*5%</f>
        <v>2</v>
      </c>
    </row>
    <row r="80" spans="1:16" ht="15" customHeight="1" x14ac:dyDescent="0.3">
      <c r="A80" s="502"/>
      <c r="B80" s="508"/>
      <c r="C80" s="509"/>
      <c r="D80" s="508"/>
      <c r="E80" s="502"/>
      <c r="F80" s="281"/>
      <c r="G80" s="282"/>
      <c r="H80" s="412"/>
      <c r="I80" s="413"/>
      <c r="J80" s="417" t="str">
        <f>IF(COUNTA(F79:F81)=0,"",IF(F79&lt;&gt;"",VLOOKUP(F79,Paramètres!$E$2:$F$27,2,0))+IF(F80&lt;&gt;"",VLOOKUP(F80,Paramètres!$E$2:$F$27,2,0))+IF(F81&lt;&gt;"",VLOOKUP(F81,Paramètres!$E$2:$F$27,2,0)))</f>
        <v/>
      </c>
      <c r="K80" s="502"/>
      <c r="N80" s="406">
        <f>N82/4</f>
        <v>10</v>
      </c>
      <c r="O80" s="407">
        <f>SUM(N78:N82)-(O78+O79)</f>
        <v>78</v>
      </c>
      <c r="P80" s="408"/>
    </row>
    <row r="81" spans="1:16" ht="15" customHeight="1" thickBot="1" x14ac:dyDescent="0.35">
      <c r="A81" s="502"/>
      <c r="B81" s="508"/>
      <c r="C81" s="509"/>
      <c r="D81" s="508"/>
      <c r="E81" s="502"/>
      <c r="F81" s="283"/>
      <c r="G81" s="418"/>
      <c r="H81" s="419"/>
      <c r="I81" s="420"/>
      <c r="J81" s="421"/>
      <c r="K81" s="502"/>
      <c r="N81" s="406">
        <f>N82/4</f>
        <v>10</v>
      </c>
      <c r="O81" s="398"/>
    </row>
    <row r="82" spans="1:16" ht="16.2" thickBot="1" x14ac:dyDescent="0.35">
      <c r="A82" s="502"/>
      <c r="B82" s="510"/>
      <c r="C82" s="510"/>
      <c r="D82" s="510"/>
      <c r="E82" s="502"/>
      <c r="F82" s="511"/>
      <c r="G82" s="512"/>
      <c r="H82" s="513"/>
      <c r="I82" s="513"/>
      <c r="J82" s="514"/>
      <c r="K82" s="502"/>
      <c r="N82" s="406">
        <f>IF(G80="",40,G80)</f>
        <v>40</v>
      </c>
      <c r="O82" s="398"/>
    </row>
    <row r="83" spans="1:16" ht="15" customHeight="1" thickBot="1" x14ac:dyDescent="0.35">
      <c r="A83" s="502"/>
      <c r="B83" s="399">
        <f t="shared" ref="B83" si="9">B78+1</f>
        <v>17</v>
      </c>
      <c r="C83" s="400" t="str">
        <f>IF(VLOOKUP(B83,Paramètres!$A$2:$C$38,2,0)=0,"",VLOOKUP(B83,Paramètres!$A$2:$C$38,2,0))</f>
        <v>Elève 17</v>
      </c>
      <c r="D83" s="401" t="str">
        <f>IF(C83="","",VLOOKUP(B83,Paramètres!$A$2:$C$38,3,0))</f>
        <v>G</v>
      </c>
      <c r="E83" s="502"/>
      <c r="F83" s="402" t="s">
        <v>394</v>
      </c>
      <c r="G83" s="403" t="s">
        <v>184</v>
      </c>
      <c r="H83" s="404"/>
      <c r="I83" s="405"/>
      <c r="J83" s="403" t="s">
        <v>185</v>
      </c>
      <c r="K83" s="502"/>
      <c r="M83" s="406" t="str">
        <f>IF(G85="","",IF(Paramètres!$I$3="x",
IF(OR(J85=0,J85=""),0,IF(J85&gt;=G85,Paramètres!$K$10,IF(J85&gt;=G85*75%,Paramètres!$J$8,IF(J85&gt;=G85*50%,Paramètres!$I$8,IF(J85&gt;=G85*25%,Paramètres!$H$8,Paramètres!$G$10))))),
IF(Paramètres!$N$3="x",
IF(OR(J85=0,J85=""),0,IF(J85&gt;=G85,Paramètres!$O$9,IF(J85&gt;=G85*75%,Paramètres!$O$9,IF(J85&gt;=G85*50%,Paramètres!$N$8,IF(J85&gt;=G85*25%,Paramètres!$M$8,IF(J85&lt;G85*25%,Paramètres!$L$9)))))),
IF(Paramètres!$R$3="x",
IF(OR(J85=0,J85=""),"NA",IF(J85&gt;=G85,Paramètres!$S$9,IF(J85&gt;=G85*75%,Paramètres!$S$9,IF(J85&gt;=G85*50%,Paramètres!$R$8,IF(J85&gt;=G85*25%,Paramètres!$Q$8,IF(J85&lt;G85*25%,Paramètres!$P$9)))))),
IF(Paramètres!$V$3="x",
IF(OR(J85=0,J85=""),Paramètres!$T$9,IF(J85&gt;=G85,Paramètres!$W$9,IF(J85&gt;=G85*75%,Paramètres!$W$9,IF(J85&gt;=G85*50%,Paramètres!$V$8,IF(J85&gt;=G85*25%,Paramètres!$U$8,IF(J85&lt;G85*25%,Paramètres!$T$9)))))))))))</f>
        <v/>
      </c>
      <c r="N83" s="406">
        <f>N87/4</f>
        <v>10</v>
      </c>
      <c r="O83" s="407">
        <f>IF(OR(COUNTBLANK(F84:F86)=3,G85=""),0,
IF(SUM(IF(F84&lt;&gt;"",VLOOKUP(F84,Paramètres!$E$2:$F$27,2,0)),IF(F85&lt;&gt;"",VLOOKUP(F85,Paramètres!$E$2:$F$27,2,0)),IF(F86&lt;&gt;"",VLOOKUP(F86,Paramètres!$E$2:$F$27,2,0)))&gt;N87,$N87,
SUM(IF(F84&lt;&gt;"",VLOOKUP(F84,Paramètres!$E$2:$F$27,2,0)),IF(F85&lt;&gt;"",VLOOKUP(F85,Paramètres!$E$2:$F$27,2,0)),IF(F86&lt;&gt;"",VLOOKUP(F86,Paramètres!$E$2:$F$27,2,0)))))</f>
        <v>0</v>
      </c>
      <c r="P83" s="408"/>
    </row>
    <row r="84" spans="1:16" ht="15" customHeight="1" x14ac:dyDescent="0.3">
      <c r="A84" s="502"/>
      <c r="B84" s="506"/>
      <c r="C84" s="507"/>
      <c r="D84" s="506"/>
      <c r="E84" s="502"/>
      <c r="F84" s="280"/>
      <c r="G84" s="411"/>
      <c r="H84" s="412"/>
      <c r="I84" s="413"/>
      <c r="J84" s="414"/>
      <c r="K84" s="502"/>
      <c r="N84" s="406">
        <f>N87/4</f>
        <v>10</v>
      </c>
      <c r="O84" s="407">
        <f>N87*5%</f>
        <v>2</v>
      </c>
    </row>
    <row r="85" spans="1:16" ht="15" customHeight="1" x14ac:dyDescent="0.3">
      <c r="A85" s="502"/>
      <c r="B85" s="508"/>
      <c r="C85" s="509"/>
      <c r="D85" s="508"/>
      <c r="E85" s="502"/>
      <c r="F85" s="281"/>
      <c r="G85" s="282"/>
      <c r="H85" s="412"/>
      <c r="I85" s="413"/>
      <c r="J85" s="417" t="str">
        <f>IF(COUNTA(F84:F86)=0,"",IF(F84&lt;&gt;"",VLOOKUP(F84,Paramètres!$E$2:$F$27,2,0))+IF(F85&lt;&gt;"",VLOOKUP(F85,Paramètres!$E$2:$F$27,2,0))+IF(F86&lt;&gt;"",VLOOKUP(F86,Paramètres!$E$2:$F$27,2,0)))</f>
        <v/>
      </c>
      <c r="K85" s="502"/>
      <c r="N85" s="406">
        <f>N87/4</f>
        <v>10</v>
      </c>
      <c r="O85" s="407">
        <f>SUM(N83:N87)-(O83+O84)</f>
        <v>78</v>
      </c>
      <c r="P85" s="408"/>
    </row>
    <row r="86" spans="1:16" ht="15" customHeight="1" thickBot="1" x14ac:dyDescent="0.35">
      <c r="A86" s="502"/>
      <c r="B86" s="508"/>
      <c r="C86" s="509"/>
      <c r="D86" s="508"/>
      <c r="E86" s="502"/>
      <c r="F86" s="283"/>
      <c r="G86" s="418"/>
      <c r="H86" s="419"/>
      <c r="I86" s="420"/>
      <c r="J86" s="421"/>
      <c r="K86" s="502"/>
      <c r="N86" s="406">
        <f>N87/4</f>
        <v>10</v>
      </c>
      <c r="O86" s="398"/>
    </row>
    <row r="87" spans="1:16" ht="16.2" thickBot="1" x14ac:dyDescent="0.35">
      <c r="A87" s="502"/>
      <c r="B87" s="510"/>
      <c r="C87" s="510"/>
      <c r="D87" s="510"/>
      <c r="E87" s="502"/>
      <c r="F87" s="511"/>
      <c r="G87" s="512"/>
      <c r="H87" s="513"/>
      <c r="I87" s="513"/>
      <c r="J87" s="514"/>
      <c r="K87" s="502"/>
      <c r="N87" s="406">
        <f>IF(G85="",40,G85)</f>
        <v>40</v>
      </c>
      <c r="O87" s="398"/>
    </row>
    <row r="88" spans="1:16" ht="15" customHeight="1" thickBot="1" x14ac:dyDescent="0.35">
      <c r="A88" s="502"/>
      <c r="B88" s="399">
        <f t="shared" ref="B88" si="10">B83+1</f>
        <v>18</v>
      </c>
      <c r="C88" s="400" t="str">
        <f>IF(VLOOKUP(B88,Paramètres!$A$2:$C$38,2,0)=0,"",VLOOKUP(B88,Paramètres!$A$2:$C$38,2,0))</f>
        <v>Elève 18</v>
      </c>
      <c r="D88" s="401" t="str">
        <f>IF(C88="","",VLOOKUP(B88,Paramètres!$A$2:$C$38,3,0))</f>
        <v>F</v>
      </c>
      <c r="E88" s="502"/>
      <c r="F88" s="402" t="s">
        <v>394</v>
      </c>
      <c r="G88" s="403" t="s">
        <v>184</v>
      </c>
      <c r="H88" s="404"/>
      <c r="I88" s="405"/>
      <c r="J88" s="403" t="s">
        <v>185</v>
      </c>
      <c r="K88" s="502"/>
      <c r="M88" s="406" t="str">
        <f>IF(G90="","",IF(Paramètres!$I$3="x",
IF(OR(J90=0,J90=""),0,IF(J90&gt;=G90,Paramètres!$K$10,IF(J90&gt;=G90*75%,Paramètres!$J$8,IF(J90&gt;=G90*50%,Paramètres!$I$8,IF(J90&gt;=G90*25%,Paramètres!$H$8,Paramètres!$G$10))))),
IF(Paramètres!$N$3="x",
IF(OR(J90=0,J90=""),0,IF(J90&gt;=G90,Paramètres!$O$9,IF(J90&gt;=G90*75%,Paramètres!$O$9,IF(J90&gt;=G90*50%,Paramètres!$N$8,IF(J90&gt;=G90*25%,Paramètres!$M$8,IF(J90&lt;G90*25%,Paramètres!$L$9)))))),
IF(Paramètres!$R$3="x",
IF(OR(J90=0,J90=""),"NA",IF(J90&gt;=G90,Paramètres!$S$9,IF(J90&gt;=G90*75%,Paramètres!$S$9,IF(J90&gt;=G90*50%,Paramètres!$R$8,IF(J90&gt;=G90*25%,Paramètres!$Q$8,IF(J90&lt;G90*25%,Paramètres!$P$9)))))),
IF(Paramètres!$V$3="x",
IF(OR(J90=0,J90=""),Paramètres!$T$9,IF(J90&gt;=G90,Paramètres!$W$9,IF(J90&gt;=G90*75%,Paramètres!$W$9,IF(J90&gt;=G90*50%,Paramètres!$V$8,IF(J90&gt;=G90*25%,Paramètres!$U$8,IF(J90&lt;G90*25%,Paramètres!$T$9)))))))))))</f>
        <v/>
      </c>
      <c r="N88" s="406">
        <f>N92/4</f>
        <v>10</v>
      </c>
      <c r="O88" s="407">
        <f>IF(OR(COUNTBLANK(F89:F91)=3,G90=""),0,
IF(SUM(IF(F89&lt;&gt;"",VLOOKUP(F89,Paramètres!$E$2:$F$27,2,0)),IF(F90&lt;&gt;"",VLOOKUP(F90,Paramètres!$E$2:$F$27,2,0)),IF(F91&lt;&gt;"",VLOOKUP(F91,Paramètres!$E$2:$F$27,2,0)))&gt;N92,$N92,
SUM(IF(F89&lt;&gt;"",VLOOKUP(F89,Paramètres!$E$2:$F$27,2,0)),IF(F90&lt;&gt;"",VLOOKUP(F90,Paramètres!$E$2:$F$27,2,0)),IF(F91&lt;&gt;"",VLOOKUP(F91,Paramètres!$E$2:$F$27,2,0)))))</f>
        <v>0</v>
      </c>
      <c r="P88" s="408"/>
    </row>
    <row r="89" spans="1:16" ht="15" customHeight="1" x14ac:dyDescent="0.3">
      <c r="A89" s="502"/>
      <c r="B89" s="506"/>
      <c r="C89" s="507"/>
      <c r="D89" s="506"/>
      <c r="E89" s="502"/>
      <c r="F89" s="280"/>
      <c r="G89" s="411"/>
      <c r="H89" s="412"/>
      <c r="I89" s="413"/>
      <c r="J89" s="414"/>
      <c r="K89" s="502"/>
      <c r="N89" s="406">
        <f>N92/4</f>
        <v>10</v>
      </c>
      <c r="O89" s="407">
        <f>N92*5%</f>
        <v>2</v>
      </c>
    </row>
    <row r="90" spans="1:16" ht="15" customHeight="1" x14ac:dyDescent="0.3">
      <c r="A90" s="502"/>
      <c r="B90" s="508"/>
      <c r="C90" s="509"/>
      <c r="D90" s="508"/>
      <c r="E90" s="502"/>
      <c r="F90" s="281"/>
      <c r="G90" s="282"/>
      <c r="H90" s="412"/>
      <c r="I90" s="413"/>
      <c r="J90" s="417" t="str">
        <f>IF(COUNTA(F89:F91)=0,"",IF(F89&lt;&gt;"",VLOOKUP(F89,Paramètres!$E$2:$F$27,2,0))+IF(F90&lt;&gt;"",VLOOKUP(F90,Paramètres!$E$2:$F$27,2,0))+IF(F91&lt;&gt;"",VLOOKUP(F91,Paramètres!$E$2:$F$27,2,0)))</f>
        <v/>
      </c>
      <c r="K90" s="502"/>
      <c r="N90" s="406">
        <f>N92/4</f>
        <v>10</v>
      </c>
      <c r="O90" s="407">
        <f>SUM(N88:N92)-(O88+O89)</f>
        <v>78</v>
      </c>
      <c r="P90" s="408"/>
    </row>
    <row r="91" spans="1:16" ht="15" customHeight="1" thickBot="1" x14ac:dyDescent="0.35">
      <c r="A91" s="502"/>
      <c r="B91" s="508"/>
      <c r="C91" s="509"/>
      <c r="D91" s="508"/>
      <c r="E91" s="502"/>
      <c r="F91" s="283"/>
      <c r="G91" s="418"/>
      <c r="H91" s="419"/>
      <c r="I91" s="420"/>
      <c r="J91" s="421"/>
      <c r="K91" s="502"/>
      <c r="N91" s="406">
        <f>N92/4</f>
        <v>10</v>
      </c>
      <c r="O91" s="398"/>
    </row>
    <row r="92" spans="1:16" ht="16.2" thickBot="1" x14ac:dyDescent="0.35">
      <c r="A92" s="502"/>
      <c r="B92" s="510"/>
      <c r="C92" s="510"/>
      <c r="D92" s="510"/>
      <c r="E92" s="502"/>
      <c r="F92" s="511"/>
      <c r="G92" s="512"/>
      <c r="H92" s="513"/>
      <c r="I92" s="513"/>
      <c r="J92" s="514"/>
      <c r="K92" s="502"/>
      <c r="N92" s="406">
        <f>IF(G90="",40,G90)</f>
        <v>40</v>
      </c>
      <c r="O92" s="398"/>
    </row>
    <row r="93" spans="1:16" ht="15" customHeight="1" thickBot="1" x14ac:dyDescent="0.35">
      <c r="A93" s="502"/>
      <c r="B93" s="399">
        <f t="shared" ref="B93" si="11">B88+1</f>
        <v>19</v>
      </c>
      <c r="C93" s="400" t="str">
        <f>IF(VLOOKUP(B93,Paramètres!$A$2:$C$38,2,0)=0,"",VLOOKUP(B93,Paramètres!$A$2:$C$38,2,0))</f>
        <v>Elève 19</v>
      </c>
      <c r="D93" s="401" t="str">
        <f>IF(C93="","",VLOOKUP(B93,Paramètres!$A$2:$C$38,3,0))</f>
        <v>G</v>
      </c>
      <c r="E93" s="502"/>
      <c r="F93" s="402" t="s">
        <v>394</v>
      </c>
      <c r="G93" s="403" t="s">
        <v>184</v>
      </c>
      <c r="H93" s="404"/>
      <c r="I93" s="405"/>
      <c r="J93" s="403" t="s">
        <v>185</v>
      </c>
      <c r="K93" s="502"/>
      <c r="M93" s="406" t="str">
        <f>IF(G95="","",IF(Paramètres!$I$3="x",
IF(OR(J95=0,J95=""),0,IF(J95&gt;=G95,Paramètres!$K$10,IF(J95&gt;=G95*75%,Paramètres!$J$8,IF(J95&gt;=G95*50%,Paramètres!$I$8,IF(J95&gt;=G95*25%,Paramètres!$H$8,Paramètres!$G$10))))),
IF(Paramètres!$N$3="x",
IF(OR(J95=0,J95=""),0,IF(J95&gt;=G95,Paramètres!$O$9,IF(J95&gt;=G95*75%,Paramètres!$O$9,IF(J95&gt;=G95*50%,Paramètres!$N$8,IF(J95&gt;=G95*25%,Paramètres!$M$8,IF(J95&lt;G95*25%,Paramètres!$L$9)))))),
IF(Paramètres!$R$3="x",
IF(OR(J95=0,J95=""),"NA",IF(J95&gt;=G95,Paramètres!$S$9,IF(J95&gt;=G95*75%,Paramètres!$S$9,IF(J95&gt;=G95*50%,Paramètres!$R$8,IF(J95&gt;=G95*25%,Paramètres!$Q$8,IF(J95&lt;G95*25%,Paramètres!$P$9)))))),
IF(Paramètres!$V$3="x",
IF(OR(J95=0,J95=""),Paramètres!$T$9,IF(J95&gt;=G95,Paramètres!$W$9,IF(J95&gt;=G95*75%,Paramètres!$W$9,IF(J95&gt;=G95*50%,Paramètres!$V$8,IF(J95&gt;=G95*25%,Paramètres!$U$8,IF(J95&lt;G95*25%,Paramètres!$T$9)))))))))))</f>
        <v/>
      </c>
      <c r="N93" s="406">
        <f>N97/4</f>
        <v>10</v>
      </c>
      <c r="O93" s="407">
        <f>IF(OR(COUNTBLANK(F94:F96)=3,G95=""),0,
IF(SUM(IF(F94&lt;&gt;"",VLOOKUP(F94,Paramètres!$E$2:$F$27,2,0)),IF(F95&lt;&gt;"",VLOOKUP(F95,Paramètres!$E$2:$F$27,2,0)),IF(F96&lt;&gt;"",VLOOKUP(F96,Paramètres!$E$2:$F$27,2,0)))&gt;N97,$N97,
SUM(IF(F94&lt;&gt;"",VLOOKUP(F94,Paramètres!$E$2:$F$27,2,0)),IF(F95&lt;&gt;"",VLOOKUP(F95,Paramètres!$E$2:$F$27,2,0)),IF(F96&lt;&gt;"",VLOOKUP(F96,Paramètres!$E$2:$F$27,2,0)))))</f>
        <v>0</v>
      </c>
      <c r="P93" s="408"/>
    </row>
    <row r="94" spans="1:16" ht="15" customHeight="1" x14ac:dyDescent="0.3">
      <c r="A94" s="502"/>
      <c r="B94" s="506"/>
      <c r="C94" s="507"/>
      <c r="D94" s="506"/>
      <c r="E94" s="502"/>
      <c r="F94" s="280"/>
      <c r="G94" s="411"/>
      <c r="H94" s="412"/>
      <c r="I94" s="413"/>
      <c r="J94" s="414"/>
      <c r="K94" s="502"/>
      <c r="N94" s="406">
        <f>N97/4</f>
        <v>10</v>
      </c>
      <c r="O94" s="407">
        <f>N97*5%</f>
        <v>2</v>
      </c>
    </row>
    <row r="95" spans="1:16" ht="15" customHeight="1" x14ac:dyDescent="0.3">
      <c r="A95" s="502"/>
      <c r="B95" s="508"/>
      <c r="C95" s="509"/>
      <c r="D95" s="508"/>
      <c r="E95" s="502"/>
      <c r="F95" s="281"/>
      <c r="G95" s="282"/>
      <c r="H95" s="412"/>
      <c r="I95" s="413"/>
      <c r="J95" s="417" t="str">
        <f>IF(COUNTA(F94:F96)=0,"",IF(F94&lt;&gt;"",VLOOKUP(F94,Paramètres!$E$2:$F$27,2,0))+IF(F95&lt;&gt;"",VLOOKUP(F95,Paramètres!$E$2:$F$27,2,0))+IF(F96&lt;&gt;"",VLOOKUP(F96,Paramètres!$E$2:$F$27,2,0)))</f>
        <v/>
      </c>
      <c r="K95" s="502"/>
      <c r="N95" s="406">
        <f>N97/4</f>
        <v>10</v>
      </c>
      <c r="O95" s="407">
        <f>SUM(N93:N97)-(O93+O94)</f>
        <v>78</v>
      </c>
      <c r="P95" s="408"/>
    </row>
    <row r="96" spans="1:16" ht="15" customHeight="1" thickBot="1" x14ac:dyDescent="0.35">
      <c r="A96" s="502"/>
      <c r="B96" s="508"/>
      <c r="C96" s="509"/>
      <c r="D96" s="508"/>
      <c r="E96" s="502"/>
      <c r="F96" s="283"/>
      <c r="G96" s="418"/>
      <c r="H96" s="419"/>
      <c r="I96" s="420"/>
      <c r="J96" s="421"/>
      <c r="K96" s="502"/>
      <c r="N96" s="406">
        <f>N97/4</f>
        <v>10</v>
      </c>
      <c r="O96" s="398"/>
    </row>
    <row r="97" spans="1:16" ht="16.2" thickBot="1" x14ac:dyDescent="0.35">
      <c r="A97" s="502"/>
      <c r="B97" s="510"/>
      <c r="C97" s="510"/>
      <c r="D97" s="510"/>
      <c r="E97" s="502"/>
      <c r="F97" s="511"/>
      <c r="G97" s="512"/>
      <c r="H97" s="513"/>
      <c r="I97" s="513"/>
      <c r="J97" s="514"/>
      <c r="K97" s="502"/>
      <c r="N97" s="406">
        <f>IF(G95="",40,G95)</f>
        <v>40</v>
      </c>
      <c r="O97" s="398"/>
    </row>
    <row r="98" spans="1:16" ht="15" customHeight="1" thickBot="1" x14ac:dyDescent="0.35">
      <c r="A98" s="502"/>
      <c r="B98" s="399">
        <f t="shared" ref="B98" si="12">B93+1</f>
        <v>20</v>
      </c>
      <c r="C98" s="400" t="str">
        <f>IF(VLOOKUP(B98,Paramètres!$A$2:$C$38,2,0)=0,"",VLOOKUP(B98,Paramètres!$A$2:$C$38,2,0))</f>
        <v>Elève 20</v>
      </c>
      <c r="D98" s="401" t="str">
        <f>IF(C98="","",VLOOKUP(B98,Paramètres!$A$2:$C$38,3,0))</f>
        <v>F</v>
      </c>
      <c r="E98" s="502"/>
      <c r="F98" s="402" t="s">
        <v>394</v>
      </c>
      <c r="G98" s="403" t="s">
        <v>184</v>
      </c>
      <c r="H98" s="404"/>
      <c r="I98" s="405"/>
      <c r="J98" s="403" t="s">
        <v>185</v>
      </c>
      <c r="K98" s="502"/>
      <c r="M98" s="406" t="str">
        <f>IF(G100="","",IF(Paramètres!$I$3="x",
IF(OR(J100=0,J100=""),0,IF(J100&gt;=G100,Paramètres!$K$10,IF(J100&gt;=G100*75%,Paramètres!$J$8,IF(J100&gt;=G100*50%,Paramètres!$I$8,IF(J100&gt;=G100*25%,Paramètres!$H$8,Paramètres!$G$10))))),
IF(Paramètres!$N$3="x",
IF(OR(J100=0,J100=""),0,IF(J100&gt;=G100,Paramètres!$O$9,IF(J100&gt;=G100*75%,Paramètres!$O$9,IF(J100&gt;=G100*50%,Paramètres!$N$8,IF(J100&gt;=G100*25%,Paramètres!$M$8,IF(J100&lt;G100*25%,Paramètres!$L$9)))))),
IF(Paramètres!$R$3="x",
IF(OR(J100=0,J100=""),"NA",IF(J100&gt;=G100,Paramètres!$S$9,IF(J100&gt;=G100*75%,Paramètres!$S$9,IF(J100&gt;=G100*50%,Paramètres!$R$8,IF(J100&gt;=G100*25%,Paramètres!$Q$8,IF(J100&lt;G100*25%,Paramètres!$P$9)))))),
IF(Paramètres!$V$3="x",
IF(OR(J100=0,J100=""),Paramètres!$T$9,IF(J100&gt;=G100,Paramètres!$W$9,IF(J100&gt;=G100*75%,Paramètres!$W$9,IF(J100&gt;=G100*50%,Paramètres!$V$8,IF(J100&gt;=G100*25%,Paramètres!$U$8,IF(J100&lt;G100*25%,Paramètres!$T$9)))))))))))</f>
        <v/>
      </c>
      <c r="N98" s="406">
        <f>N102/4</f>
        <v>10</v>
      </c>
      <c r="O98" s="407">
        <f>IF(OR(COUNTBLANK(F99:F101)=3,G100=""),0,
IF(SUM(IF(F99&lt;&gt;"",VLOOKUP(F99,Paramètres!$E$2:$F$27,2,0)),IF(F100&lt;&gt;"",VLOOKUP(F100,Paramètres!$E$2:$F$27,2,0)),IF(F101&lt;&gt;"",VLOOKUP(F101,Paramètres!$E$2:$F$27,2,0)))&gt;N102,$N102,
SUM(IF(F99&lt;&gt;"",VLOOKUP(F99,Paramètres!$E$2:$F$27,2,0)),IF(F100&lt;&gt;"",VLOOKUP(F100,Paramètres!$E$2:$F$27,2,0)),IF(F101&lt;&gt;"",VLOOKUP(F101,Paramètres!$E$2:$F$27,2,0)))))</f>
        <v>0</v>
      </c>
      <c r="P98" s="408"/>
    </row>
    <row r="99" spans="1:16" ht="15" customHeight="1" x14ac:dyDescent="0.3">
      <c r="A99" s="502"/>
      <c r="B99" s="506"/>
      <c r="C99" s="507"/>
      <c r="D99" s="506"/>
      <c r="E99" s="502"/>
      <c r="F99" s="280"/>
      <c r="G99" s="411"/>
      <c r="H99" s="412"/>
      <c r="I99" s="413"/>
      <c r="J99" s="414"/>
      <c r="K99" s="502"/>
      <c r="N99" s="406">
        <f>N102/4</f>
        <v>10</v>
      </c>
      <c r="O99" s="407">
        <f>N102*5%</f>
        <v>2</v>
      </c>
    </row>
    <row r="100" spans="1:16" ht="15" customHeight="1" x14ac:dyDescent="0.3">
      <c r="A100" s="502"/>
      <c r="B100" s="508"/>
      <c r="C100" s="509"/>
      <c r="D100" s="508"/>
      <c r="E100" s="502"/>
      <c r="F100" s="281"/>
      <c r="G100" s="282"/>
      <c r="H100" s="412"/>
      <c r="I100" s="413"/>
      <c r="J100" s="417" t="str">
        <f>IF(COUNTA(F99:F101)=0,"",IF(F99&lt;&gt;"",VLOOKUP(F99,Paramètres!$E$2:$F$27,2,0))+IF(F100&lt;&gt;"",VLOOKUP(F100,Paramètres!$E$2:$F$27,2,0))+IF(F101&lt;&gt;"",VLOOKUP(F101,Paramètres!$E$2:$F$27,2,0)))</f>
        <v/>
      </c>
      <c r="K100" s="502"/>
      <c r="N100" s="406">
        <f>N102/4</f>
        <v>10</v>
      </c>
      <c r="O100" s="407">
        <f>SUM(N98:N102)-(O98+O99)</f>
        <v>78</v>
      </c>
      <c r="P100" s="408"/>
    </row>
    <row r="101" spans="1:16" ht="15" customHeight="1" thickBot="1" x14ac:dyDescent="0.35">
      <c r="A101" s="502"/>
      <c r="B101" s="508"/>
      <c r="C101" s="509"/>
      <c r="D101" s="508"/>
      <c r="E101" s="502"/>
      <c r="F101" s="283"/>
      <c r="G101" s="418"/>
      <c r="H101" s="419"/>
      <c r="I101" s="420"/>
      <c r="J101" s="421"/>
      <c r="K101" s="502"/>
      <c r="N101" s="406">
        <f>N102/4</f>
        <v>10</v>
      </c>
      <c r="O101" s="398"/>
    </row>
    <row r="102" spans="1:16" ht="16.2" thickBot="1" x14ac:dyDescent="0.35">
      <c r="A102" s="502"/>
      <c r="B102" s="510"/>
      <c r="C102" s="510"/>
      <c r="D102" s="510"/>
      <c r="E102" s="502"/>
      <c r="F102" s="511"/>
      <c r="G102" s="512"/>
      <c r="H102" s="513"/>
      <c r="I102" s="513"/>
      <c r="J102" s="514"/>
      <c r="K102" s="502"/>
      <c r="N102" s="406">
        <f>IF(G100="",40,G100)</f>
        <v>40</v>
      </c>
      <c r="O102" s="398"/>
    </row>
    <row r="103" spans="1:16" ht="15" customHeight="1" thickBot="1" x14ac:dyDescent="0.35">
      <c r="A103" s="502"/>
      <c r="B103" s="399">
        <f t="shared" ref="B103" si="13">B98+1</f>
        <v>21</v>
      </c>
      <c r="C103" s="400" t="str">
        <f>IF(VLOOKUP(B103,Paramètres!$A$2:$C$38,2,0)=0,"",VLOOKUP(B103,Paramètres!$A$2:$C$38,2,0))</f>
        <v>Elève 21</v>
      </c>
      <c r="D103" s="401" t="str">
        <f>IF(C103="","",VLOOKUP(B103,Paramètres!$A$2:$C$38,3,0))</f>
        <v>G</v>
      </c>
      <c r="E103" s="502"/>
      <c r="F103" s="402" t="s">
        <v>394</v>
      </c>
      <c r="G103" s="403" t="s">
        <v>184</v>
      </c>
      <c r="H103" s="404"/>
      <c r="I103" s="405"/>
      <c r="J103" s="403" t="s">
        <v>185</v>
      </c>
      <c r="K103" s="502"/>
      <c r="M103" s="406" t="str">
        <f>IF(G105="","",IF(Paramètres!$I$3="x",
IF(OR(J105=0,J105=""),0,IF(J105&gt;=G105,Paramètres!$K$10,IF(J105&gt;=G105*75%,Paramètres!$J$8,IF(J105&gt;=G105*50%,Paramètres!$I$8,IF(J105&gt;=G105*25%,Paramètres!$H$8,Paramètres!$G$10))))),
IF(Paramètres!$N$3="x",
IF(OR(J105=0,J105=""),0,IF(J105&gt;=G105,Paramètres!$O$9,IF(J105&gt;=G105*75%,Paramètres!$O$9,IF(J105&gt;=G105*50%,Paramètres!$N$8,IF(J105&gt;=G105*25%,Paramètres!$M$8,IF(J105&lt;G105*25%,Paramètres!$L$9)))))),
IF(Paramètres!$R$3="x",
IF(OR(J105=0,J105=""),"NA",IF(J105&gt;=G105,Paramètres!$S$9,IF(J105&gt;=G105*75%,Paramètres!$S$9,IF(J105&gt;=G105*50%,Paramètres!$R$8,IF(J105&gt;=G105*25%,Paramètres!$Q$8,IF(J105&lt;G105*25%,Paramètres!$P$9)))))),
IF(Paramètres!$V$3="x",
IF(OR(J105=0,J105=""),Paramètres!$T$9,IF(J105&gt;=G105,Paramètres!$W$9,IF(J105&gt;=G105*75%,Paramètres!$W$9,IF(J105&gt;=G105*50%,Paramètres!$V$8,IF(J105&gt;=G105*25%,Paramètres!$U$8,IF(J105&lt;G105*25%,Paramètres!$T$9)))))))))))</f>
        <v/>
      </c>
      <c r="N103" s="406">
        <f>N107/4</f>
        <v>10</v>
      </c>
      <c r="O103" s="407">
        <f>IF(OR(COUNTBLANK(F104:F106)=3,G105=""),0,
IF(SUM(IF(F104&lt;&gt;"",VLOOKUP(F104,Paramètres!$E$2:$F$27,2,0)),IF(F105&lt;&gt;"",VLOOKUP(F105,Paramètres!$E$2:$F$27,2,0)),IF(F106&lt;&gt;"",VLOOKUP(F106,Paramètres!$E$2:$F$27,2,0)))&gt;N107,$N107,
SUM(IF(F104&lt;&gt;"",VLOOKUP(F104,Paramètres!$E$2:$F$27,2,0)),IF(F105&lt;&gt;"",VLOOKUP(F105,Paramètres!$E$2:$F$27,2,0)),IF(F106&lt;&gt;"",VLOOKUP(F106,Paramètres!$E$2:$F$27,2,0)))))</f>
        <v>0</v>
      </c>
      <c r="P103" s="408"/>
    </row>
    <row r="104" spans="1:16" ht="15" customHeight="1" x14ac:dyDescent="0.3">
      <c r="A104" s="502"/>
      <c r="B104" s="506"/>
      <c r="C104" s="507"/>
      <c r="D104" s="506"/>
      <c r="E104" s="502"/>
      <c r="F104" s="280"/>
      <c r="G104" s="411"/>
      <c r="H104" s="412"/>
      <c r="I104" s="413"/>
      <c r="J104" s="414"/>
      <c r="K104" s="502"/>
      <c r="N104" s="406">
        <f>N107/4</f>
        <v>10</v>
      </c>
      <c r="O104" s="407">
        <f>N107*5%</f>
        <v>2</v>
      </c>
    </row>
    <row r="105" spans="1:16" ht="15" customHeight="1" x14ac:dyDescent="0.3">
      <c r="A105" s="502"/>
      <c r="B105" s="508"/>
      <c r="C105" s="509"/>
      <c r="D105" s="508"/>
      <c r="E105" s="502"/>
      <c r="F105" s="281"/>
      <c r="G105" s="282"/>
      <c r="H105" s="412"/>
      <c r="I105" s="413"/>
      <c r="J105" s="417" t="str">
        <f>IF(COUNTA(F104:F106)=0,"",IF(F104&lt;&gt;"",VLOOKUP(F104,Paramètres!$E$2:$F$27,2,0))+IF(F105&lt;&gt;"",VLOOKUP(F105,Paramètres!$E$2:$F$27,2,0))+IF(F106&lt;&gt;"",VLOOKUP(F106,Paramètres!$E$2:$F$27,2,0)))</f>
        <v/>
      </c>
      <c r="K105" s="502"/>
      <c r="N105" s="406">
        <f>N107/4</f>
        <v>10</v>
      </c>
      <c r="O105" s="407">
        <f>SUM(N103:N107)-(O103+O104)</f>
        <v>78</v>
      </c>
      <c r="P105" s="408"/>
    </row>
    <row r="106" spans="1:16" ht="15" customHeight="1" thickBot="1" x14ac:dyDescent="0.35">
      <c r="A106" s="502"/>
      <c r="B106" s="508"/>
      <c r="C106" s="509"/>
      <c r="D106" s="508"/>
      <c r="E106" s="502"/>
      <c r="F106" s="283"/>
      <c r="G106" s="418"/>
      <c r="H106" s="419"/>
      <c r="I106" s="420"/>
      <c r="J106" s="421"/>
      <c r="K106" s="502"/>
      <c r="N106" s="406">
        <f>N107/4</f>
        <v>10</v>
      </c>
      <c r="O106" s="398"/>
    </row>
    <row r="107" spans="1:16" ht="16.2" thickBot="1" x14ac:dyDescent="0.35">
      <c r="A107" s="502"/>
      <c r="B107" s="510"/>
      <c r="C107" s="510"/>
      <c r="D107" s="510"/>
      <c r="E107" s="502"/>
      <c r="F107" s="511"/>
      <c r="G107" s="512"/>
      <c r="H107" s="513"/>
      <c r="I107" s="513"/>
      <c r="J107" s="514"/>
      <c r="K107" s="502"/>
      <c r="N107" s="406">
        <f>IF(G105="",40,G105)</f>
        <v>40</v>
      </c>
      <c r="O107" s="398"/>
    </row>
    <row r="108" spans="1:16" ht="15" customHeight="1" thickBot="1" x14ac:dyDescent="0.35">
      <c r="A108" s="502"/>
      <c r="B108" s="399">
        <f t="shared" ref="B108" si="14">B103+1</f>
        <v>22</v>
      </c>
      <c r="C108" s="400" t="str">
        <f>IF(VLOOKUP(B108,Paramètres!$A$2:$C$38,2,0)=0,"",VLOOKUP(B108,Paramètres!$A$2:$C$38,2,0))</f>
        <v>Elève 22</v>
      </c>
      <c r="D108" s="401" t="str">
        <f>IF(C108="","",VLOOKUP(B108,Paramètres!$A$2:$C$38,3,0))</f>
        <v>F</v>
      </c>
      <c r="E108" s="502"/>
      <c r="F108" s="402" t="s">
        <v>394</v>
      </c>
      <c r="G108" s="403" t="s">
        <v>184</v>
      </c>
      <c r="H108" s="404"/>
      <c r="I108" s="405"/>
      <c r="J108" s="403" t="s">
        <v>185</v>
      </c>
      <c r="K108" s="502"/>
      <c r="M108" s="406" t="str">
        <f>IF(G110="","",IF(Paramètres!$I$3="x",
IF(OR(J110=0,J110=""),0,IF(J110&gt;=G110,Paramètres!$K$10,IF(J110&gt;=G110*75%,Paramètres!$J$8,IF(J110&gt;=G110*50%,Paramètres!$I$8,IF(J110&gt;=G110*25%,Paramètres!$H$8,Paramètres!$G$10))))),
IF(Paramètres!$N$3="x",
IF(OR(J110=0,J110=""),0,IF(J110&gt;=G110,Paramètres!$O$9,IF(J110&gt;=G110*75%,Paramètres!$O$9,IF(J110&gt;=G110*50%,Paramètres!$N$8,IF(J110&gt;=G110*25%,Paramètres!$M$8,IF(J110&lt;G110*25%,Paramètres!$L$9)))))),
IF(Paramètres!$R$3="x",
IF(OR(J110=0,J110=""),"NA",IF(J110&gt;=G110,Paramètres!$S$9,IF(J110&gt;=G110*75%,Paramètres!$S$9,IF(J110&gt;=G110*50%,Paramètres!$R$8,IF(J110&gt;=G110*25%,Paramètres!$Q$8,IF(J110&lt;G110*25%,Paramètres!$P$9)))))),
IF(Paramètres!$V$3="x",
IF(OR(J110=0,J110=""),Paramètres!$T$9,IF(J110&gt;=G110,Paramètres!$W$9,IF(J110&gt;=G110*75%,Paramètres!$W$9,IF(J110&gt;=G110*50%,Paramètres!$V$8,IF(J110&gt;=G110*25%,Paramètres!$U$8,IF(J110&lt;G110*25%,Paramètres!$T$9)))))))))))</f>
        <v/>
      </c>
      <c r="N108" s="406">
        <f>N112/4</f>
        <v>10</v>
      </c>
      <c r="O108" s="407">
        <f>IF(OR(COUNTBLANK(F109:F111)=3,G110=""),0,
IF(SUM(IF(F109&lt;&gt;"",VLOOKUP(F109,Paramètres!$E$2:$F$27,2,0)),IF(F110&lt;&gt;"",VLOOKUP(F110,Paramètres!$E$2:$F$27,2,0)),IF(F111&lt;&gt;"",VLOOKUP(F111,Paramètres!$E$2:$F$27,2,0)))&gt;N112,$N112,
SUM(IF(F109&lt;&gt;"",VLOOKUP(F109,Paramètres!$E$2:$F$27,2,0)),IF(F110&lt;&gt;"",VLOOKUP(F110,Paramètres!$E$2:$F$27,2,0)),IF(F111&lt;&gt;"",VLOOKUP(F111,Paramètres!$E$2:$F$27,2,0)))))</f>
        <v>0</v>
      </c>
      <c r="P108" s="408"/>
    </row>
    <row r="109" spans="1:16" ht="15" customHeight="1" x14ac:dyDescent="0.3">
      <c r="A109" s="502"/>
      <c r="B109" s="506"/>
      <c r="C109" s="507"/>
      <c r="D109" s="506"/>
      <c r="E109" s="502"/>
      <c r="F109" s="280"/>
      <c r="G109" s="411"/>
      <c r="H109" s="412"/>
      <c r="I109" s="413"/>
      <c r="J109" s="414"/>
      <c r="K109" s="502"/>
      <c r="N109" s="406">
        <f>N112/4</f>
        <v>10</v>
      </c>
      <c r="O109" s="407">
        <f>N112*5%</f>
        <v>2</v>
      </c>
    </row>
    <row r="110" spans="1:16" ht="15" customHeight="1" x14ac:dyDescent="0.3">
      <c r="A110" s="502"/>
      <c r="B110" s="508"/>
      <c r="C110" s="509"/>
      <c r="D110" s="508"/>
      <c r="E110" s="502"/>
      <c r="F110" s="281"/>
      <c r="G110" s="282"/>
      <c r="H110" s="412"/>
      <c r="I110" s="413"/>
      <c r="J110" s="417" t="str">
        <f>IF(COUNTA(F109:F111)=0,"",IF(F109&lt;&gt;"",VLOOKUP(F109,Paramètres!$E$2:$F$27,2,0))+IF(F110&lt;&gt;"",VLOOKUP(F110,Paramètres!$E$2:$F$27,2,0))+IF(F111&lt;&gt;"",VLOOKUP(F111,Paramètres!$E$2:$F$27,2,0)))</f>
        <v/>
      </c>
      <c r="K110" s="502"/>
      <c r="N110" s="406">
        <f>N112/4</f>
        <v>10</v>
      </c>
      <c r="O110" s="407">
        <f>SUM(N108:N112)-(O108+O109)</f>
        <v>78</v>
      </c>
      <c r="P110" s="408"/>
    </row>
    <row r="111" spans="1:16" ht="15" customHeight="1" thickBot="1" x14ac:dyDescent="0.35">
      <c r="A111" s="502"/>
      <c r="B111" s="508"/>
      <c r="C111" s="509"/>
      <c r="D111" s="508"/>
      <c r="E111" s="502"/>
      <c r="F111" s="283"/>
      <c r="G111" s="418"/>
      <c r="H111" s="419"/>
      <c r="I111" s="420"/>
      <c r="J111" s="421"/>
      <c r="K111" s="502"/>
      <c r="N111" s="406">
        <f>N112/4</f>
        <v>10</v>
      </c>
      <c r="O111" s="398"/>
    </row>
    <row r="112" spans="1:16" ht="16.2" thickBot="1" x14ac:dyDescent="0.35">
      <c r="A112" s="502"/>
      <c r="B112" s="510"/>
      <c r="C112" s="510"/>
      <c r="D112" s="510"/>
      <c r="E112" s="502"/>
      <c r="F112" s="511"/>
      <c r="G112" s="512"/>
      <c r="H112" s="513"/>
      <c r="I112" s="513"/>
      <c r="J112" s="514"/>
      <c r="K112" s="502"/>
      <c r="N112" s="406">
        <f>IF(G110="",40,G110)</f>
        <v>40</v>
      </c>
      <c r="O112" s="398"/>
    </row>
    <row r="113" spans="1:16" ht="15" customHeight="1" thickBot="1" x14ac:dyDescent="0.35">
      <c r="A113" s="502"/>
      <c r="B113" s="399">
        <f t="shared" ref="B113" si="15">B108+1</f>
        <v>23</v>
      </c>
      <c r="C113" s="400" t="str">
        <f>IF(VLOOKUP(B113,Paramètres!$A$2:$C$38,2,0)=0,"",VLOOKUP(B113,Paramètres!$A$2:$C$38,2,0))</f>
        <v>Elève 23</v>
      </c>
      <c r="D113" s="401" t="str">
        <f>IF(C113="","",VLOOKUP(B113,Paramètres!$A$2:$C$38,3,0))</f>
        <v>G</v>
      </c>
      <c r="E113" s="502"/>
      <c r="F113" s="402" t="s">
        <v>394</v>
      </c>
      <c r="G113" s="403" t="s">
        <v>184</v>
      </c>
      <c r="H113" s="404"/>
      <c r="I113" s="405"/>
      <c r="J113" s="403" t="s">
        <v>185</v>
      </c>
      <c r="K113" s="502"/>
      <c r="M113" s="406" t="str">
        <f>IF(G115="","",IF(Paramètres!$I$3="x",
IF(OR(J115=0,J115=""),0,IF(J115&gt;=G115,Paramètres!$K$10,IF(J115&gt;=G115*75%,Paramètres!$J$8,IF(J115&gt;=G115*50%,Paramètres!$I$8,IF(J115&gt;=G115*25%,Paramètres!$H$8,Paramètres!$G$10))))),
IF(Paramètres!$N$3="x",
IF(OR(J115=0,J115=""),0,IF(J115&gt;=G115,Paramètres!$O$9,IF(J115&gt;=G115*75%,Paramètres!$O$9,IF(J115&gt;=G115*50%,Paramètres!$N$8,IF(J115&gt;=G115*25%,Paramètres!$M$8,IF(J115&lt;G115*25%,Paramètres!$L$9)))))),
IF(Paramètres!$R$3="x",
IF(OR(J115=0,J115=""),"NA",IF(J115&gt;=G115,Paramètres!$S$9,IF(J115&gt;=G115*75%,Paramètres!$S$9,IF(J115&gt;=G115*50%,Paramètres!$R$8,IF(J115&gt;=G115*25%,Paramètres!$Q$8,IF(J115&lt;G115*25%,Paramètres!$P$9)))))),
IF(Paramètres!$V$3="x",
IF(OR(J115=0,J115=""),Paramètres!$T$9,IF(J115&gt;=G115,Paramètres!$W$9,IF(J115&gt;=G115*75%,Paramètres!$W$9,IF(J115&gt;=G115*50%,Paramètres!$V$8,IF(J115&gt;=G115*25%,Paramètres!$U$8,IF(J115&lt;G115*25%,Paramètres!$T$9)))))))))))</f>
        <v/>
      </c>
      <c r="N113" s="406">
        <f>N117/4</f>
        <v>10</v>
      </c>
      <c r="O113" s="407">
        <f>IF(OR(COUNTBLANK(F114:F116)=3,G115=""),0,
IF(SUM(IF(F114&lt;&gt;"",VLOOKUP(F114,Paramètres!$E$2:$F$27,2,0)),IF(F115&lt;&gt;"",VLOOKUP(F115,Paramètres!$E$2:$F$27,2,0)),IF(F116&lt;&gt;"",VLOOKUP(F116,Paramètres!$E$2:$F$27,2,0)))&gt;N117,$N117,
SUM(IF(F114&lt;&gt;"",VLOOKUP(F114,Paramètres!$E$2:$F$27,2,0)),IF(F115&lt;&gt;"",VLOOKUP(F115,Paramètres!$E$2:$F$27,2,0)),IF(F116&lt;&gt;"",VLOOKUP(F116,Paramètres!$E$2:$F$27,2,0)))))</f>
        <v>0</v>
      </c>
      <c r="P113" s="408"/>
    </row>
    <row r="114" spans="1:16" ht="15" customHeight="1" x14ac:dyDescent="0.3">
      <c r="A114" s="502"/>
      <c r="B114" s="506"/>
      <c r="C114" s="507"/>
      <c r="D114" s="506"/>
      <c r="E114" s="502"/>
      <c r="F114" s="280"/>
      <c r="G114" s="411"/>
      <c r="H114" s="412"/>
      <c r="I114" s="413"/>
      <c r="J114" s="414"/>
      <c r="K114" s="502"/>
      <c r="N114" s="406">
        <f>N117/4</f>
        <v>10</v>
      </c>
      <c r="O114" s="407">
        <f>N117*5%</f>
        <v>2</v>
      </c>
    </row>
    <row r="115" spans="1:16" ht="15" customHeight="1" x14ac:dyDescent="0.3">
      <c r="A115" s="502"/>
      <c r="B115" s="508"/>
      <c r="C115" s="509"/>
      <c r="D115" s="508"/>
      <c r="E115" s="502"/>
      <c r="F115" s="281"/>
      <c r="G115" s="282"/>
      <c r="H115" s="412"/>
      <c r="I115" s="413"/>
      <c r="J115" s="417" t="str">
        <f>IF(COUNTA(F114:F116)=0,"",IF(F114&lt;&gt;"",VLOOKUP(F114,Paramètres!$E$2:$F$27,2,0))+IF(F115&lt;&gt;"",VLOOKUP(F115,Paramètres!$E$2:$F$27,2,0))+IF(F116&lt;&gt;"",VLOOKUP(F116,Paramètres!$E$2:$F$27,2,0)))</f>
        <v/>
      </c>
      <c r="K115" s="502"/>
      <c r="N115" s="406">
        <f>N117/4</f>
        <v>10</v>
      </c>
      <c r="O115" s="407">
        <f>SUM(N113:N117)-(O113+O114)</f>
        <v>78</v>
      </c>
      <c r="P115" s="408"/>
    </row>
    <row r="116" spans="1:16" ht="15" customHeight="1" thickBot="1" x14ac:dyDescent="0.35">
      <c r="A116" s="502"/>
      <c r="B116" s="508"/>
      <c r="C116" s="509"/>
      <c r="D116" s="508"/>
      <c r="E116" s="502"/>
      <c r="F116" s="283"/>
      <c r="G116" s="418"/>
      <c r="H116" s="419"/>
      <c r="I116" s="420"/>
      <c r="J116" s="421"/>
      <c r="K116" s="502"/>
      <c r="N116" s="406">
        <f>N117/4</f>
        <v>10</v>
      </c>
      <c r="O116" s="398"/>
    </row>
    <row r="117" spans="1:16" ht="16.2" thickBot="1" x14ac:dyDescent="0.35">
      <c r="A117" s="502"/>
      <c r="B117" s="510"/>
      <c r="C117" s="510"/>
      <c r="D117" s="510"/>
      <c r="E117" s="502"/>
      <c r="F117" s="511"/>
      <c r="G117" s="512"/>
      <c r="H117" s="513"/>
      <c r="I117" s="513"/>
      <c r="J117" s="514"/>
      <c r="K117" s="502"/>
      <c r="N117" s="406">
        <f>IF(G115="",40,G115)</f>
        <v>40</v>
      </c>
      <c r="O117" s="398"/>
    </row>
    <row r="118" spans="1:16" ht="15" customHeight="1" thickBot="1" x14ac:dyDescent="0.35">
      <c r="A118" s="502"/>
      <c r="B118" s="399">
        <f t="shared" ref="B118" si="16">B113+1</f>
        <v>24</v>
      </c>
      <c r="C118" s="400" t="str">
        <f>IF(VLOOKUP(B118,Paramètres!$A$2:$C$38,2,0)=0,"",VLOOKUP(B118,Paramètres!$A$2:$C$38,2,0))</f>
        <v>Elève 24</v>
      </c>
      <c r="D118" s="401" t="str">
        <f>IF(C118="","",VLOOKUP(B118,Paramètres!$A$2:$C$38,3,0))</f>
        <v>F</v>
      </c>
      <c r="E118" s="502"/>
      <c r="F118" s="402" t="s">
        <v>394</v>
      </c>
      <c r="G118" s="403" t="s">
        <v>184</v>
      </c>
      <c r="H118" s="404"/>
      <c r="I118" s="405"/>
      <c r="J118" s="403" t="s">
        <v>185</v>
      </c>
      <c r="K118" s="502"/>
      <c r="M118" s="406" t="str">
        <f>IF(G120="","",IF(Paramètres!$I$3="x",
IF(OR(J120=0,J120=""),0,IF(J120&gt;=G120,Paramètres!$K$10,IF(J120&gt;=G120*75%,Paramètres!$J$8,IF(J120&gt;=G120*50%,Paramètres!$I$8,IF(J120&gt;=G120*25%,Paramètres!$H$8,Paramètres!$G$10))))),
IF(Paramètres!$N$3="x",
IF(OR(J120=0,J120=""),0,IF(J120&gt;=G120,Paramètres!$O$9,IF(J120&gt;=G120*75%,Paramètres!$O$9,IF(J120&gt;=G120*50%,Paramètres!$N$8,IF(J120&gt;=G120*25%,Paramètres!$M$8,IF(J120&lt;G120*25%,Paramètres!$L$9)))))),
IF(Paramètres!$R$3="x",
IF(OR(J120=0,J120=""),"NA",IF(J120&gt;=G120,Paramètres!$S$9,IF(J120&gt;=G120*75%,Paramètres!$S$9,IF(J120&gt;=G120*50%,Paramètres!$R$8,IF(J120&gt;=G120*25%,Paramètres!$Q$8,IF(J120&lt;G120*25%,Paramètres!$P$9)))))),
IF(Paramètres!$V$3="x",
IF(OR(J120=0,J120=""),Paramètres!$T$9,IF(J120&gt;=G120,Paramètres!$W$9,IF(J120&gt;=G120*75%,Paramètres!$W$9,IF(J120&gt;=G120*50%,Paramètres!$V$8,IF(J120&gt;=G120*25%,Paramètres!$U$8,IF(J120&lt;G120*25%,Paramètres!$T$9)))))))))))</f>
        <v/>
      </c>
      <c r="N118" s="406">
        <f>N122/4</f>
        <v>10</v>
      </c>
      <c r="O118" s="407">
        <f>IF(OR(COUNTBLANK(F119:F121)=3,G120=""),0,
IF(SUM(IF(F119&lt;&gt;"",VLOOKUP(F119,Paramètres!$E$2:$F$27,2,0)),IF(F120&lt;&gt;"",VLOOKUP(F120,Paramètres!$E$2:$F$27,2,0)),IF(F121&lt;&gt;"",VLOOKUP(F121,Paramètres!$E$2:$F$27,2,0)))&gt;N122,$N122,
SUM(IF(F119&lt;&gt;"",VLOOKUP(F119,Paramètres!$E$2:$F$27,2,0)),IF(F120&lt;&gt;"",VLOOKUP(F120,Paramètres!$E$2:$F$27,2,0)),IF(F121&lt;&gt;"",VLOOKUP(F121,Paramètres!$E$2:$F$27,2,0)))))</f>
        <v>0</v>
      </c>
      <c r="P118" s="408"/>
    </row>
    <row r="119" spans="1:16" ht="15" customHeight="1" x14ac:dyDescent="0.3">
      <c r="A119" s="502"/>
      <c r="B119" s="506"/>
      <c r="C119" s="507"/>
      <c r="D119" s="506"/>
      <c r="E119" s="502"/>
      <c r="F119" s="280"/>
      <c r="G119" s="411"/>
      <c r="H119" s="412"/>
      <c r="I119" s="413"/>
      <c r="J119" s="414"/>
      <c r="K119" s="502"/>
      <c r="N119" s="406">
        <f>N122/4</f>
        <v>10</v>
      </c>
      <c r="O119" s="407">
        <f>N122*5%</f>
        <v>2</v>
      </c>
    </row>
    <row r="120" spans="1:16" ht="15" customHeight="1" x14ac:dyDescent="0.3">
      <c r="A120" s="502"/>
      <c r="B120" s="508"/>
      <c r="C120" s="509"/>
      <c r="D120" s="508"/>
      <c r="E120" s="502"/>
      <c r="F120" s="281"/>
      <c r="G120" s="282"/>
      <c r="H120" s="412"/>
      <c r="I120" s="413"/>
      <c r="J120" s="417" t="str">
        <f>IF(COUNTA(F119:F121)=0,"",IF(F119&lt;&gt;"",VLOOKUP(F119,Paramètres!$E$2:$F$27,2,0))+IF(F120&lt;&gt;"",VLOOKUP(F120,Paramètres!$E$2:$F$27,2,0))+IF(F121&lt;&gt;"",VLOOKUP(F121,Paramètres!$E$2:$F$27,2,0)))</f>
        <v/>
      </c>
      <c r="K120" s="502"/>
      <c r="N120" s="406">
        <f>N122/4</f>
        <v>10</v>
      </c>
      <c r="O120" s="407">
        <f>SUM(N118:N122)-(O118+O119)</f>
        <v>78</v>
      </c>
      <c r="P120" s="408"/>
    </row>
    <row r="121" spans="1:16" ht="15" customHeight="1" thickBot="1" x14ac:dyDescent="0.35">
      <c r="A121" s="502"/>
      <c r="B121" s="508"/>
      <c r="C121" s="509"/>
      <c r="D121" s="508"/>
      <c r="E121" s="502"/>
      <c r="F121" s="283"/>
      <c r="G121" s="418"/>
      <c r="H121" s="419"/>
      <c r="I121" s="420"/>
      <c r="J121" s="421"/>
      <c r="K121" s="502"/>
      <c r="N121" s="406">
        <f>N122/4</f>
        <v>10</v>
      </c>
      <c r="O121" s="398"/>
    </row>
    <row r="122" spans="1:16" ht="16.2" thickBot="1" x14ac:dyDescent="0.35">
      <c r="A122" s="502"/>
      <c r="B122" s="510"/>
      <c r="C122" s="510"/>
      <c r="D122" s="510"/>
      <c r="E122" s="502"/>
      <c r="F122" s="511"/>
      <c r="G122" s="512"/>
      <c r="H122" s="513"/>
      <c r="I122" s="513"/>
      <c r="J122" s="514"/>
      <c r="K122" s="502"/>
      <c r="N122" s="406">
        <f>IF(G120="",40,G120)</f>
        <v>40</v>
      </c>
      <c r="O122" s="398"/>
    </row>
    <row r="123" spans="1:16" ht="15" customHeight="1" thickBot="1" x14ac:dyDescent="0.35">
      <c r="A123" s="502"/>
      <c r="B123" s="399">
        <f t="shared" ref="B123" si="17">B118+1</f>
        <v>25</v>
      </c>
      <c r="C123" s="400" t="str">
        <f>IF(VLOOKUP(B123,Paramètres!$A$2:$C$38,2,0)=0,"",VLOOKUP(B123,Paramètres!$A$2:$C$38,2,0))</f>
        <v>Elève 25</v>
      </c>
      <c r="D123" s="401" t="str">
        <f>IF(C123="","",VLOOKUP(B123,Paramètres!$A$2:$C$38,3,0))</f>
        <v>F</v>
      </c>
      <c r="E123" s="502"/>
      <c r="F123" s="402" t="s">
        <v>394</v>
      </c>
      <c r="G123" s="403" t="s">
        <v>184</v>
      </c>
      <c r="H123" s="404"/>
      <c r="I123" s="405"/>
      <c r="J123" s="403" t="s">
        <v>185</v>
      </c>
      <c r="K123" s="502"/>
      <c r="M123" s="406" t="str">
        <f>IF(G125="","",IF(Paramètres!$I$3="x",
IF(OR(J125=0,J125=""),0,IF(J125&gt;=G125,Paramètres!$K$10,IF(J125&gt;=G125*75%,Paramètres!$J$8,IF(J125&gt;=G125*50%,Paramètres!$I$8,IF(J125&gt;=G125*25%,Paramètres!$H$8,Paramètres!$G$10))))),
IF(Paramètres!$N$3="x",
IF(OR(J125=0,J125=""),0,IF(J125&gt;=G125,Paramètres!$O$9,IF(J125&gt;=G125*75%,Paramètres!$O$9,IF(J125&gt;=G125*50%,Paramètres!$N$8,IF(J125&gt;=G125*25%,Paramètres!$M$8,IF(J125&lt;G125*25%,Paramètres!$L$9)))))),
IF(Paramètres!$R$3="x",
IF(OR(J125=0,J125=""),"NA",IF(J125&gt;=G125,Paramètres!$S$9,IF(J125&gt;=G125*75%,Paramètres!$S$9,IF(J125&gt;=G125*50%,Paramètres!$R$8,IF(J125&gt;=G125*25%,Paramètres!$Q$8,IF(J125&lt;G125*25%,Paramètres!$P$9)))))),
IF(Paramètres!$V$3="x",
IF(OR(J125=0,J125=""),Paramètres!$T$9,IF(J125&gt;=G125,Paramètres!$W$9,IF(J125&gt;=G125*75%,Paramètres!$W$9,IF(J125&gt;=G125*50%,Paramètres!$V$8,IF(J125&gt;=G125*25%,Paramètres!$U$8,IF(J125&lt;G125*25%,Paramètres!$T$9)))))))))))</f>
        <v/>
      </c>
      <c r="N123" s="406">
        <f>N127/4</f>
        <v>10</v>
      </c>
      <c r="O123" s="407">
        <f>IF(OR(COUNTBLANK(F124:F126)=3,G125=""),0,
IF(SUM(IF(F124&lt;&gt;"",VLOOKUP(F124,Paramètres!$E$2:$F$27,2,0)),IF(F125&lt;&gt;"",VLOOKUP(F125,Paramètres!$E$2:$F$27,2,0)),IF(F126&lt;&gt;"",VLOOKUP(F126,Paramètres!$E$2:$F$27,2,0)))&gt;N127,$N127,
SUM(IF(F124&lt;&gt;"",VLOOKUP(F124,Paramètres!$E$2:$F$27,2,0)),IF(F125&lt;&gt;"",VLOOKUP(F125,Paramètres!$E$2:$F$27,2,0)),IF(F126&lt;&gt;"",VLOOKUP(F126,Paramètres!$E$2:$F$27,2,0)))))</f>
        <v>0</v>
      </c>
      <c r="P123" s="408"/>
    </row>
    <row r="124" spans="1:16" ht="15" customHeight="1" x14ac:dyDescent="0.3">
      <c r="A124" s="502"/>
      <c r="B124" s="506"/>
      <c r="C124" s="507"/>
      <c r="D124" s="506"/>
      <c r="E124" s="502"/>
      <c r="F124" s="280"/>
      <c r="G124" s="411"/>
      <c r="H124" s="412"/>
      <c r="I124" s="413"/>
      <c r="J124" s="414"/>
      <c r="K124" s="502"/>
      <c r="N124" s="406">
        <f>N127/4</f>
        <v>10</v>
      </c>
      <c r="O124" s="407">
        <f>N127*5%</f>
        <v>2</v>
      </c>
    </row>
    <row r="125" spans="1:16" ht="15" customHeight="1" x14ac:dyDescent="0.3">
      <c r="A125" s="502"/>
      <c r="B125" s="508"/>
      <c r="C125" s="509"/>
      <c r="D125" s="508"/>
      <c r="E125" s="502"/>
      <c r="F125" s="281"/>
      <c r="G125" s="282"/>
      <c r="H125" s="412"/>
      <c r="I125" s="413"/>
      <c r="J125" s="417" t="str">
        <f>IF(COUNTA(F124:F126)=0,"",IF(F124&lt;&gt;"",VLOOKUP(F124,Paramètres!$E$2:$F$27,2,0))+IF(F125&lt;&gt;"",VLOOKUP(F125,Paramètres!$E$2:$F$27,2,0))+IF(F126&lt;&gt;"",VLOOKUP(F126,Paramètres!$E$2:$F$27,2,0)))</f>
        <v/>
      </c>
      <c r="K125" s="502"/>
      <c r="N125" s="406">
        <f>N127/4</f>
        <v>10</v>
      </c>
      <c r="O125" s="407">
        <f>SUM(N123:N127)-(O123+O124)</f>
        <v>78</v>
      </c>
      <c r="P125" s="408"/>
    </row>
    <row r="126" spans="1:16" ht="15" customHeight="1" thickBot="1" x14ac:dyDescent="0.35">
      <c r="A126" s="502"/>
      <c r="B126" s="508"/>
      <c r="C126" s="509"/>
      <c r="D126" s="508"/>
      <c r="E126" s="502"/>
      <c r="F126" s="283"/>
      <c r="G126" s="418"/>
      <c r="H126" s="419"/>
      <c r="I126" s="420"/>
      <c r="J126" s="421"/>
      <c r="K126" s="502"/>
      <c r="N126" s="406">
        <f>N127/4</f>
        <v>10</v>
      </c>
      <c r="O126" s="398"/>
    </row>
    <row r="127" spans="1:16" ht="16.2" thickBot="1" x14ac:dyDescent="0.35">
      <c r="A127" s="502"/>
      <c r="B127" s="510"/>
      <c r="C127" s="510"/>
      <c r="D127" s="510"/>
      <c r="E127" s="502"/>
      <c r="F127" s="511"/>
      <c r="G127" s="512"/>
      <c r="H127" s="513"/>
      <c r="I127" s="513"/>
      <c r="J127" s="514"/>
      <c r="K127" s="502"/>
      <c r="N127" s="406">
        <f>IF(G125="",40,G125)</f>
        <v>40</v>
      </c>
      <c r="O127" s="398"/>
    </row>
    <row r="128" spans="1:16" ht="15" customHeight="1" thickBot="1" x14ac:dyDescent="0.35">
      <c r="A128" s="502"/>
      <c r="B128" s="399">
        <f t="shared" ref="B128" si="18">B123+1</f>
        <v>26</v>
      </c>
      <c r="C128" s="400" t="str">
        <f>IF(VLOOKUP(B128,Paramètres!$A$2:$C$38,2,0)=0,"",VLOOKUP(B128,Paramètres!$A$2:$C$38,2,0))</f>
        <v>Elève 26</v>
      </c>
      <c r="D128" s="401" t="str">
        <f>IF(C128="","",VLOOKUP(B128,Paramètres!$A$2:$C$38,3,0))</f>
        <v>F</v>
      </c>
      <c r="E128" s="502"/>
      <c r="F128" s="402" t="s">
        <v>394</v>
      </c>
      <c r="G128" s="403" t="s">
        <v>184</v>
      </c>
      <c r="H128" s="404"/>
      <c r="I128" s="405"/>
      <c r="J128" s="403" t="s">
        <v>185</v>
      </c>
      <c r="K128" s="502"/>
      <c r="M128" s="406" t="str">
        <f>IF(G130="","",IF(Paramètres!$I$3="x",
IF(OR(J130=0,J130=""),0,IF(J130&gt;=G130,Paramètres!$K$10,IF(J130&gt;=G130*75%,Paramètres!$J$8,IF(J130&gt;=G130*50%,Paramètres!$I$8,IF(J130&gt;=G130*25%,Paramètres!$H$8,Paramètres!$G$10))))),
IF(Paramètres!$N$3="x",
IF(OR(J130=0,J130=""),0,IF(J130&gt;=G130,Paramètres!$O$9,IF(J130&gt;=G130*75%,Paramètres!$O$9,IF(J130&gt;=G130*50%,Paramètres!$N$8,IF(J130&gt;=G130*25%,Paramètres!$M$8,IF(J130&lt;G130*25%,Paramètres!$L$9)))))),
IF(Paramètres!$R$3="x",
IF(OR(J130=0,J130=""),"NA",IF(J130&gt;=G130,Paramètres!$S$9,IF(J130&gt;=G130*75%,Paramètres!$S$9,IF(J130&gt;=G130*50%,Paramètres!$R$8,IF(J130&gt;=G130*25%,Paramètres!$Q$8,IF(J130&lt;G130*25%,Paramètres!$P$9)))))),
IF(Paramètres!$V$3="x",
IF(OR(J130=0,J130=""),Paramètres!$T$9,IF(J130&gt;=G130,Paramètres!$W$9,IF(J130&gt;=G130*75%,Paramètres!$W$9,IF(J130&gt;=G130*50%,Paramètres!$V$8,IF(J130&gt;=G130*25%,Paramètres!$U$8,IF(J130&lt;G130*25%,Paramètres!$T$9)))))))))))</f>
        <v/>
      </c>
      <c r="N128" s="406">
        <f>N132/4</f>
        <v>10</v>
      </c>
      <c r="O128" s="407">
        <f>IF(OR(COUNTBLANK(F129:F131)=3,G130=""),0,
IF(SUM(IF(F129&lt;&gt;"",VLOOKUP(F129,Paramètres!$E$2:$F$27,2,0)),IF(F130&lt;&gt;"",VLOOKUP(F130,Paramètres!$E$2:$F$27,2,0)),IF(F131&lt;&gt;"",VLOOKUP(F131,Paramètres!$E$2:$F$27,2,0)))&gt;N132,$N132,
SUM(IF(F129&lt;&gt;"",VLOOKUP(F129,Paramètres!$E$2:$F$27,2,0)),IF(F130&lt;&gt;"",VLOOKUP(F130,Paramètres!$E$2:$F$27,2,0)),IF(F131&lt;&gt;"",VLOOKUP(F131,Paramètres!$E$2:$F$27,2,0)))))</f>
        <v>0</v>
      </c>
      <c r="P128" s="408"/>
    </row>
    <row r="129" spans="1:16" ht="15" customHeight="1" x14ac:dyDescent="0.3">
      <c r="A129" s="502"/>
      <c r="B129" s="506"/>
      <c r="C129" s="507"/>
      <c r="D129" s="506"/>
      <c r="E129" s="502"/>
      <c r="F129" s="280"/>
      <c r="G129" s="411"/>
      <c r="H129" s="412"/>
      <c r="I129" s="413"/>
      <c r="J129" s="414"/>
      <c r="K129" s="502"/>
      <c r="N129" s="406">
        <f>N132/4</f>
        <v>10</v>
      </c>
      <c r="O129" s="407">
        <f>N132*5%</f>
        <v>2</v>
      </c>
    </row>
    <row r="130" spans="1:16" ht="15" customHeight="1" x14ac:dyDescent="0.3">
      <c r="A130" s="502"/>
      <c r="B130" s="508"/>
      <c r="C130" s="509"/>
      <c r="D130" s="508"/>
      <c r="E130" s="502"/>
      <c r="F130" s="281"/>
      <c r="G130" s="282"/>
      <c r="H130" s="412"/>
      <c r="I130" s="413"/>
      <c r="J130" s="417" t="str">
        <f>IF(COUNTA(F129:F131)=0,"",IF(F129&lt;&gt;"",VLOOKUP(F129,Paramètres!$E$2:$F$27,2,0))+IF(F130&lt;&gt;"",VLOOKUP(F130,Paramètres!$E$2:$F$27,2,0))+IF(F131&lt;&gt;"",VLOOKUP(F131,Paramètres!$E$2:$F$27,2,0)))</f>
        <v/>
      </c>
      <c r="K130" s="502"/>
      <c r="N130" s="406">
        <f>N132/4</f>
        <v>10</v>
      </c>
      <c r="O130" s="407">
        <f>SUM(N128:N132)-(O128+O129)</f>
        <v>78</v>
      </c>
      <c r="P130" s="408"/>
    </row>
    <row r="131" spans="1:16" ht="15" customHeight="1" thickBot="1" x14ac:dyDescent="0.35">
      <c r="A131" s="502"/>
      <c r="B131" s="508"/>
      <c r="C131" s="509"/>
      <c r="D131" s="508"/>
      <c r="E131" s="502"/>
      <c r="F131" s="283"/>
      <c r="G131" s="418"/>
      <c r="H131" s="419"/>
      <c r="I131" s="420"/>
      <c r="J131" s="421"/>
      <c r="K131" s="502"/>
      <c r="N131" s="406">
        <f>N132/4</f>
        <v>10</v>
      </c>
      <c r="O131" s="398"/>
    </row>
    <row r="132" spans="1:16" ht="16.2" thickBot="1" x14ac:dyDescent="0.35">
      <c r="A132" s="502"/>
      <c r="B132" s="510"/>
      <c r="C132" s="510"/>
      <c r="D132" s="510"/>
      <c r="E132" s="502"/>
      <c r="F132" s="511"/>
      <c r="G132" s="512"/>
      <c r="H132" s="513"/>
      <c r="I132" s="513"/>
      <c r="J132" s="514"/>
      <c r="K132" s="502"/>
      <c r="N132" s="406">
        <f>IF(G130="",40,G130)</f>
        <v>40</v>
      </c>
      <c r="O132" s="398"/>
    </row>
    <row r="133" spans="1:16" ht="15" customHeight="1" thickBot="1" x14ac:dyDescent="0.35">
      <c r="A133" s="502"/>
      <c r="B133" s="399">
        <f t="shared" ref="B133" si="19">B128+1</f>
        <v>27</v>
      </c>
      <c r="C133" s="400" t="str">
        <f>IF(VLOOKUP(B133,Paramètres!$A$2:$C$38,2,0)=0,"",VLOOKUP(B133,Paramètres!$A$2:$C$38,2,0))</f>
        <v>Elève 27</v>
      </c>
      <c r="D133" s="401" t="str">
        <f>IF(C133="","",VLOOKUP(B133,Paramètres!$A$2:$C$38,3,0))</f>
        <v>G</v>
      </c>
      <c r="E133" s="502"/>
      <c r="F133" s="402" t="s">
        <v>394</v>
      </c>
      <c r="G133" s="403" t="s">
        <v>184</v>
      </c>
      <c r="H133" s="404"/>
      <c r="I133" s="405"/>
      <c r="J133" s="403" t="s">
        <v>185</v>
      </c>
      <c r="K133" s="502"/>
      <c r="M133" s="406" t="str">
        <f>IF(G135="","",IF(Paramètres!$I$3="x",
IF(OR(J135=0,J135=""),0,IF(J135&gt;=G135,Paramètres!$K$10,IF(J135&gt;=G135*75%,Paramètres!$J$8,IF(J135&gt;=G135*50%,Paramètres!$I$8,IF(J135&gt;=G135*25%,Paramètres!$H$8,Paramètres!$G$10))))),
IF(Paramètres!$N$3="x",
IF(OR(J135=0,J135=""),0,IF(J135&gt;=G135,Paramètres!$O$9,IF(J135&gt;=G135*75%,Paramètres!$O$9,IF(J135&gt;=G135*50%,Paramètres!$N$8,IF(J135&gt;=G135*25%,Paramètres!$M$8,IF(J135&lt;G135*25%,Paramètres!$L$9)))))),
IF(Paramètres!$R$3="x",
IF(OR(J135=0,J135=""),"NA",IF(J135&gt;=G135,Paramètres!$S$9,IF(J135&gt;=G135*75%,Paramètres!$S$9,IF(J135&gt;=G135*50%,Paramètres!$R$8,IF(J135&gt;=G135*25%,Paramètres!$Q$8,IF(J135&lt;G135*25%,Paramètres!$P$9)))))),
IF(Paramètres!$V$3="x",
IF(OR(J135=0,J135=""),Paramètres!$T$9,IF(J135&gt;=G135,Paramètres!$W$9,IF(J135&gt;=G135*75%,Paramètres!$W$9,IF(J135&gt;=G135*50%,Paramètres!$V$8,IF(J135&gt;=G135*25%,Paramètres!$U$8,IF(J135&lt;G135*25%,Paramètres!$T$9)))))))))))</f>
        <v/>
      </c>
      <c r="N133" s="406">
        <f>N137/4</f>
        <v>10</v>
      </c>
      <c r="O133" s="407">
        <f>IF(OR(COUNTBLANK(F134:F136)=3,G135=""),0,
IF(SUM(IF(F134&lt;&gt;"",VLOOKUP(F134,Paramètres!$E$2:$F$27,2,0)),IF(F135&lt;&gt;"",VLOOKUP(F135,Paramètres!$E$2:$F$27,2,0)),IF(F136&lt;&gt;"",VLOOKUP(F136,Paramètres!$E$2:$F$27,2,0)))&gt;N137,$N137,
SUM(IF(F134&lt;&gt;"",VLOOKUP(F134,Paramètres!$E$2:$F$27,2,0)),IF(F135&lt;&gt;"",VLOOKUP(F135,Paramètres!$E$2:$F$27,2,0)),IF(F136&lt;&gt;"",VLOOKUP(F136,Paramètres!$E$2:$F$27,2,0)))))</f>
        <v>0</v>
      </c>
      <c r="P133" s="408"/>
    </row>
    <row r="134" spans="1:16" ht="15" customHeight="1" x14ac:dyDescent="0.3">
      <c r="A134" s="502"/>
      <c r="B134" s="506"/>
      <c r="C134" s="507"/>
      <c r="D134" s="506"/>
      <c r="E134" s="502"/>
      <c r="F134" s="280"/>
      <c r="G134" s="411"/>
      <c r="H134" s="412"/>
      <c r="I134" s="413"/>
      <c r="J134" s="414"/>
      <c r="K134" s="502"/>
      <c r="N134" s="406">
        <f>N137/4</f>
        <v>10</v>
      </c>
      <c r="O134" s="407">
        <f>N137*5%</f>
        <v>2</v>
      </c>
    </row>
    <row r="135" spans="1:16" ht="15" customHeight="1" x14ac:dyDescent="0.3">
      <c r="A135" s="502"/>
      <c r="B135" s="508"/>
      <c r="C135" s="509"/>
      <c r="D135" s="508"/>
      <c r="E135" s="502"/>
      <c r="F135" s="281"/>
      <c r="G135" s="282"/>
      <c r="H135" s="412"/>
      <c r="I135" s="413"/>
      <c r="J135" s="417" t="str">
        <f>IF(COUNTA(F134:F136)=0,"",IF(F134&lt;&gt;"",VLOOKUP(F134,Paramètres!$E$2:$F$27,2,0))+IF(F135&lt;&gt;"",VLOOKUP(F135,Paramètres!$E$2:$F$27,2,0))+IF(F136&lt;&gt;"",VLOOKUP(F136,Paramètres!$E$2:$F$27,2,0)))</f>
        <v/>
      </c>
      <c r="K135" s="502"/>
      <c r="N135" s="406">
        <f>N137/4</f>
        <v>10</v>
      </c>
      <c r="O135" s="407">
        <f>SUM(N133:N137)-(O133+O134)</f>
        <v>78</v>
      </c>
      <c r="P135" s="408"/>
    </row>
    <row r="136" spans="1:16" ht="15" customHeight="1" thickBot="1" x14ac:dyDescent="0.35">
      <c r="A136" s="502"/>
      <c r="B136" s="508"/>
      <c r="C136" s="509"/>
      <c r="D136" s="508"/>
      <c r="E136" s="502"/>
      <c r="F136" s="283"/>
      <c r="G136" s="418"/>
      <c r="H136" s="419"/>
      <c r="I136" s="420"/>
      <c r="J136" s="421"/>
      <c r="K136" s="502"/>
      <c r="N136" s="406">
        <f>N137/4</f>
        <v>10</v>
      </c>
      <c r="O136" s="398"/>
    </row>
    <row r="137" spans="1:16" ht="16.2" thickBot="1" x14ac:dyDescent="0.35">
      <c r="A137" s="502"/>
      <c r="B137" s="510"/>
      <c r="C137" s="510"/>
      <c r="D137" s="510"/>
      <c r="E137" s="502"/>
      <c r="F137" s="511"/>
      <c r="G137" s="512"/>
      <c r="H137" s="513"/>
      <c r="I137" s="513"/>
      <c r="J137" s="514"/>
      <c r="K137" s="502"/>
      <c r="N137" s="406">
        <f>IF(G135="",40,G135)</f>
        <v>40</v>
      </c>
      <c r="O137" s="398"/>
    </row>
    <row r="138" spans="1:16" ht="15" customHeight="1" thickBot="1" x14ac:dyDescent="0.35">
      <c r="A138" s="502"/>
      <c r="B138" s="399">
        <f t="shared" ref="B138" si="20">B133+1</f>
        <v>28</v>
      </c>
      <c r="C138" s="400" t="str">
        <f>IF(VLOOKUP(B138,Paramètres!$A$2:$C$38,2,0)=0,"",VLOOKUP(B138,Paramètres!$A$2:$C$38,2,0))</f>
        <v>Elève 28</v>
      </c>
      <c r="D138" s="401" t="str">
        <f>IF(C138="","",VLOOKUP(B138,Paramètres!$A$2:$C$38,3,0))</f>
        <v>F</v>
      </c>
      <c r="E138" s="502"/>
      <c r="F138" s="402" t="s">
        <v>394</v>
      </c>
      <c r="G138" s="403" t="s">
        <v>184</v>
      </c>
      <c r="H138" s="404"/>
      <c r="I138" s="405"/>
      <c r="J138" s="403" t="s">
        <v>185</v>
      </c>
      <c r="K138" s="502"/>
      <c r="M138" s="406" t="str">
        <f>IF(G140="","",IF(Paramètres!$I$3="x",
IF(OR(J140=0,J140=""),0,IF(J140&gt;=G140,Paramètres!$K$10,IF(J140&gt;=G140*75%,Paramètres!$J$8,IF(J140&gt;=G140*50%,Paramètres!$I$8,IF(J140&gt;=G140*25%,Paramètres!$H$8,Paramètres!$G$10))))),
IF(Paramètres!$N$3="x",
IF(OR(J140=0,J140=""),0,IF(J140&gt;=G140,Paramètres!$O$9,IF(J140&gt;=G140*75%,Paramètres!$O$9,IF(J140&gt;=G140*50%,Paramètres!$N$8,IF(J140&gt;=G140*25%,Paramètres!$M$8,IF(J140&lt;G140*25%,Paramètres!$L$9)))))),
IF(Paramètres!$R$3="x",
IF(OR(J140=0,J140=""),"NA",IF(J140&gt;=G140,Paramètres!$S$9,IF(J140&gt;=G140*75%,Paramètres!$S$9,IF(J140&gt;=G140*50%,Paramètres!$R$8,IF(J140&gt;=G140*25%,Paramètres!$Q$8,IF(J140&lt;G140*25%,Paramètres!$P$9)))))),
IF(Paramètres!$V$3="x",
IF(OR(J140=0,J140=""),Paramètres!$T$9,IF(J140&gt;=G140,Paramètres!$W$9,IF(J140&gt;=G140*75%,Paramètres!$W$9,IF(J140&gt;=G140*50%,Paramètres!$V$8,IF(J140&gt;=G140*25%,Paramètres!$U$8,IF(J140&lt;G140*25%,Paramètres!$T$9)))))))))))</f>
        <v/>
      </c>
      <c r="N138" s="406">
        <f>N142/4</f>
        <v>10</v>
      </c>
      <c r="O138" s="407">
        <f>IF(OR(COUNTBLANK(F139:F141)=3,G140=""),0,
IF(SUM(IF(F139&lt;&gt;"",VLOOKUP(F139,Paramètres!$E$2:$F$27,2,0)),IF(F140&lt;&gt;"",VLOOKUP(F140,Paramètres!$E$2:$F$27,2,0)),IF(F141&lt;&gt;"",VLOOKUP(F141,Paramètres!$E$2:$F$27,2,0)))&gt;N142,$N142,
SUM(IF(F139&lt;&gt;"",VLOOKUP(F139,Paramètres!$E$2:$F$27,2,0)),IF(F140&lt;&gt;"",VLOOKUP(F140,Paramètres!$E$2:$F$27,2,0)),IF(F141&lt;&gt;"",VLOOKUP(F141,Paramètres!$E$2:$F$27,2,0)))))</f>
        <v>0</v>
      </c>
      <c r="P138" s="408"/>
    </row>
    <row r="139" spans="1:16" ht="15" customHeight="1" x14ac:dyDescent="0.3">
      <c r="A139" s="502"/>
      <c r="B139" s="506"/>
      <c r="C139" s="507"/>
      <c r="D139" s="506"/>
      <c r="E139" s="502"/>
      <c r="F139" s="280"/>
      <c r="G139" s="411"/>
      <c r="H139" s="412"/>
      <c r="I139" s="413"/>
      <c r="J139" s="414"/>
      <c r="K139" s="502"/>
      <c r="N139" s="406">
        <f>N142/4</f>
        <v>10</v>
      </c>
      <c r="O139" s="407">
        <f>N142*5%</f>
        <v>2</v>
      </c>
    </row>
    <row r="140" spans="1:16" ht="15" customHeight="1" x14ac:dyDescent="0.3">
      <c r="A140" s="502"/>
      <c r="B140" s="508"/>
      <c r="C140" s="509"/>
      <c r="D140" s="508"/>
      <c r="E140" s="502"/>
      <c r="F140" s="281"/>
      <c r="G140" s="282"/>
      <c r="H140" s="412"/>
      <c r="I140" s="413"/>
      <c r="J140" s="417" t="str">
        <f>IF(COUNTA(F139:F141)=0,"",IF(F139&lt;&gt;"",VLOOKUP(F139,Paramètres!$E$2:$F$27,2,0))+IF(F140&lt;&gt;"",VLOOKUP(F140,Paramètres!$E$2:$F$27,2,0))+IF(F141&lt;&gt;"",VLOOKUP(F141,Paramètres!$E$2:$F$27,2,0)))</f>
        <v/>
      </c>
      <c r="K140" s="502"/>
      <c r="N140" s="406">
        <f>N142/4</f>
        <v>10</v>
      </c>
      <c r="O140" s="407">
        <f>SUM(N138:N142)-(O138+O139)</f>
        <v>78</v>
      </c>
      <c r="P140" s="408"/>
    </row>
    <row r="141" spans="1:16" ht="15" customHeight="1" thickBot="1" x14ac:dyDescent="0.35">
      <c r="A141" s="502"/>
      <c r="B141" s="508"/>
      <c r="C141" s="509"/>
      <c r="D141" s="508"/>
      <c r="E141" s="502"/>
      <c r="F141" s="283"/>
      <c r="G141" s="418"/>
      <c r="H141" s="419"/>
      <c r="I141" s="420"/>
      <c r="J141" s="421"/>
      <c r="K141" s="502"/>
      <c r="N141" s="406">
        <f>N142/4</f>
        <v>10</v>
      </c>
      <c r="O141" s="398"/>
    </row>
    <row r="142" spans="1:16" ht="16.2" thickBot="1" x14ac:dyDescent="0.35">
      <c r="A142" s="502"/>
      <c r="B142" s="510"/>
      <c r="C142" s="510"/>
      <c r="D142" s="510"/>
      <c r="E142" s="502"/>
      <c r="F142" s="511"/>
      <c r="G142" s="512"/>
      <c r="H142" s="513"/>
      <c r="I142" s="513"/>
      <c r="J142" s="514"/>
      <c r="K142" s="502"/>
      <c r="N142" s="406">
        <f>IF(G140="",40,G140)</f>
        <v>40</v>
      </c>
      <c r="O142" s="398"/>
    </row>
    <row r="143" spans="1:16" ht="15" customHeight="1" thickBot="1" x14ac:dyDescent="0.35">
      <c r="A143" s="502"/>
      <c r="B143" s="399">
        <f t="shared" ref="B143" si="21">B138+1</f>
        <v>29</v>
      </c>
      <c r="C143" s="400" t="str">
        <f>IF(VLOOKUP(B143,Paramètres!$A$2:$C$38,2,0)=0,"",VLOOKUP(B143,Paramètres!$A$2:$C$38,2,0))</f>
        <v>Elève 29</v>
      </c>
      <c r="D143" s="401" t="str">
        <f>IF(C143="","",VLOOKUP(B143,Paramètres!$A$2:$C$38,3,0))</f>
        <v>F</v>
      </c>
      <c r="E143" s="502"/>
      <c r="F143" s="402" t="s">
        <v>394</v>
      </c>
      <c r="G143" s="403" t="s">
        <v>184</v>
      </c>
      <c r="H143" s="404"/>
      <c r="I143" s="405"/>
      <c r="J143" s="403" t="s">
        <v>185</v>
      </c>
      <c r="K143" s="502"/>
      <c r="M143" s="406" t="str">
        <f>IF(G145="","",IF(Paramètres!$I$3="x",
IF(OR(J145=0,J145=""),0,IF(J145&gt;=G145,Paramètres!$K$10,IF(J145&gt;=G145*75%,Paramètres!$J$8,IF(J145&gt;=G145*50%,Paramètres!$I$8,IF(J145&gt;=G145*25%,Paramètres!$H$8,Paramètres!$G$10))))),
IF(Paramètres!$N$3="x",
IF(OR(J145=0,J145=""),0,IF(J145&gt;=G145,Paramètres!$O$9,IF(J145&gt;=G145*75%,Paramètres!$O$9,IF(J145&gt;=G145*50%,Paramètres!$N$8,IF(J145&gt;=G145*25%,Paramètres!$M$8,IF(J145&lt;G145*25%,Paramètres!$L$9)))))),
IF(Paramètres!$R$3="x",
IF(OR(J145=0,J145=""),"NA",IF(J145&gt;=G145,Paramètres!$S$9,IF(J145&gt;=G145*75%,Paramètres!$S$9,IF(J145&gt;=G145*50%,Paramètres!$R$8,IF(J145&gt;=G145*25%,Paramètres!$Q$8,IF(J145&lt;G145*25%,Paramètres!$P$9)))))),
IF(Paramètres!$V$3="x",
IF(OR(J145=0,J145=""),Paramètres!$T$9,IF(J145&gt;=G145,Paramètres!$W$9,IF(J145&gt;=G145*75%,Paramètres!$W$9,IF(J145&gt;=G145*50%,Paramètres!$V$8,IF(J145&gt;=G145*25%,Paramètres!$U$8,IF(J145&lt;G145*25%,Paramètres!$T$9)))))))))))</f>
        <v/>
      </c>
      <c r="N143" s="406">
        <f>N147/4</f>
        <v>10</v>
      </c>
      <c r="O143" s="407">
        <f>IF(OR(COUNTBLANK(F144:F146)=3,G145=""),0,
IF(SUM(IF(F144&lt;&gt;"",VLOOKUP(F144,Paramètres!$E$2:$F$27,2,0)),IF(F145&lt;&gt;"",VLOOKUP(F145,Paramètres!$E$2:$F$27,2,0)),IF(F146&lt;&gt;"",VLOOKUP(F146,Paramètres!$E$2:$F$27,2,0)))&gt;N147,$N147,
SUM(IF(F144&lt;&gt;"",VLOOKUP(F144,Paramètres!$E$2:$F$27,2,0)),IF(F145&lt;&gt;"",VLOOKUP(F145,Paramètres!$E$2:$F$27,2,0)),IF(F146&lt;&gt;"",VLOOKUP(F146,Paramètres!$E$2:$F$27,2,0)))))</f>
        <v>0</v>
      </c>
      <c r="P143" s="408"/>
    </row>
    <row r="144" spans="1:16" ht="15" customHeight="1" x14ac:dyDescent="0.3">
      <c r="A144" s="502"/>
      <c r="B144" s="506"/>
      <c r="C144" s="507"/>
      <c r="D144" s="506"/>
      <c r="E144" s="502"/>
      <c r="F144" s="280"/>
      <c r="G144" s="411"/>
      <c r="H144" s="412"/>
      <c r="I144" s="413"/>
      <c r="J144" s="414"/>
      <c r="K144" s="502"/>
      <c r="N144" s="406">
        <f>N147/4</f>
        <v>10</v>
      </c>
      <c r="O144" s="407">
        <f>N147*5%</f>
        <v>2</v>
      </c>
    </row>
    <row r="145" spans="1:16" ht="15" customHeight="1" x14ac:dyDescent="0.3">
      <c r="A145" s="502"/>
      <c r="B145" s="508"/>
      <c r="C145" s="509"/>
      <c r="D145" s="508"/>
      <c r="E145" s="502"/>
      <c r="F145" s="281"/>
      <c r="G145" s="282"/>
      <c r="H145" s="412"/>
      <c r="I145" s="413"/>
      <c r="J145" s="417" t="str">
        <f>IF(COUNTA(F144:F146)=0,"",IF(F144&lt;&gt;"",VLOOKUP(F144,Paramètres!$E$2:$F$27,2,0))+IF(F145&lt;&gt;"",VLOOKUP(F145,Paramètres!$E$2:$F$27,2,0))+IF(F146&lt;&gt;"",VLOOKUP(F146,Paramètres!$E$2:$F$27,2,0)))</f>
        <v/>
      </c>
      <c r="K145" s="502"/>
      <c r="N145" s="406">
        <f>N147/4</f>
        <v>10</v>
      </c>
      <c r="O145" s="407">
        <f>SUM(N143:N147)-(O143+O144)</f>
        <v>78</v>
      </c>
      <c r="P145" s="408"/>
    </row>
    <row r="146" spans="1:16" ht="15" customHeight="1" thickBot="1" x14ac:dyDescent="0.35">
      <c r="A146" s="502"/>
      <c r="B146" s="508"/>
      <c r="C146" s="509"/>
      <c r="D146" s="508"/>
      <c r="E146" s="502"/>
      <c r="F146" s="283"/>
      <c r="G146" s="418"/>
      <c r="H146" s="419"/>
      <c r="I146" s="420"/>
      <c r="J146" s="421"/>
      <c r="K146" s="502"/>
      <c r="N146" s="406">
        <f>N147/4</f>
        <v>10</v>
      </c>
      <c r="O146" s="398"/>
    </row>
    <row r="147" spans="1:16" ht="16.2" thickBot="1" x14ac:dyDescent="0.35">
      <c r="A147" s="502"/>
      <c r="B147" s="510"/>
      <c r="C147" s="510"/>
      <c r="D147" s="510"/>
      <c r="E147" s="502"/>
      <c r="F147" s="511"/>
      <c r="G147" s="512"/>
      <c r="H147" s="513"/>
      <c r="I147" s="513"/>
      <c r="J147" s="514"/>
      <c r="K147" s="502"/>
      <c r="N147" s="406">
        <f>IF(G145="",40,G145)</f>
        <v>40</v>
      </c>
      <c r="O147" s="398"/>
    </row>
    <row r="148" spans="1:16" ht="15" customHeight="1" thickBot="1" x14ac:dyDescent="0.35">
      <c r="A148" s="502"/>
      <c r="B148" s="399">
        <f t="shared" ref="B148" si="22">B143+1</f>
        <v>30</v>
      </c>
      <c r="C148" s="400" t="str">
        <f>IF(VLOOKUP(B148,Paramètres!$A$2:$C$38,2,0)=0,"",VLOOKUP(B148,Paramètres!$A$2:$C$38,2,0))</f>
        <v>Elève 30</v>
      </c>
      <c r="D148" s="401" t="str">
        <f>IF(C148="","",VLOOKUP(B148,Paramètres!$A$2:$C$38,3,0))</f>
        <v>F</v>
      </c>
      <c r="E148" s="502"/>
      <c r="F148" s="402" t="s">
        <v>394</v>
      </c>
      <c r="G148" s="403" t="s">
        <v>184</v>
      </c>
      <c r="H148" s="404"/>
      <c r="I148" s="405"/>
      <c r="J148" s="403" t="s">
        <v>185</v>
      </c>
      <c r="K148" s="502"/>
      <c r="M148" s="406" t="str">
        <f>IF(G150="","",IF(Paramètres!$I$3="x",
IF(OR(J150=0,J150=""),0,IF(J150&gt;=G150,Paramètres!$K$10,IF(J150&gt;=G150*75%,Paramètres!$J$8,IF(J150&gt;=G150*50%,Paramètres!$I$8,IF(J150&gt;=G150*25%,Paramètres!$H$8,Paramètres!$G$10))))),
IF(Paramètres!$N$3="x",
IF(OR(J150=0,J150=""),0,IF(J150&gt;=G150,Paramètres!$O$9,IF(J150&gt;=G150*75%,Paramètres!$O$9,IF(J150&gt;=G150*50%,Paramètres!$N$8,IF(J150&gt;=G150*25%,Paramètres!$M$8,IF(J150&lt;G150*25%,Paramètres!$L$9)))))),
IF(Paramètres!$R$3="x",
IF(OR(J150=0,J150=""),"NA",IF(J150&gt;=G150,Paramètres!$S$9,IF(J150&gt;=G150*75%,Paramètres!$S$9,IF(J150&gt;=G150*50%,Paramètres!$R$8,IF(J150&gt;=G150*25%,Paramètres!$Q$8,IF(J150&lt;G150*25%,Paramètres!$P$9)))))),
IF(Paramètres!$V$3="x",
IF(OR(J150=0,J150=""),Paramètres!$T$9,IF(J150&gt;=G150,Paramètres!$W$9,IF(J150&gt;=G150*75%,Paramètres!$W$9,IF(J150&gt;=G150*50%,Paramètres!$V$8,IF(J150&gt;=G150*25%,Paramètres!$U$8,IF(J150&lt;G150*25%,Paramètres!$T$9)))))))))))</f>
        <v/>
      </c>
      <c r="N148" s="406">
        <f>N152/4</f>
        <v>10</v>
      </c>
      <c r="O148" s="407">
        <f>IF(OR(COUNTBLANK(F149:F151)=3,G150=""),0,
IF(SUM(IF(F149&lt;&gt;"",VLOOKUP(F149,Paramètres!$E$2:$F$27,2,0)),IF(F150&lt;&gt;"",VLOOKUP(F150,Paramètres!$E$2:$F$27,2,0)),IF(F151&lt;&gt;"",VLOOKUP(F151,Paramètres!$E$2:$F$27,2,0)))&gt;N152,$N152,
SUM(IF(F149&lt;&gt;"",VLOOKUP(F149,Paramètres!$E$2:$F$27,2,0)),IF(F150&lt;&gt;"",VLOOKUP(F150,Paramètres!$E$2:$F$27,2,0)),IF(F151&lt;&gt;"",VLOOKUP(F151,Paramètres!$E$2:$F$27,2,0)))))</f>
        <v>0</v>
      </c>
      <c r="P148" s="408"/>
    </row>
    <row r="149" spans="1:16" ht="15" customHeight="1" x14ac:dyDescent="0.3">
      <c r="A149" s="502"/>
      <c r="B149" s="506"/>
      <c r="C149" s="507"/>
      <c r="D149" s="506"/>
      <c r="E149" s="502"/>
      <c r="F149" s="280"/>
      <c r="G149" s="411"/>
      <c r="H149" s="412"/>
      <c r="I149" s="413"/>
      <c r="J149" s="414"/>
      <c r="K149" s="502"/>
      <c r="N149" s="406">
        <f>N152/4</f>
        <v>10</v>
      </c>
      <c r="O149" s="407">
        <f>N152*5%</f>
        <v>2</v>
      </c>
    </row>
    <row r="150" spans="1:16" ht="15" customHeight="1" x14ac:dyDescent="0.3">
      <c r="A150" s="502"/>
      <c r="B150" s="508"/>
      <c r="C150" s="509"/>
      <c r="D150" s="508"/>
      <c r="E150" s="502"/>
      <c r="F150" s="281"/>
      <c r="G150" s="282"/>
      <c r="H150" s="412"/>
      <c r="I150" s="413"/>
      <c r="J150" s="417" t="str">
        <f>IF(COUNTA(F149:F151)=0,"",IF(F149&lt;&gt;"",VLOOKUP(F149,Paramètres!$E$2:$F$27,2,0))+IF(F150&lt;&gt;"",VLOOKUP(F150,Paramètres!$E$2:$F$27,2,0))+IF(F151&lt;&gt;"",VLOOKUP(F151,Paramètres!$E$2:$F$27,2,0)))</f>
        <v/>
      </c>
      <c r="K150" s="502"/>
      <c r="N150" s="406">
        <f>N152/4</f>
        <v>10</v>
      </c>
      <c r="O150" s="407">
        <f>SUM(N148:N152)-(O148+O149)</f>
        <v>78</v>
      </c>
      <c r="P150" s="408"/>
    </row>
    <row r="151" spans="1:16" ht="15" customHeight="1" thickBot="1" x14ac:dyDescent="0.35">
      <c r="A151" s="502"/>
      <c r="B151" s="508"/>
      <c r="C151" s="509"/>
      <c r="D151" s="508"/>
      <c r="E151" s="502"/>
      <c r="F151" s="283"/>
      <c r="G151" s="418"/>
      <c r="H151" s="419"/>
      <c r="I151" s="420"/>
      <c r="J151" s="421"/>
      <c r="K151" s="502"/>
      <c r="N151" s="406">
        <f>N152/4</f>
        <v>10</v>
      </c>
      <c r="O151" s="398"/>
    </row>
    <row r="152" spans="1:16" ht="16.2" thickBot="1" x14ac:dyDescent="0.35">
      <c r="A152" s="502"/>
      <c r="B152" s="510"/>
      <c r="C152" s="510"/>
      <c r="D152" s="510"/>
      <c r="E152" s="502"/>
      <c r="F152" s="511"/>
      <c r="G152" s="512"/>
      <c r="H152" s="513"/>
      <c r="I152" s="513"/>
      <c r="J152" s="514"/>
      <c r="K152" s="502"/>
      <c r="N152" s="406">
        <f>IF(G150="",40,G150)</f>
        <v>40</v>
      </c>
      <c r="O152" s="398"/>
    </row>
    <row r="153" spans="1:16" ht="15" customHeight="1" thickBot="1" x14ac:dyDescent="0.35">
      <c r="A153" s="502"/>
      <c r="B153" s="399">
        <f t="shared" ref="B153" si="23">B148+1</f>
        <v>31</v>
      </c>
      <c r="C153" s="400" t="str">
        <f>IF(VLOOKUP(B153,Paramètres!$A$2:$C$38,2,0)=0,"",VLOOKUP(B153,Paramètres!$A$2:$C$38,2,0))</f>
        <v>Elève 31</v>
      </c>
      <c r="D153" s="401" t="str">
        <f>IF(C153="","",VLOOKUP(B153,Paramètres!$A$2:$C$38,3,0))</f>
        <v>G</v>
      </c>
      <c r="E153" s="502"/>
      <c r="F153" s="402" t="s">
        <v>394</v>
      </c>
      <c r="G153" s="403" t="s">
        <v>184</v>
      </c>
      <c r="H153" s="404"/>
      <c r="I153" s="405"/>
      <c r="J153" s="403" t="s">
        <v>185</v>
      </c>
      <c r="K153" s="502"/>
      <c r="M153" s="406" t="str">
        <f>IF(G155="","",IF(Paramètres!$I$3="x",
IF(OR(J155=0,J155=""),0,IF(J155&gt;=G155,Paramètres!$K$10,IF(J155&gt;=G155*75%,Paramètres!$J$8,IF(J155&gt;=G155*50%,Paramètres!$I$8,IF(J155&gt;=G155*25%,Paramètres!$H$8,Paramètres!$G$10))))),
IF(Paramètres!$N$3="x",
IF(OR(J155=0,J155=""),0,IF(J155&gt;=G155,Paramètres!$O$9,IF(J155&gt;=G155*75%,Paramètres!$O$9,IF(J155&gt;=G155*50%,Paramètres!$N$8,IF(J155&gt;=G155*25%,Paramètres!$M$8,IF(J155&lt;G155*25%,Paramètres!$L$9)))))),
IF(Paramètres!$R$3="x",
IF(OR(J155=0,J155=""),"NA",IF(J155&gt;=G155,Paramètres!$S$9,IF(J155&gt;=G155*75%,Paramètres!$S$9,IF(J155&gt;=G155*50%,Paramètres!$R$8,IF(J155&gt;=G155*25%,Paramètres!$Q$8,IF(J155&lt;G155*25%,Paramètres!$P$9)))))),
IF(Paramètres!$V$3="x",
IF(OR(J155=0,J155=""),Paramètres!$T$9,IF(J155&gt;=G155,Paramètres!$W$9,IF(J155&gt;=G155*75%,Paramètres!$W$9,IF(J155&gt;=G155*50%,Paramètres!$V$8,IF(J155&gt;=G155*25%,Paramètres!$U$8,IF(J155&lt;G155*25%,Paramètres!$T$9)))))))))))</f>
        <v/>
      </c>
      <c r="N153" s="406">
        <f>N157/4</f>
        <v>10</v>
      </c>
      <c r="O153" s="407">
        <f>IF(OR(COUNTBLANK(F154:F156)=3,G155=""),0,
IF(SUM(IF(F154&lt;&gt;"",VLOOKUP(F154,Paramètres!$E$2:$F$27,2,0)),IF(F155&lt;&gt;"",VLOOKUP(F155,Paramètres!$E$2:$F$27,2,0)),IF(F156&lt;&gt;"",VLOOKUP(F156,Paramètres!$E$2:$F$27,2,0)))&gt;N157,$N157,
SUM(IF(F154&lt;&gt;"",VLOOKUP(F154,Paramètres!$E$2:$F$27,2,0)),IF(F155&lt;&gt;"",VLOOKUP(F155,Paramètres!$E$2:$F$27,2,0)),IF(F156&lt;&gt;"",VLOOKUP(F156,Paramètres!$E$2:$F$27,2,0)))))</f>
        <v>0</v>
      </c>
      <c r="P153" s="408"/>
    </row>
    <row r="154" spans="1:16" ht="15" customHeight="1" x14ac:dyDescent="0.3">
      <c r="A154" s="502"/>
      <c r="B154" s="506"/>
      <c r="C154" s="507"/>
      <c r="D154" s="506"/>
      <c r="E154" s="502"/>
      <c r="F154" s="280"/>
      <c r="G154" s="411"/>
      <c r="H154" s="412"/>
      <c r="I154" s="413"/>
      <c r="J154" s="414"/>
      <c r="K154" s="502"/>
      <c r="N154" s="406">
        <f>N157/4</f>
        <v>10</v>
      </c>
      <c r="O154" s="407">
        <f>N157*5%</f>
        <v>2</v>
      </c>
    </row>
    <row r="155" spans="1:16" ht="15" customHeight="1" x14ac:dyDescent="0.3">
      <c r="A155" s="502"/>
      <c r="B155" s="508"/>
      <c r="C155" s="509"/>
      <c r="D155" s="508"/>
      <c r="E155" s="502"/>
      <c r="F155" s="281"/>
      <c r="G155" s="282"/>
      <c r="H155" s="412"/>
      <c r="I155" s="413"/>
      <c r="J155" s="417" t="str">
        <f>IF(COUNTA(F154:F156)=0,"",IF(F154&lt;&gt;"",VLOOKUP(F154,Paramètres!$E$2:$F$27,2,0))+IF(F155&lt;&gt;"",VLOOKUP(F155,Paramètres!$E$2:$F$27,2,0))+IF(F156&lt;&gt;"",VLOOKUP(F156,Paramètres!$E$2:$F$27,2,0)))</f>
        <v/>
      </c>
      <c r="K155" s="502"/>
      <c r="N155" s="406">
        <f>N157/4</f>
        <v>10</v>
      </c>
      <c r="O155" s="407">
        <f>SUM(N153:N157)-(O153+O154)</f>
        <v>78</v>
      </c>
      <c r="P155" s="408"/>
    </row>
    <row r="156" spans="1:16" ht="15" customHeight="1" thickBot="1" x14ac:dyDescent="0.35">
      <c r="A156" s="502"/>
      <c r="B156" s="508"/>
      <c r="C156" s="509"/>
      <c r="D156" s="508"/>
      <c r="E156" s="502"/>
      <c r="F156" s="283"/>
      <c r="G156" s="418"/>
      <c r="H156" s="419"/>
      <c r="I156" s="420"/>
      <c r="J156" s="421"/>
      <c r="K156" s="502"/>
      <c r="N156" s="406">
        <f>N157/4</f>
        <v>10</v>
      </c>
      <c r="O156" s="398"/>
    </row>
    <row r="157" spans="1:16" ht="16.2" thickBot="1" x14ac:dyDescent="0.35">
      <c r="A157" s="502"/>
      <c r="B157" s="510"/>
      <c r="C157" s="510"/>
      <c r="D157" s="510"/>
      <c r="E157" s="502"/>
      <c r="F157" s="511"/>
      <c r="G157" s="512"/>
      <c r="H157" s="513"/>
      <c r="I157" s="513"/>
      <c r="J157" s="514"/>
      <c r="K157" s="502"/>
      <c r="N157" s="406">
        <f>IF(G155="",40,G155)</f>
        <v>40</v>
      </c>
      <c r="O157" s="398"/>
    </row>
    <row r="158" spans="1:16" ht="15" customHeight="1" thickBot="1" x14ac:dyDescent="0.35">
      <c r="A158" s="502"/>
      <c r="B158" s="399">
        <f t="shared" ref="B158" si="24">B153+1</f>
        <v>32</v>
      </c>
      <c r="C158" s="400" t="str">
        <f>IF(VLOOKUP(B158,Paramètres!$A$2:$C$38,2,0)=0,"",VLOOKUP(B158,Paramètres!$A$2:$C$38,2,0))</f>
        <v/>
      </c>
      <c r="D158" s="401" t="str">
        <f>IF(C158="","",VLOOKUP(B158,Paramètres!$A$2:$C$38,3,0))</f>
        <v/>
      </c>
      <c r="E158" s="502"/>
      <c r="F158" s="402" t="s">
        <v>394</v>
      </c>
      <c r="G158" s="403" t="s">
        <v>184</v>
      </c>
      <c r="H158" s="404"/>
      <c r="I158" s="405"/>
      <c r="J158" s="403" t="s">
        <v>185</v>
      </c>
      <c r="K158" s="502"/>
      <c r="M158" s="406" t="str">
        <f>IF(G160="","",IF(Paramètres!$I$3="x",
IF(OR(J160=0,J160=""),0,IF(J160&gt;=G160,Paramètres!$K$10,IF(J160&gt;=G160*75%,Paramètres!$J$8,IF(J160&gt;=G160*50%,Paramètres!$I$8,IF(J160&gt;=G160*25%,Paramètres!$H$8,Paramètres!$G$10))))),
IF(Paramètres!$N$3="x",
IF(OR(J160=0,J160=""),0,IF(J160&gt;=G160,Paramètres!$O$9,IF(J160&gt;=G160*75%,Paramètres!$O$9,IF(J160&gt;=G160*50%,Paramètres!$N$8,IF(J160&gt;=G160*25%,Paramètres!$M$8,IF(J160&lt;G160*25%,Paramètres!$L$9)))))),
IF(Paramètres!$R$3="x",
IF(OR(J160=0,J160=""),"NA",IF(J160&gt;=G160,Paramètres!$S$9,IF(J160&gt;=G160*75%,Paramètres!$S$9,IF(J160&gt;=G160*50%,Paramètres!$R$8,IF(J160&gt;=G160*25%,Paramètres!$Q$8,IF(J160&lt;G160*25%,Paramètres!$P$9)))))),
IF(Paramètres!$V$3="x",
IF(OR(J160=0,J160=""),Paramètres!$T$9,IF(J160&gt;=G160,Paramètres!$W$9,IF(J160&gt;=G160*75%,Paramètres!$W$9,IF(J160&gt;=G160*50%,Paramètres!$V$8,IF(J160&gt;=G160*25%,Paramètres!$U$8,IF(J160&lt;G160*25%,Paramètres!$T$9)))))))))))</f>
        <v/>
      </c>
      <c r="N158" s="406">
        <f>N162/4</f>
        <v>10</v>
      </c>
      <c r="O158" s="407">
        <f>IF(OR(COUNTBLANK(F159:F161)=3,G160=""),0,
IF(SUM(IF(F159&lt;&gt;"",VLOOKUP(F159,Paramètres!$E$2:$F$27,2,0)),IF(F160&lt;&gt;"",VLOOKUP(F160,Paramètres!$E$2:$F$27,2,0)),IF(F161&lt;&gt;"",VLOOKUP(F161,Paramètres!$E$2:$F$27,2,0)))&gt;N162,$N162,
SUM(IF(F159&lt;&gt;"",VLOOKUP(F159,Paramètres!$E$2:$F$27,2,0)),IF(F160&lt;&gt;"",VLOOKUP(F160,Paramètres!$E$2:$F$27,2,0)),IF(F161&lt;&gt;"",VLOOKUP(F161,Paramètres!$E$2:$F$27,2,0)))))</f>
        <v>0</v>
      </c>
      <c r="P158" s="408"/>
    </row>
    <row r="159" spans="1:16" ht="15" customHeight="1" x14ac:dyDescent="0.3">
      <c r="A159" s="502"/>
      <c r="B159" s="506"/>
      <c r="C159" s="507"/>
      <c r="D159" s="506"/>
      <c r="E159" s="502"/>
      <c r="F159" s="280"/>
      <c r="G159" s="411"/>
      <c r="H159" s="412"/>
      <c r="I159" s="413"/>
      <c r="J159" s="414"/>
      <c r="K159" s="502"/>
      <c r="N159" s="406">
        <f>N162/4</f>
        <v>10</v>
      </c>
      <c r="O159" s="407">
        <f>N162*5%</f>
        <v>2</v>
      </c>
    </row>
    <row r="160" spans="1:16" ht="15" customHeight="1" x14ac:dyDescent="0.3">
      <c r="A160" s="502"/>
      <c r="B160" s="508"/>
      <c r="C160" s="509"/>
      <c r="D160" s="508"/>
      <c r="E160" s="502"/>
      <c r="F160" s="281"/>
      <c r="G160" s="282"/>
      <c r="H160" s="412"/>
      <c r="I160" s="413"/>
      <c r="J160" s="417" t="str">
        <f>IF(COUNTA(F159:F161)=0,"",IF(F159&lt;&gt;"",VLOOKUP(F159,Paramètres!$E$2:$F$27,2,0))+IF(F160&lt;&gt;"",VLOOKUP(F160,Paramètres!$E$2:$F$27,2,0))+IF(F161&lt;&gt;"",VLOOKUP(F161,Paramètres!$E$2:$F$27,2,0)))</f>
        <v/>
      </c>
      <c r="K160" s="502"/>
      <c r="N160" s="406">
        <f>N162/4</f>
        <v>10</v>
      </c>
      <c r="O160" s="407">
        <f>SUM(N158:N162)-(O158+O159)</f>
        <v>78</v>
      </c>
      <c r="P160" s="408"/>
    </row>
    <row r="161" spans="1:16" ht="15" customHeight="1" thickBot="1" x14ac:dyDescent="0.35">
      <c r="A161" s="502"/>
      <c r="B161" s="508"/>
      <c r="C161" s="509"/>
      <c r="D161" s="508"/>
      <c r="E161" s="502"/>
      <c r="F161" s="283"/>
      <c r="G161" s="418"/>
      <c r="H161" s="419"/>
      <c r="I161" s="420"/>
      <c r="J161" s="421"/>
      <c r="K161" s="502"/>
      <c r="N161" s="406">
        <f>N162/4</f>
        <v>10</v>
      </c>
      <c r="O161" s="398"/>
    </row>
    <row r="162" spans="1:16" ht="16.2" thickBot="1" x14ac:dyDescent="0.35">
      <c r="A162" s="502"/>
      <c r="B162" s="510"/>
      <c r="C162" s="510"/>
      <c r="D162" s="510"/>
      <c r="E162" s="502"/>
      <c r="F162" s="511"/>
      <c r="G162" s="512"/>
      <c r="H162" s="513"/>
      <c r="I162" s="513"/>
      <c r="J162" s="514"/>
      <c r="K162" s="502"/>
      <c r="N162" s="406">
        <f>IF(G160="",40,G160)</f>
        <v>40</v>
      </c>
      <c r="O162" s="398"/>
    </row>
    <row r="163" spans="1:16" ht="15" customHeight="1" thickBot="1" x14ac:dyDescent="0.35">
      <c r="A163" s="502"/>
      <c r="B163" s="399">
        <f t="shared" ref="B163" si="25">B158+1</f>
        <v>33</v>
      </c>
      <c r="C163" s="400" t="str">
        <f>IF(VLOOKUP(B163,Paramètres!$A$2:$C$38,2,0)=0,"",VLOOKUP(B163,Paramètres!$A$2:$C$38,2,0))</f>
        <v/>
      </c>
      <c r="D163" s="401" t="str">
        <f>IF(C163="","",VLOOKUP(B163,Paramètres!$A$2:$C$38,3,0))</f>
        <v/>
      </c>
      <c r="E163" s="502"/>
      <c r="F163" s="402" t="s">
        <v>394</v>
      </c>
      <c r="G163" s="403" t="s">
        <v>184</v>
      </c>
      <c r="H163" s="404"/>
      <c r="I163" s="405"/>
      <c r="J163" s="403" t="s">
        <v>185</v>
      </c>
      <c r="K163" s="502"/>
      <c r="M163" s="406" t="str">
        <f>IF(G165="","",IF(Paramètres!$I$3="x",
IF(OR(J165=0,J165=""),0,IF(J165&gt;=G165,Paramètres!$K$10,IF(J165&gt;=G165*75%,Paramètres!$J$8,IF(J165&gt;=G165*50%,Paramètres!$I$8,IF(J165&gt;=G165*25%,Paramètres!$H$8,Paramètres!$G$10))))),
IF(Paramètres!$N$3="x",
IF(OR(J165=0,J165=""),0,IF(J165&gt;=G165,Paramètres!$O$9,IF(J165&gt;=G165*75%,Paramètres!$O$9,IF(J165&gt;=G165*50%,Paramètres!$N$8,IF(J165&gt;=G165*25%,Paramètres!$M$8,IF(J165&lt;G165*25%,Paramètres!$L$9)))))),
IF(Paramètres!$R$3="x",
IF(OR(J165=0,J165=""),"NA",IF(J165&gt;=G165,Paramètres!$S$9,IF(J165&gt;=G165*75%,Paramètres!$S$9,IF(J165&gt;=G165*50%,Paramètres!$R$8,IF(J165&gt;=G165*25%,Paramètres!$Q$8,IF(J165&lt;G165*25%,Paramètres!$P$9)))))),
IF(Paramètres!$V$3="x",
IF(OR(J165=0,J165=""),Paramètres!$T$9,IF(J165&gt;=G165,Paramètres!$W$9,IF(J165&gt;=G165*75%,Paramètres!$W$9,IF(J165&gt;=G165*50%,Paramètres!$V$8,IF(J165&gt;=G165*25%,Paramètres!$U$8,IF(J165&lt;G165*25%,Paramètres!$T$9)))))))))))</f>
        <v/>
      </c>
      <c r="N163" s="406">
        <f>N167/4</f>
        <v>10</v>
      </c>
      <c r="O163" s="407">
        <f>IF(OR(COUNTBLANK(F164:F166)=3,G165=""),0,
IF(SUM(IF(F164&lt;&gt;"",VLOOKUP(F164,Paramètres!$E$2:$F$27,2,0)),IF(F165&lt;&gt;"",VLOOKUP(F165,Paramètres!$E$2:$F$27,2,0)),IF(F166&lt;&gt;"",VLOOKUP(F166,Paramètres!$E$2:$F$27,2,0)))&gt;N167,$N167,
SUM(IF(F164&lt;&gt;"",VLOOKUP(F164,Paramètres!$E$2:$F$27,2,0)),IF(F165&lt;&gt;"",VLOOKUP(F165,Paramètres!$E$2:$F$27,2,0)),IF(F166&lt;&gt;"",VLOOKUP(F166,Paramètres!$E$2:$F$27,2,0)))))</f>
        <v>0</v>
      </c>
      <c r="P163" s="408"/>
    </row>
    <row r="164" spans="1:16" ht="15" customHeight="1" x14ac:dyDescent="0.3">
      <c r="A164" s="502"/>
      <c r="B164" s="506"/>
      <c r="C164" s="507"/>
      <c r="D164" s="506"/>
      <c r="E164" s="502"/>
      <c r="F164" s="280"/>
      <c r="G164" s="411"/>
      <c r="H164" s="412"/>
      <c r="I164" s="413"/>
      <c r="J164" s="414"/>
      <c r="K164" s="502"/>
      <c r="N164" s="406">
        <f>N167/4</f>
        <v>10</v>
      </c>
      <c r="O164" s="407">
        <f>N167*5%</f>
        <v>2</v>
      </c>
    </row>
    <row r="165" spans="1:16" ht="15" customHeight="1" x14ac:dyDescent="0.3">
      <c r="A165" s="502"/>
      <c r="B165" s="508"/>
      <c r="C165" s="509"/>
      <c r="D165" s="508"/>
      <c r="E165" s="502"/>
      <c r="F165" s="281"/>
      <c r="G165" s="282"/>
      <c r="H165" s="412"/>
      <c r="I165" s="413"/>
      <c r="J165" s="417" t="str">
        <f>IF(COUNTA(F164:F166)=0,"",IF(F164&lt;&gt;"",VLOOKUP(F164,Paramètres!$E$2:$F$27,2,0))+IF(F165&lt;&gt;"",VLOOKUP(F165,Paramètres!$E$2:$F$27,2,0))+IF(F166&lt;&gt;"",VLOOKUP(F166,Paramètres!$E$2:$F$27,2,0)))</f>
        <v/>
      </c>
      <c r="K165" s="502"/>
      <c r="N165" s="406">
        <f>N167/4</f>
        <v>10</v>
      </c>
      <c r="O165" s="407">
        <f>SUM(N163:N167)-(O163+O164)</f>
        <v>78</v>
      </c>
      <c r="P165" s="408"/>
    </row>
    <row r="166" spans="1:16" ht="15" customHeight="1" thickBot="1" x14ac:dyDescent="0.35">
      <c r="A166" s="502"/>
      <c r="B166" s="508"/>
      <c r="C166" s="509"/>
      <c r="D166" s="508"/>
      <c r="E166" s="502"/>
      <c r="F166" s="283"/>
      <c r="G166" s="418"/>
      <c r="H166" s="419"/>
      <c r="I166" s="420"/>
      <c r="J166" s="421"/>
      <c r="K166" s="502"/>
      <c r="N166" s="406">
        <f>N167/4</f>
        <v>10</v>
      </c>
      <c r="O166" s="398"/>
    </row>
    <row r="167" spans="1:16" ht="16.2" thickBot="1" x14ac:dyDescent="0.35">
      <c r="A167" s="502"/>
      <c r="B167" s="510"/>
      <c r="C167" s="510"/>
      <c r="D167" s="510"/>
      <c r="E167" s="502"/>
      <c r="F167" s="511"/>
      <c r="G167" s="512"/>
      <c r="H167" s="513"/>
      <c r="I167" s="513"/>
      <c r="J167" s="514"/>
      <c r="K167" s="502"/>
      <c r="N167" s="406">
        <f>IF(G165="",40,G165)</f>
        <v>40</v>
      </c>
      <c r="O167" s="398"/>
    </row>
    <row r="168" spans="1:16" ht="15" customHeight="1" thickBot="1" x14ac:dyDescent="0.35">
      <c r="A168" s="502"/>
      <c r="B168" s="399">
        <f t="shared" ref="B168" si="26">B163+1</f>
        <v>34</v>
      </c>
      <c r="C168" s="400" t="str">
        <f>IF(VLOOKUP(B168,Paramètres!$A$2:$C$38,2,0)=0,"",VLOOKUP(B168,Paramètres!$A$2:$C$38,2,0))</f>
        <v/>
      </c>
      <c r="D168" s="401" t="str">
        <f>IF(C168="","",VLOOKUP(B168,Paramètres!$A$2:$C$38,3,0))</f>
        <v/>
      </c>
      <c r="E168" s="502"/>
      <c r="F168" s="402" t="s">
        <v>394</v>
      </c>
      <c r="G168" s="403" t="s">
        <v>184</v>
      </c>
      <c r="H168" s="404"/>
      <c r="I168" s="405"/>
      <c r="J168" s="403" t="s">
        <v>185</v>
      </c>
      <c r="K168" s="502"/>
      <c r="M168" s="406" t="str">
        <f>IF(G170="","",IF(Paramètres!$I$3="x",
IF(OR(J170=0,J170=""),0,IF(J170&gt;=G170,Paramètres!$K$10,IF(J170&gt;=G170*75%,Paramètres!$J$8,IF(J170&gt;=G170*50%,Paramètres!$I$8,IF(J170&gt;=G170*25%,Paramètres!$H$8,Paramètres!$G$10))))),
IF(Paramètres!$N$3="x",
IF(OR(J170=0,J170=""),0,IF(J170&gt;=G170,Paramètres!$O$9,IF(J170&gt;=G170*75%,Paramètres!$O$9,IF(J170&gt;=G170*50%,Paramètres!$N$8,IF(J170&gt;=G170*25%,Paramètres!$M$8,IF(J170&lt;G170*25%,Paramètres!$L$9)))))),
IF(Paramètres!$R$3="x",
IF(OR(J170=0,J170=""),"NA",IF(J170&gt;=G170,Paramètres!$S$9,IF(J170&gt;=G170*75%,Paramètres!$S$9,IF(J170&gt;=G170*50%,Paramètres!$R$8,IF(J170&gt;=G170*25%,Paramètres!$Q$8,IF(J170&lt;G170*25%,Paramètres!$P$9)))))),
IF(Paramètres!$V$3="x",
IF(OR(J170=0,J170=""),Paramètres!$T$9,IF(J170&gt;=G170,Paramètres!$W$9,IF(J170&gt;=G170*75%,Paramètres!$W$9,IF(J170&gt;=G170*50%,Paramètres!$V$8,IF(J170&gt;=G170*25%,Paramètres!$U$8,IF(J170&lt;G170*25%,Paramètres!$T$9)))))))))))</f>
        <v/>
      </c>
      <c r="N168" s="406">
        <f>N172/4</f>
        <v>10</v>
      </c>
      <c r="O168" s="407">
        <f>IF(OR(COUNTBLANK(F169:F171)=3,G170=""),0,
IF(SUM(IF(F169&lt;&gt;"",VLOOKUP(F169,Paramètres!$E$2:$F$27,2,0)),IF(F170&lt;&gt;"",VLOOKUP(F170,Paramètres!$E$2:$F$27,2,0)),IF(F171&lt;&gt;"",VLOOKUP(F171,Paramètres!$E$2:$F$27,2,0)))&gt;N172,$N172,
SUM(IF(F169&lt;&gt;"",VLOOKUP(F169,Paramètres!$E$2:$F$27,2,0)),IF(F170&lt;&gt;"",VLOOKUP(F170,Paramètres!$E$2:$F$27,2,0)),IF(F171&lt;&gt;"",VLOOKUP(F171,Paramètres!$E$2:$F$27,2,0)))))</f>
        <v>0</v>
      </c>
      <c r="P168" s="408"/>
    </row>
    <row r="169" spans="1:16" ht="15" customHeight="1" x14ac:dyDescent="0.3">
      <c r="A169" s="502"/>
      <c r="B169" s="506"/>
      <c r="C169" s="507"/>
      <c r="D169" s="506"/>
      <c r="E169" s="502"/>
      <c r="F169" s="280"/>
      <c r="G169" s="411"/>
      <c r="H169" s="412"/>
      <c r="I169" s="413"/>
      <c r="J169" s="414"/>
      <c r="K169" s="502"/>
      <c r="N169" s="406">
        <f>N172/4</f>
        <v>10</v>
      </c>
      <c r="O169" s="407">
        <f>N172*5%</f>
        <v>2</v>
      </c>
    </row>
    <row r="170" spans="1:16" ht="15" customHeight="1" x14ac:dyDescent="0.3">
      <c r="A170" s="502"/>
      <c r="B170" s="508"/>
      <c r="C170" s="509"/>
      <c r="D170" s="508"/>
      <c r="E170" s="502"/>
      <c r="F170" s="281"/>
      <c r="G170" s="282"/>
      <c r="H170" s="412"/>
      <c r="I170" s="413"/>
      <c r="J170" s="417" t="str">
        <f>IF(COUNTA(F169:F171)=0,"",IF(F169&lt;&gt;"",VLOOKUP(F169,Paramètres!$E$2:$F$27,2,0))+IF(F170&lt;&gt;"",VLOOKUP(F170,Paramètres!$E$2:$F$27,2,0))+IF(F171&lt;&gt;"",VLOOKUP(F171,Paramètres!$E$2:$F$27,2,0)))</f>
        <v/>
      </c>
      <c r="K170" s="502"/>
      <c r="N170" s="406">
        <f>N172/4</f>
        <v>10</v>
      </c>
      <c r="O170" s="407">
        <f>SUM(N168:N172)-(O168+O169)</f>
        <v>78</v>
      </c>
      <c r="P170" s="408"/>
    </row>
    <row r="171" spans="1:16" ht="15" customHeight="1" thickBot="1" x14ac:dyDescent="0.35">
      <c r="A171" s="502"/>
      <c r="B171" s="508"/>
      <c r="C171" s="509"/>
      <c r="D171" s="508"/>
      <c r="E171" s="502"/>
      <c r="F171" s="283"/>
      <c r="G171" s="418"/>
      <c r="H171" s="419"/>
      <c r="I171" s="420"/>
      <c r="J171" s="421"/>
      <c r="K171" s="502"/>
      <c r="N171" s="406">
        <f>N172/4</f>
        <v>10</v>
      </c>
      <c r="O171" s="398"/>
    </row>
    <row r="172" spans="1:16" ht="16.2" thickBot="1" x14ac:dyDescent="0.35">
      <c r="A172" s="502"/>
      <c r="B172" s="510"/>
      <c r="C172" s="510"/>
      <c r="D172" s="510"/>
      <c r="E172" s="502"/>
      <c r="F172" s="511"/>
      <c r="G172" s="512"/>
      <c r="H172" s="513"/>
      <c r="I172" s="513"/>
      <c r="J172" s="514"/>
      <c r="K172" s="502"/>
      <c r="N172" s="406">
        <f>IF(G170="",40,G170)</f>
        <v>40</v>
      </c>
      <c r="O172" s="398"/>
    </row>
    <row r="173" spans="1:16" ht="15" customHeight="1" thickBot="1" x14ac:dyDescent="0.35">
      <c r="A173" s="502"/>
      <c r="B173" s="399">
        <f t="shared" ref="B173" si="27">B168+1</f>
        <v>35</v>
      </c>
      <c r="C173" s="400" t="str">
        <f>IF(VLOOKUP(B173,Paramètres!$A$2:$C$38,2,0)=0,"",VLOOKUP(B173,Paramètres!$A$2:$C$38,2,0))</f>
        <v/>
      </c>
      <c r="D173" s="401" t="str">
        <f>IF(C173="","",VLOOKUP(B173,Paramètres!$A$2:$C$38,3,0))</f>
        <v/>
      </c>
      <c r="E173" s="502"/>
      <c r="F173" s="402" t="s">
        <v>394</v>
      </c>
      <c r="G173" s="403" t="s">
        <v>184</v>
      </c>
      <c r="H173" s="404"/>
      <c r="I173" s="405"/>
      <c r="J173" s="403" t="s">
        <v>185</v>
      </c>
      <c r="K173" s="502"/>
      <c r="M173" s="406" t="str">
        <f>IF(G175="","",IF(Paramètres!$I$3="x",
IF(OR(J175=0,J175=""),0,IF(J175&gt;=G175,Paramètres!$K$10,IF(J175&gt;=G175*75%,Paramètres!$J$8,IF(J175&gt;=G175*50%,Paramètres!$I$8,IF(J175&gt;=G175*25%,Paramètres!$H$8,Paramètres!$G$10))))),
IF(Paramètres!$N$3="x",
IF(OR(J175=0,J175=""),0,IF(J175&gt;=G175,Paramètres!$O$9,IF(J175&gt;=G175*75%,Paramètres!$O$9,IF(J175&gt;=G175*50%,Paramètres!$N$8,IF(J175&gt;=G175*25%,Paramètres!$M$8,IF(J175&lt;G175*25%,Paramètres!$L$9)))))),
IF(Paramètres!$R$3="x",
IF(OR(J175=0,J175=""),"NA",IF(J175&gt;=G175,Paramètres!$S$9,IF(J175&gt;=G175*75%,Paramètres!$S$9,IF(J175&gt;=G175*50%,Paramètres!$R$8,IF(J175&gt;=G175*25%,Paramètres!$Q$8,IF(J175&lt;G175*25%,Paramètres!$P$9)))))),
IF(Paramètres!$V$3="x",
IF(OR(J175=0,J175=""),Paramètres!$T$9,IF(J175&gt;=G175,Paramètres!$W$9,IF(J175&gt;=G175*75%,Paramètres!$W$9,IF(J175&gt;=G175*50%,Paramètres!$V$8,IF(J175&gt;=G175*25%,Paramètres!$U$8,IF(J175&lt;G175*25%,Paramètres!$T$9)))))))))))</f>
        <v/>
      </c>
      <c r="N173" s="406">
        <f>N177/4</f>
        <v>10</v>
      </c>
      <c r="O173" s="407">
        <f>IF(OR(COUNTBLANK(F174:F176)=3,G175=""),0,
IF(SUM(IF(F174&lt;&gt;"",VLOOKUP(F174,Paramètres!$E$2:$F$27,2,0)),IF(F175&lt;&gt;"",VLOOKUP(F175,Paramètres!$E$2:$F$27,2,0)),IF(F176&lt;&gt;"",VLOOKUP(F176,Paramètres!$E$2:$F$27,2,0)))&gt;N177,$N177,
SUM(IF(F174&lt;&gt;"",VLOOKUP(F174,Paramètres!$E$2:$F$27,2,0)),IF(F175&lt;&gt;"",VLOOKUP(F175,Paramètres!$E$2:$F$27,2,0)),IF(F176&lt;&gt;"",VLOOKUP(F176,Paramètres!$E$2:$F$27,2,0)))))</f>
        <v>0</v>
      </c>
      <c r="P173" s="408"/>
    </row>
    <row r="174" spans="1:16" ht="15" customHeight="1" x14ac:dyDescent="0.3">
      <c r="A174" s="502"/>
      <c r="B174" s="506"/>
      <c r="C174" s="507"/>
      <c r="D174" s="506"/>
      <c r="E174" s="502"/>
      <c r="F174" s="280"/>
      <c r="G174" s="411"/>
      <c r="H174" s="412"/>
      <c r="I174" s="413"/>
      <c r="J174" s="414"/>
      <c r="K174" s="502"/>
      <c r="N174" s="406">
        <f>N177/4</f>
        <v>10</v>
      </c>
      <c r="O174" s="407">
        <f>N177*5%</f>
        <v>2</v>
      </c>
    </row>
    <row r="175" spans="1:16" ht="15" customHeight="1" x14ac:dyDescent="0.3">
      <c r="A175" s="502"/>
      <c r="B175" s="508"/>
      <c r="C175" s="509"/>
      <c r="D175" s="508"/>
      <c r="E175" s="502"/>
      <c r="F175" s="281"/>
      <c r="G175" s="282"/>
      <c r="H175" s="412"/>
      <c r="I175" s="413"/>
      <c r="J175" s="417" t="str">
        <f>IF(COUNTA(F174:F176)=0,"",IF(F174&lt;&gt;"",VLOOKUP(F174,Paramètres!$E$2:$F$27,2,0))+IF(F175&lt;&gt;"",VLOOKUP(F175,Paramètres!$E$2:$F$27,2,0))+IF(F176&lt;&gt;"",VLOOKUP(F176,Paramètres!$E$2:$F$27,2,0)))</f>
        <v/>
      </c>
      <c r="K175" s="502"/>
      <c r="N175" s="406">
        <f>N177/4</f>
        <v>10</v>
      </c>
      <c r="O175" s="407">
        <f>SUM(N173:N177)-(O173+O174)</f>
        <v>78</v>
      </c>
      <c r="P175" s="408"/>
    </row>
    <row r="176" spans="1:16" ht="15" customHeight="1" thickBot="1" x14ac:dyDescent="0.35">
      <c r="A176" s="502"/>
      <c r="B176" s="508"/>
      <c r="C176" s="509"/>
      <c r="D176" s="508"/>
      <c r="E176" s="502"/>
      <c r="F176" s="283"/>
      <c r="G176" s="418"/>
      <c r="H176" s="419"/>
      <c r="I176" s="420"/>
      <c r="J176" s="421"/>
      <c r="K176" s="502"/>
      <c r="N176" s="406">
        <f>N177/4</f>
        <v>10</v>
      </c>
      <c r="O176" s="398"/>
    </row>
    <row r="177" spans="1:16" ht="16.2" thickBot="1" x14ac:dyDescent="0.35">
      <c r="A177" s="502"/>
      <c r="B177" s="510"/>
      <c r="C177" s="510"/>
      <c r="D177" s="510"/>
      <c r="E177" s="502"/>
      <c r="F177" s="511"/>
      <c r="G177" s="512"/>
      <c r="H177" s="513"/>
      <c r="I177" s="513"/>
      <c r="J177" s="514"/>
      <c r="K177" s="502"/>
      <c r="N177" s="406">
        <f>IF(G175="",40,G175)</f>
        <v>40</v>
      </c>
      <c r="O177" s="398"/>
    </row>
    <row r="178" spans="1:16" ht="15" customHeight="1" thickBot="1" x14ac:dyDescent="0.35">
      <c r="A178" s="502"/>
      <c r="B178" s="399">
        <f t="shared" ref="B178" si="28">B173+1</f>
        <v>36</v>
      </c>
      <c r="C178" s="400" t="str">
        <f>IF(VLOOKUP(B178,Paramètres!$A$2:$C$38,2,0)=0,"",VLOOKUP(B178,Paramètres!$A$2:$C$38,2,0))</f>
        <v/>
      </c>
      <c r="D178" s="401" t="str">
        <f>IF(C178="","",VLOOKUP(B178,Paramètres!$A$2:$C$38,3,0))</f>
        <v/>
      </c>
      <c r="E178" s="502"/>
      <c r="F178" s="402" t="s">
        <v>394</v>
      </c>
      <c r="G178" s="403" t="s">
        <v>184</v>
      </c>
      <c r="H178" s="404"/>
      <c r="I178" s="405"/>
      <c r="J178" s="403" t="s">
        <v>185</v>
      </c>
      <c r="K178" s="502"/>
      <c r="M178" s="406" t="str">
        <f>IF(G180="","",IF(Paramètres!$I$3="x",
IF(OR(J180=0,J180=""),0,IF(J180&gt;=G180,Paramètres!$K$10,IF(J180&gt;=G180*75%,Paramètres!$J$8,IF(J180&gt;=G180*50%,Paramètres!$I$8,IF(J180&gt;=G180*25%,Paramètres!$H$8,Paramètres!$G$10))))),
IF(Paramètres!$N$3="x",
IF(OR(J180=0,J180=""),0,IF(J180&gt;=G180,Paramètres!$O$9,IF(J180&gt;=G180*75%,Paramètres!$O$9,IF(J180&gt;=G180*50%,Paramètres!$N$8,IF(J180&gt;=G180*25%,Paramètres!$M$8,IF(J180&lt;G180*25%,Paramètres!$L$9)))))),
IF(Paramètres!$R$3="x",
IF(OR(J180=0,J180=""),"NA",IF(J180&gt;=G180,Paramètres!$S$9,IF(J180&gt;=G180*75%,Paramètres!$S$9,IF(J180&gt;=G180*50%,Paramètres!$R$8,IF(J180&gt;=G180*25%,Paramètres!$Q$8,IF(J180&lt;G180*25%,Paramètres!$P$9)))))),
IF(Paramètres!$V$3="x",
IF(OR(J180=0,J180=""),Paramètres!$T$9,IF(J180&gt;=G180,Paramètres!$W$9,IF(J180&gt;=G180*75%,Paramètres!$W$9,IF(J180&gt;=G180*50%,Paramètres!$V$8,IF(J180&gt;=G180*25%,Paramètres!$U$8,IF(J180&lt;G180*25%,Paramètres!$T$9)))))))))))</f>
        <v/>
      </c>
      <c r="N178" s="406">
        <f>N182/4</f>
        <v>10</v>
      </c>
      <c r="O178" s="407">
        <f>IF(OR(COUNTBLANK(F179:F181)=3,G180=""),0,
IF(SUM(IF(F179&lt;&gt;"",VLOOKUP(F179,Paramètres!$E$2:$F$27,2,0)),IF(F180&lt;&gt;"",VLOOKUP(F180,Paramètres!$E$2:$F$27,2,0)),IF(F181&lt;&gt;"",VLOOKUP(F181,Paramètres!$E$2:$F$27,2,0)))&gt;N182,$N182,
SUM(IF(F179&lt;&gt;"",VLOOKUP(F179,Paramètres!$E$2:$F$27,2,0)),IF(F180&lt;&gt;"",VLOOKUP(F180,Paramètres!$E$2:$F$27,2,0)),IF(F181&lt;&gt;"",VLOOKUP(F181,Paramètres!$E$2:$F$27,2,0)))))</f>
        <v>0</v>
      </c>
      <c r="P178" s="408"/>
    </row>
    <row r="179" spans="1:16" ht="15" customHeight="1" x14ac:dyDescent="0.3">
      <c r="A179" s="502"/>
      <c r="B179" s="506"/>
      <c r="C179" s="507"/>
      <c r="D179" s="506"/>
      <c r="E179" s="502"/>
      <c r="F179" s="280"/>
      <c r="G179" s="411"/>
      <c r="H179" s="412"/>
      <c r="I179" s="413"/>
      <c r="J179" s="414"/>
      <c r="K179" s="502"/>
      <c r="N179" s="406">
        <f>N182/4</f>
        <v>10</v>
      </c>
      <c r="O179" s="407">
        <f>N182*5%</f>
        <v>2</v>
      </c>
    </row>
    <row r="180" spans="1:16" ht="15" customHeight="1" x14ac:dyDescent="0.3">
      <c r="A180" s="502"/>
      <c r="B180" s="508"/>
      <c r="C180" s="509"/>
      <c r="D180" s="508"/>
      <c r="E180" s="502"/>
      <c r="F180" s="281"/>
      <c r="G180" s="282"/>
      <c r="H180" s="412"/>
      <c r="I180" s="413"/>
      <c r="J180" s="417" t="str">
        <f>IF(COUNTA(F179:F181)=0,"",IF(F179&lt;&gt;"",VLOOKUP(F179,Paramètres!$E$2:$F$27,2,0))+IF(F180&lt;&gt;"",VLOOKUP(F180,Paramètres!$E$2:$F$27,2,0))+IF(F181&lt;&gt;"",VLOOKUP(F181,Paramètres!$E$2:$F$27,2,0)))</f>
        <v/>
      </c>
      <c r="K180" s="502"/>
      <c r="N180" s="406">
        <f>N182/4</f>
        <v>10</v>
      </c>
      <c r="O180" s="407">
        <f>SUM(N178:N182)-(O178+O179)</f>
        <v>78</v>
      </c>
      <c r="P180" s="408"/>
    </row>
    <row r="181" spans="1:16" ht="15" customHeight="1" thickBot="1" x14ac:dyDescent="0.35">
      <c r="A181" s="502"/>
      <c r="B181" s="508"/>
      <c r="C181" s="509"/>
      <c r="D181" s="508"/>
      <c r="E181" s="502"/>
      <c r="F181" s="283"/>
      <c r="G181" s="418"/>
      <c r="H181" s="419"/>
      <c r="I181" s="420"/>
      <c r="J181" s="421"/>
      <c r="K181" s="502"/>
      <c r="N181" s="406">
        <f>N182/4</f>
        <v>10</v>
      </c>
      <c r="O181" s="398"/>
    </row>
    <row r="182" spans="1:16" ht="16.2" thickBot="1" x14ac:dyDescent="0.35">
      <c r="A182" s="502"/>
      <c r="B182" s="510"/>
      <c r="C182" s="510"/>
      <c r="D182" s="510"/>
      <c r="E182" s="502"/>
      <c r="F182" s="511"/>
      <c r="G182" s="512"/>
      <c r="H182" s="513"/>
      <c r="I182" s="513"/>
      <c r="J182" s="514"/>
      <c r="K182" s="502"/>
      <c r="N182" s="406">
        <f>IF(G180="",40,G180)</f>
        <v>40</v>
      </c>
      <c r="O182" s="398"/>
    </row>
    <row r="183" spans="1:16" ht="15" customHeight="1" thickBot="1" x14ac:dyDescent="0.35">
      <c r="A183" s="502"/>
      <c r="B183" s="399">
        <f t="shared" ref="B183" si="29">B178+1</f>
        <v>37</v>
      </c>
      <c r="C183" s="400" t="str">
        <f>IF(VLOOKUP(B183,Paramètres!$A$2:$C$38,2,0)=0,"",VLOOKUP(B183,Paramètres!$A$2:$C$38,2,0))</f>
        <v/>
      </c>
      <c r="D183" s="401" t="str">
        <f>IF(C183="","",VLOOKUP(B183,Paramètres!$A$2:$C$38,3,0))</f>
        <v/>
      </c>
      <c r="E183" s="502"/>
      <c r="F183" s="402" t="s">
        <v>394</v>
      </c>
      <c r="G183" s="403" t="s">
        <v>184</v>
      </c>
      <c r="H183" s="404"/>
      <c r="I183" s="405"/>
      <c r="J183" s="403" t="s">
        <v>185</v>
      </c>
      <c r="K183" s="502"/>
      <c r="M183" s="406" t="str">
        <f>IF(G185="","",IF(Paramètres!$I$3="x",
IF(OR(J185=0,J185=""),0,IF(J185&gt;=G185,Paramètres!$K$10,IF(J185&gt;=G185*75%,Paramètres!$J$8,IF(J185&gt;=G185*50%,Paramètres!$I$8,IF(J185&gt;=G185*25%,Paramètres!$H$8,Paramètres!$G$10))))),
IF(Paramètres!$N$3="x",
IF(OR(J185=0,J185=""),0,IF(J185&gt;=G185,Paramètres!$O$9,IF(J185&gt;=G185*75%,Paramètres!$O$9,IF(J185&gt;=G185*50%,Paramètres!$N$8,IF(J185&gt;=G185*25%,Paramètres!$M$8,IF(J185&lt;G185*25%,Paramètres!$L$9)))))),
IF(Paramètres!$R$3="x",
IF(OR(J185=0,J185=""),"NA",IF(J185&gt;=G185,Paramètres!$S$9,IF(J185&gt;=G185*75%,Paramètres!$S$9,IF(J185&gt;=G185*50%,Paramètres!$R$8,IF(J185&gt;=G185*25%,Paramètres!$Q$8,IF(J185&lt;G185*25%,Paramètres!$P$9)))))),
IF(Paramètres!$V$3="x",
IF(OR(J185=0,J185=""),Paramètres!$T$9,IF(J185&gt;=G185,Paramètres!$W$9,IF(J185&gt;=G185*75%,Paramètres!$W$9,IF(J185&gt;=G185*50%,Paramètres!$V$8,IF(J185&gt;=G185*25%,Paramètres!$U$8,IF(J185&lt;G185*25%,Paramètres!$T$9)))))))))))</f>
        <v/>
      </c>
      <c r="N183" s="406">
        <f>N187/4</f>
        <v>10</v>
      </c>
      <c r="O183" s="407">
        <f>IF(OR(COUNTBLANK(F184:F186)=3,G185=""),0,
IF(SUM(IF(F184&lt;&gt;"",VLOOKUP(F184,Paramètres!$E$2:$F$27,2,0)),IF(F185&lt;&gt;"",VLOOKUP(F185,Paramètres!$E$2:$F$27,2,0)),IF(F186&lt;&gt;"",VLOOKUP(F186,Paramètres!$E$2:$F$27,2,0)))&gt;N187,$N187,
SUM(IF(F184&lt;&gt;"",VLOOKUP(F184,Paramètres!$E$2:$F$27,2,0)),IF(F185&lt;&gt;"",VLOOKUP(F185,Paramètres!$E$2:$F$27,2,0)),IF(F186&lt;&gt;"",VLOOKUP(F186,Paramètres!$E$2:$F$27,2,0)))))</f>
        <v>0</v>
      </c>
      <c r="P183" s="408"/>
    </row>
    <row r="184" spans="1:16" ht="15" customHeight="1" x14ac:dyDescent="0.3">
      <c r="A184" s="502"/>
      <c r="B184" s="506"/>
      <c r="C184" s="507"/>
      <c r="D184" s="506"/>
      <c r="E184" s="502"/>
      <c r="F184" s="280"/>
      <c r="G184" s="411"/>
      <c r="H184" s="412"/>
      <c r="I184" s="413"/>
      <c r="J184" s="414"/>
      <c r="K184" s="502"/>
      <c r="N184" s="406">
        <f>N187/4</f>
        <v>10</v>
      </c>
      <c r="O184" s="407">
        <f>N187*5%</f>
        <v>2</v>
      </c>
    </row>
    <row r="185" spans="1:16" ht="15" customHeight="1" x14ac:dyDescent="0.3">
      <c r="A185" s="502"/>
      <c r="B185" s="508"/>
      <c r="C185" s="509"/>
      <c r="D185" s="508"/>
      <c r="E185" s="502"/>
      <c r="F185" s="281"/>
      <c r="G185" s="282"/>
      <c r="H185" s="412"/>
      <c r="I185" s="413"/>
      <c r="J185" s="417" t="str">
        <f>IF(COUNTA(F184:F186)=0,"",IF(F184&lt;&gt;"",VLOOKUP(F184,Paramètres!$E$2:$F$27,2,0))+IF(F185&lt;&gt;"",VLOOKUP(F185,Paramètres!$E$2:$F$27,2,0))+IF(F186&lt;&gt;"",VLOOKUP(F186,Paramètres!$E$2:$F$27,2,0)))</f>
        <v/>
      </c>
      <c r="K185" s="502"/>
      <c r="N185" s="406">
        <f>N187/4</f>
        <v>10</v>
      </c>
      <c r="O185" s="407">
        <f>SUM(N183:N187)-(O183+O184)</f>
        <v>78</v>
      </c>
      <c r="P185" s="408"/>
    </row>
    <row r="186" spans="1:16" ht="15" customHeight="1" thickBot="1" x14ac:dyDescent="0.35">
      <c r="A186" s="502"/>
      <c r="B186" s="508"/>
      <c r="C186" s="509"/>
      <c r="D186" s="508"/>
      <c r="E186" s="502"/>
      <c r="F186" s="283"/>
      <c r="G186" s="418"/>
      <c r="H186" s="419"/>
      <c r="I186" s="420"/>
      <c r="J186" s="421"/>
      <c r="K186" s="502"/>
      <c r="N186" s="406">
        <f>N187/4</f>
        <v>10</v>
      </c>
      <c r="O186" s="398"/>
    </row>
    <row r="187" spans="1:16" x14ac:dyDescent="0.3">
      <c r="A187" s="502"/>
      <c r="B187" s="510"/>
      <c r="C187" s="510"/>
      <c r="D187" s="510"/>
      <c r="E187" s="502"/>
      <c r="F187" s="511"/>
      <c r="G187" s="512"/>
      <c r="H187" s="513"/>
      <c r="I187" s="513"/>
      <c r="J187" s="514"/>
      <c r="K187" s="502"/>
      <c r="N187" s="406">
        <f>IF(G185="",40,G185)</f>
        <v>40</v>
      </c>
      <c r="O187" s="398"/>
    </row>
  </sheetData>
  <sheetProtection sheet="1" formatCells="0" formatColumns="0" formatRows="0" insertColumns="0" insertRows="0" deleteColumns="0" deleteRows="0" sort="0"/>
  <mergeCells count="40">
    <mergeCell ref="H178:I181"/>
    <mergeCell ref="H173:I176"/>
    <mergeCell ref="H148:I151"/>
    <mergeCell ref="H158:I161"/>
    <mergeCell ref="H168:I171"/>
    <mergeCell ref="H163:I166"/>
    <mergeCell ref="H153:I156"/>
    <mergeCell ref="B1:J1"/>
    <mergeCell ref="H53:I56"/>
    <mergeCell ref="H68:I71"/>
    <mergeCell ref="H63:I66"/>
    <mergeCell ref="H38:I41"/>
    <mergeCell ref="H33:I36"/>
    <mergeCell ref="H48:I51"/>
    <mergeCell ref="H43:I46"/>
    <mergeCell ref="H58:I61"/>
    <mergeCell ref="G2:J2"/>
    <mergeCell ref="H13:I16"/>
    <mergeCell ref="H28:I31"/>
    <mergeCell ref="H108:I111"/>
    <mergeCell ref="H128:I131"/>
    <mergeCell ref="H138:I141"/>
    <mergeCell ref="H133:I136"/>
    <mergeCell ref="H143:I146"/>
    <mergeCell ref="H103:I106"/>
    <mergeCell ref="H23:I26"/>
    <mergeCell ref="H183:I186"/>
    <mergeCell ref="B2:C2"/>
    <mergeCell ref="H8:I11"/>
    <mergeCell ref="H3:I6"/>
    <mergeCell ref="H18:I21"/>
    <mergeCell ref="H78:I81"/>
    <mergeCell ref="H73:I76"/>
    <mergeCell ref="H88:I91"/>
    <mergeCell ref="H83:I86"/>
    <mergeCell ref="H118:I121"/>
    <mergeCell ref="H113:I116"/>
    <mergeCell ref="H123:I126"/>
    <mergeCell ref="H98:I101"/>
    <mergeCell ref="H93:I96"/>
  </mergeCells>
  <conditionalFormatting sqref="G4">
    <cfRule type="cellIs" dxfId="149" priority="788" operator="equal">
      <formula>""""""</formula>
    </cfRule>
  </conditionalFormatting>
  <conditionalFormatting sqref="G4">
    <cfRule type="cellIs" dxfId="148" priority="789" operator="greaterThanOrEqual">
      <formula>#REF!</formula>
    </cfRule>
    <cfRule type="cellIs" dxfId="147" priority="790" operator="between">
      <formula>#REF!</formula>
      <formula>#REF!-1</formula>
    </cfRule>
    <cfRule type="cellIs" dxfId="146" priority="791" operator="between">
      <formula>#REF!/2</formula>
      <formula>#REF!</formula>
    </cfRule>
  </conditionalFormatting>
  <conditionalFormatting sqref="C3 C8 C13 C18 C23 C28 C33 C38 C43 C48 C53 C58 C63 C68 C73 C78 C83 C88 C93 C98 C103 C108 C113 C118 C123 C128 C133 C138 C143 C148 C153 C158 C163 C168 C173 C178 C183">
    <cfRule type="expression" dxfId="145" priority="792">
      <formula>IF(MID(#REF!,2,1)="4",TRUE)</formula>
    </cfRule>
    <cfRule type="expression" dxfId="144" priority="793">
      <formula>IF(MID(#REF!,2,1)="3",TRUE)</formula>
    </cfRule>
    <cfRule type="expression" dxfId="143" priority="794">
      <formula>IF(MID(#REF!,2,1)="2",TRUE)</formula>
    </cfRule>
    <cfRule type="expression" dxfId="142" priority="795">
      <formula>IF(MID(#REF!,2,1)="1",TRUE)</formula>
    </cfRule>
  </conditionalFormatting>
  <conditionalFormatting sqref="G9 G14 G19 G24 G29 G34 G39 G44 G49 G54 G59 G64 G69 G74 G79 G84 G89 G94 G99 G104 G109 G114 G119 G124 G129 G134 G139 G144 G149 G154 G159 G164 G169 G174 G179 G184">
    <cfRule type="cellIs" dxfId="141" priority="1" operator="equal">
      <formula>""""""</formula>
    </cfRule>
  </conditionalFormatting>
  <conditionalFormatting sqref="G9 G14 G19 G24 G29 G34 G39 G44 G49 G54 G59 G64 G69 G74 G79 G84 G89 G94 G99 G104 G109 G114 G119 G124 G129 G134 G139 G144 G149 G154 G159 G164 G169 G174 G179 G184">
    <cfRule type="cellIs" dxfId="140" priority="2" operator="greaterThanOrEqual">
      <formula>#REF!</formula>
    </cfRule>
    <cfRule type="cellIs" dxfId="139" priority="3" operator="between">
      <formula>#REF!</formula>
      <formula>#REF!-1</formula>
    </cfRule>
    <cfRule type="cellIs" dxfId="138" priority="4" operator="between">
      <formula>#REF!/2</formula>
      <formula>#REF!</formula>
    </cfRule>
  </conditionalFormatting>
  <dataValidations count="1">
    <dataValidation type="list" allowBlank="1" showInputMessage="1" showErrorMessage="1" sqref="C3 C33 C8 C13 C18 C23 C28 C38 C43 C48 C53 C58 C63 C68 C73 C78 C83 C88 C93 C98 C103 C108 C113 C118 C123 C128 C133 C138 C143 C148 C153 C158 C163 C168 C173 C178 C183" xr:uid="{00000000-0002-0000-0400-000001000000}">
      <formula1>Liste_élèves</formula1>
    </dataValidation>
  </dataValidations>
  <pageMargins left="0.19685039370078741" right="0.19685039370078741" top="0.19685039370078741" bottom="0.19685039370078741" header="0.31496062992125984" footer="0.31496062992125984"/>
  <pageSetup paperSize="9" orientation="landscape" horizontalDpi="4294967293"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D3527994-3023-42BB-8F2B-4E053F22F643}">
          <x14:formula1>
            <xm:f>Paramètres!$E$2:$E$27</xm:f>
          </x14:formula1>
          <xm:sqref>F4:F6 F9:F11 F14:F16 F19:F21 F24:F26 F29:F31 F34:F36 F39:F41 F44:F46 F49:F51 F54:F56 F59:F61 F64:F66 F69:F71 F74:F76 F79:F81 F84:F86 F89:F91 F94:F96 F99:F101 F104:F106 F109:F111 F114:F116 F119:F121 F124:F126 F129:F131 F134:F136 F139:F141 F144:F146 F149:F151 F154:F156 F159:F161 F164:F166 F169:F171 F174:F176 F179:F181 F184:F186</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1D2594-3940-4133-9862-891E45ED3C12}">
  <dimension ref="A1:P188"/>
  <sheetViews>
    <sheetView showGridLines="0" zoomScaleNormal="100" zoomScaleSheetLayoutView="55" workbookViewId="0">
      <pane xSplit="4" ySplit="2" topLeftCell="E3" activePane="bottomRight" state="frozen"/>
      <selection sqref="A1:XFD40"/>
      <selection pane="topRight" sqref="A1:XFD40"/>
      <selection pane="bottomLeft" sqref="A1:XFD40"/>
      <selection pane="bottomRight"/>
    </sheetView>
  </sheetViews>
  <sheetFormatPr baseColWidth="10" defaultColWidth="0" defaultRowHeight="15.6" customHeight="1" zeroHeight="1" x14ac:dyDescent="0.3"/>
  <cols>
    <col min="1" max="1" width="11.44140625" style="384" customWidth="1"/>
    <col min="2" max="2" width="3.88671875" style="384" customWidth="1"/>
    <col min="3" max="3" width="22.33203125" style="384" customWidth="1"/>
    <col min="4" max="4" width="6" style="384" customWidth="1"/>
    <col min="5" max="5" width="2.5546875" style="384" customWidth="1"/>
    <col min="6" max="6" width="44.88671875" style="384" customWidth="1"/>
    <col min="7" max="7" width="19.5546875" style="384" customWidth="1"/>
    <col min="8" max="8" width="10.33203125" style="384" customWidth="1"/>
    <col min="9" max="9" width="8.109375" style="384" customWidth="1"/>
    <col min="10" max="10" width="16" style="427" customWidth="1"/>
    <col min="11" max="11" width="16" style="384" customWidth="1"/>
    <col min="12" max="12" width="12" style="384" hidden="1" customWidth="1"/>
    <col min="13" max="13" width="8.109375" style="384" hidden="1" customWidth="1"/>
    <col min="14" max="16" width="11.44140625" style="384" hidden="1" customWidth="1"/>
    <col min="17" max="16384" width="0" style="384" hidden="1"/>
  </cols>
  <sheetData>
    <row r="1" spans="1:16" ht="29.25" customHeight="1" thickBot="1" x14ac:dyDescent="0.35">
      <c r="A1" s="447"/>
      <c r="B1" s="448" t="s">
        <v>400</v>
      </c>
      <c r="C1" s="448"/>
      <c r="D1" s="448"/>
      <c r="E1" s="448"/>
      <c r="F1" s="448"/>
      <c r="G1" s="448"/>
      <c r="H1" s="448"/>
      <c r="I1" s="448"/>
      <c r="J1" s="448"/>
      <c r="K1" s="447"/>
    </row>
    <row r="2" spans="1:16" ht="44.25" customHeight="1" thickBot="1" x14ac:dyDescent="0.35">
      <c r="A2" s="447"/>
      <c r="B2" s="385" t="s">
        <v>2</v>
      </c>
      <c r="C2" s="386"/>
      <c r="D2" s="387" t="s">
        <v>0</v>
      </c>
      <c r="E2" s="449"/>
      <c r="F2" s="389" t="s">
        <v>394</v>
      </c>
      <c r="G2" s="390" t="s">
        <v>428</v>
      </c>
      <c r="H2" s="391"/>
      <c r="I2" s="391"/>
      <c r="J2" s="392"/>
      <c r="K2" s="450"/>
      <c r="L2" s="394"/>
      <c r="M2" s="395" t="s">
        <v>390</v>
      </c>
      <c r="N2" s="396" t="s">
        <v>8</v>
      </c>
      <c r="O2" s="397" t="s">
        <v>395</v>
      </c>
      <c r="P2" s="398"/>
    </row>
    <row r="3" spans="1:16" ht="15" customHeight="1" thickBot="1" x14ac:dyDescent="0.35">
      <c r="A3" s="447"/>
      <c r="B3" s="399">
        <v>1</v>
      </c>
      <c r="C3" s="400" t="str">
        <f>IF(VLOOKUP(B3,Paramètres!$A$2:$C$38,2,0)=0,"",VLOOKUP(B3,Paramètres!$A$2:$C$38,2,0))</f>
        <v>Elève 1</v>
      </c>
      <c r="D3" s="401" t="str">
        <f>IF(C3="","",VLOOKUP(B3,Paramètres!$A$2:$C$38,3,0))</f>
        <v>F</v>
      </c>
      <c r="E3" s="447"/>
      <c r="F3" s="402" t="s">
        <v>394</v>
      </c>
      <c r="G3" s="403" t="s">
        <v>184</v>
      </c>
      <c r="H3" s="404"/>
      <c r="I3" s="477"/>
      <c r="J3" s="403" t="s">
        <v>185</v>
      </c>
      <c r="K3" s="447"/>
      <c r="M3" s="406" t="str">
        <f>IF(G5="","",IF(Paramètres!$I$3="x",
IF(OR(J5=0,J5=""),0,IF(J5&gt;=G5,Paramètres!$K$10,IF(J5&gt;=G5*75%,Paramètres!$J$8,IF(J5&gt;=G5*50%,Paramètres!$I$8,IF(J5&gt;=G5*25%,Paramètres!$H$8,Paramètres!$G$10))))),
IF(Paramètres!$N$3="x",
IF(OR(J5=0,J5=""),0,IF(J5&gt;=G5,Paramètres!$O$9,IF(J5&gt;=G5*75%,Paramètres!$O$9,IF(J5&gt;=G5*50%,Paramètres!$N$8,IF(J5&gt;=G5*25%,Paramètres!$M$8,IF(J5&lt;G5*25%,Paramètres!$L$9)))))),
IF(Paramètres!$R$3="x",
IF(OR(J5=0,J5=""),"NA",IF(J5&gt;=G5,Paramètres!$S$9,IF(J5&gt;=G5*75%,Paramètres!$S$9,IF(J5&gt;=G5*50%,Paramètres!$R$8,IF(J5&gt;=G5*25%,Paramètres!$Q$8,IF(J5&lt;G5*25%,Paramètres!$P$9)))))),
IF(Paramètres!$V$3="x",
IF(OR(J5=0,J5=""),Paramètres!$T$9,IF(J5&gt;=G5,Paramètres!$W$9,IF(J5&gt;=G5*75%,Paramètres!$W$9,IF(J5&gt;=G5*50%,Paramètres!$V$8,IF(J5&gt;=G5*25%,Paramètres!$U$8,IF(J5&lt;G5*25%,Paramètres!$T$9)))))))))))</f>
        <v/>
      </c>
      <c r="N3" s="406">
        <f>N7/4</f>
        <v>10</v>
      </c>
      <c r="O3" s="407">
        <f>IF(OR(COUNTBLANK(F4:F6)=3,G5=""),0,
IF(SUM(IF(F4&lt;&gt;"",VLOOKUP(F4,Paramètres!$E$2:$F$27,2,0)),IF(F5&lt;&gt;"",VLOOKUP(F5,Paramètres!$E$2:$F$27,2,0)),IF(F6&lt;&gt;"",VLOOKUP(F6,Paramètres!$E$2:$F$27,2,0)))&gt;N7,$N7,
SUM(IF(F4&lt;&gt;"",VLOOKUP(F4,Paramètres!$E$2:$F$27,2,0)),IF(F5&lt;&gt;"",VLOOKUP(F5,Paramètres!$E$2:$F$27,2,0)),IF(F6&lt;&gt;"",VLOOKUP(F6,Paramètres!$E$2:$F$27,2,0)))))</f>
        <v>0</v>
      </c>
      <c r="P3" s="408"/>
    </row>
    <row r="4" spans="1:16" ht="15" customHeight="1" x14ac:dyDescent="0.3">
      <c r="A4" s="447"/>
      <c r="B4" s="451"/>
      <c r="C4" s="452"/>
      <c r="D4" s="451"/>
      <c r="E4" s="447"/>
      <c r="F4" s="280"/>
      <c r="G4" s="411"/>
      <c r="H4" s="412"/>
      <c r="I4" s="480"/>
      <c r="J4" s="414"/>
      <c r="K4" s="447"/>
      <c r="N4" s="406">
        <f>N7/4</f>
        <v>10</v>
      </c>
      <c r="O4" s="407">
        <f>N7*5%</f>
        <v>2</v>
      </c>
    </row>
    <row r="5" spans="1:16" ht="15" customHeight="1" x14ac:dyDescent="0.3">
      <c r="A5" s="447"/>
      <c r="B5" s="453"/>
      <c r="C5" s="454"/>
      <c r="D5" s="453"/>
      <c r="E5" s="447"/>
      <c r="F5" s="281"/>
      <c r="G5" s="282"/>
      <c r="H5" s="412"/>
      <c r="I5" s="480"/>
      <c r="J5" s="417" t="str">
        <f>IF(COUNTA(F4:F6)=0,"",IF(F4&lt;&gt;"",VLOOKUP(F4,Paramètres!$E$2:$F$27,2,0))+IF(F5&lt;&gt;"",VLOOKUP(F5,Paramètres!$E$2:$F$27,2,0))+IF(F6&lt;&gt;"",VLOOKUP(F6,Paramètres!$E$2:$F$27,2,0)))</f>
        <v/>
      </c>
      <c r="K5" s="447"/>
      <c r="N5" s="406">
        <f>N7/4</f>
        <v>10</v>
      </c>
      <c r="O5" s="407">
        <f>SUM(N3:N7)-(O3+O4)</f>
        <v>78</v>
      </c>
      <c r="P5" s="408"/>
    </row>
    <row r="6" spans="1:16" ht="15" customHeight="1" thickBot="1" x14ac:dyDescent="0.35">
      <c r="A6" s="447"/>
      <c r="B6" s="453"/>
      <c r="C6" s="454"/>
      <c r="D6" s="453"/>
      <c r="E6" s="447"/>
      <c r="F6" s="283"/>
      <c r="G6" s="418"/>
      <c r="H6" s="419"/>
      <c r="I6" s="483"/>
      <c r="J6" s="421"/>
      <c r="K6" s="447"/>
      <c r="N6" s="406">
        <f>N7/4</f>
        <v>10</v>
      </c>
      <c r="O6" s="398"/>
    </row>
    <row r="7" spans="1:16" ht="20.25" customHeight="1" thickBot="1" x14ac:dyDescent="0.35">
      <c r="A7" s="447"/>
      <c r="B7" s="455"/>
      <c r="C7" s="455"/>
      <c r="D7" s="455"/>
      <c r="E7" s="447"/>
      <c r="F7" s="456"/>
      <c r="G7" s="457"/>
      <c r="H7" s="458"/>
      <c r="I7" s="458"/>
      <c r="J7" s="459"/>
      <c r="K7" s="447"/>
      <c r="N7" s="406">
        <f>IF(G5="",40,G5)</f>
        <v>40</v>
      </c>
      <c r="O7" s="398"/>
    </row>
    <row r="8" spans="1:16" ht="15" customHeight="1" thickBot="1" x14ac:dyDescent="0.35">
      <c r="A8" s="447"/>
      <c r="B8" s="399">
        <f>B3+1</f>
        <v>2</v>
      </c>
      <c r="C8" s="400" t="str">
        <f>IF(VLOOKUP(B8,Paramètres!$A$2:$C$38,2,0)=0,"",VLOOKUP(B8,Paramètres!$A$2:$C$38,2,0))</f>
        <v>Elève 2</v>
      </c>
      <c r="D8" s="401" t="str">
        <f>IF(C8="","",VLOOKUP(B8,Paramètres!$A$2:$C$38,3,0))</f>
        <v>F</v>
      </c>
      <c r="E8" s="447"/>
      <c r="F8" s="402" t="s">
        <v>394</v>
      </c>
      <c r="G8" s="403" t="s">
        <v>184</v>
      </c>
      <c r="H8" s="404"/>
      <c r="I8" s="477"/>
      <c r="J8" s="403" t="s">
        <v>185</v>
      </c>
      <c r="K8" s="447"/>
      <c r="M8" s="406" t="str">
        <f>IF(G10="","",IF(Paramètres!$I$3="x",
IF(OR(J10=0,J10=""),0,IF(J10&gt;=G10,Paramètres!$K$10,IF(J10&gt;=G10*75%,Paramètres!$J$8,IF(J10&gt;=G10*50%,Paramètres!$I$8,IF(J10&gt;=G10*25%,Paramètres!$H$8,Paramètres!$G$10))))),
IF(Paramètres!$N$3="x",
IF(OR(J10=0,J10=""),0,IF(J10&gt;=G10,Paramètres!$O$9,IF(J10&gt;=G10*75%,Paramètres!$O$9,IF(J10&gt;=G10*50%,Paramètres!$N$8,IF(J10&gt;=G10*25%,Paramètres!$M$8,IF(J10&lt;G10*25%,Paramètres!$L$9)))))),
IF(Paramètres!$R$3="x",
IF(OR(J10=0,J10=""),"NA",IF(J10&gt;=G10,Paramètres!$S$9,IF(J10&gt;=G10*75%,Paramètres!$S$9,IF(J10&gt;=G10*50%,Paramètres!$R$8,IF(J10&gt;=G10*25%,Paramètres!$Q$8,IF(J10&lt;G10*25%,Paramètres!$P$9)))))),
IF(Paramètres!$V$3="x",
IF(OR(J10=0,J10=""),Paramètres!$T$9,IF(J10&gt;=G10,Paramètres!$W$9,IF(J10&gt;=G10*75%,Paramètres!$W$9,IF(J10&gt;=G10*50%,Paramètres!$V$8,IF(J10&gt;=G10*25%,Paramètres!$U$8,IF(J10&lt;G10*25%,Paramètres!$T$9)))))))))))</f>
        <v/>
      </c>
      <c r="N8" s="406">
        <f>N12/4</f>
        <v>10</v>
      </c>
      <c r="O8" s="407">
        <f>IF(OR(COUNTBLANK(F9:F11)=3,G10=""),0,
IF(SUM(IF(F9&lt;&gt;"",VLOOKUP(F9,Paramètres!$E$2:$F$27,2,0)),IF(F10&lt;&gt;"",VLOOKUP(F10,Paramètres!$E$2:$F$27,2,0)),IF(F11&lt;&gt;"",VLOOKUP(F11,Paramètres!$E$2:$F$27,2,0)))&gt;N12,$N12,
SUM(IF(F9&lt;&gt;"",VLOOKUP(F9,Paramètres!$E$2:$F$27,2,0)),IF(F10&lt;&gt;"",VLOOKUP(F10,Paramètres!$E$2:$F$27,2,0)),IF(F11&lt;&gt;"",VLOOKUP(F11,Paramètres!$E$2:$F$27,2,0)))))</f>
        <v>0</v>
      </c>
      <c r="P8" s="408"/>
    </row>
    <row r="9" spans="1:16" ht="15" customHeight="1" x14ac:dyDescent="0.3">
      <c r="A9" s="447"/>
      <c r="B9" s="451"/>
      <c r="C9" s="452"/>
      <c r="D9" s="451"/>
      <c r="E9" s="447"/>
      <c r="F9" s="280"/>
      <c r="G9" s="411"/>
      <c r="H9" s="412"/>
      <c r="I9" s="480"/>
      <c r="J9" s="414"/>
      <c r="K9" s="447"/>
      <c r="N9" s="406">
        <f>N12/4</f>
        <v>10</v>
      </c>
      <c r="O9" s="407">
        <f>N12*5%</f>
        <v>2</v>
      </c>
    </row>
    <row r="10" spans="1:16" ht="15" customHeight="1" x14ac:dyDescent="0.3">
      <c r="A10" s="447"/>
      <c r="B10" s="453"/>
      <c r="C10" s="454"/>
      <c r="D10" s="453"/>
      <c r="E10" s="447"/>
      <c r="F10" s="281"/>
      <c r="G10" s="282"/>
      <c r="H10" s="412"/>
      <c r="I10" s="480"/>
      <c r="J10" s="417" t="str">
        <f>IF(COUNTA(F9:F11)=0,"",IF(F9&lt;&gt;"",VLOOKUP(F9,Paramètres!$E$2:$F$27,2,0))+IF(F10&lt;&gt;"",VLOOKUP(F10,Paramètres!$E$2:$F$27,2,0))+IF(F11&lt;&gt;"",VLOOKUP(F11,Paramètres!$E$2:$F$27,2,0)))</f>
        <v/>
      </c>
      <c r="K10" s="447"/>
      <c r="N10" s="406">
        <f>N12/4</f>
        <v>10</v>
      </c>
      <c r="O10" s="407">
        <f>SUM(N8:N12)-(O8+O9)</f>
        <v>78</v>
      </c>
      <c r="P10" s="408"/>
    </row>
    <row r="11" spans="1:16" ht="15" customHeight="1" thickBot="1" x14ac:dyDescent="0.35">
      <c r="A11" s="447"/>
      <c r="B11" s="453"/>
      <c r="C11" s="454"/>
      <c r="D11" s="453"/>
      <c r="E11" s="447"/>
      <c r="F11" s="283"/>
      <c r="G11" s="418"/>
      <c r="H11" s="419"/>
      <c r="I11" s="483"/>
      <c r="J11" s="421"/>
      <c r="K11" s="447"/>
      <c r="N11" s="406">
        <f>N12/4</f>
        <v>10</v>
      </c>
      <c r="O11" s="398"/>
    </row>
    <row r="12" spans="1:16" ht="16.2" thickBot="1" x14ac:dyDescent="0.35">
      <c r="A12" s="447"/>
      <c r="B12" s="455"/>
      <c r="C12" s="455"/>
      <c r="D12" s="455"/>
      <c r="E12" s="447"/>
      <c r="F12" s="456"/>
      <c r="G12" s="457"/>
      <c r="H12" s="458"/>
      <c r="I12" s="458"/>
      <c r="J12" s="459"/>
      <c r="K12" s="447"/>
      <c r="N12" s="406">
        <f>IF(G10="",40,G10)</f>
        <v>40</v>
      </c>
      <c r="O12" s="398"/>
    </row>
    <row r="13" spans="1:16" ht="15" customHeight="1" thickBot="1" x14ac:dyDescent="0.35">
      <c r="A13" s="447"/>
      <c r="B13" s="399">
        <f>B8+1</f>
        <v>3</v>
      </c>
      <c r="C13" s="400" t="str">
        <f>IF(VLOOKUP(B13,Paramètres!$A$2:$C$38,2,0)=0,"",VLOOKUP(B13,Paramètres!$A$2:$C$38,2,0))</f>
        <v>Elève 3</v>
      </c>
      <c r="D13" s="401" t="str">
        <f>IF(C13="","",VLOOKUP(B13,Paramètres!$A$2:$C$38,3,0))</f>
        <v>F</v>
      </c>
      <c r="E13" s="447"/>
      <c r="F13" s="402" t="s">
        <v>394</v>
      </c>
      <c r="G13" s="403" t="s">
        <v>184</v>
      </c>
      <c r="H13" s="404"/>
      <c r="I13" s="477"/>
      <c r="J13" s="403" t="s">
        <v>185</v>
      </c>
      <c r="K13" s="447"/>
      <c r="M13" s="406" t="str">
        <f>IF(G15="","",IF(Paramètres!$I$3="x",
IF(OR(J15=0,J15=""),0,IF(J15&gt;=G15,Paramètres!$K$10,IF(J15&gt;=G15*75%,Paramètres!$J$8,IF(J15&gt;=G15*50%,Paramètres!$I$8,IF(J15&gt;=G15*25%,Paramètres!$H$8,Paramètres!$G$10))))),
IF(Paramètres!$N$3="x",
IF(OR(J15=0,J15=""),0,IF(J15&gt;=G15,Paramètres!$O$9,IF(J15&gt;=G15*75%,Paramètres!$O$9,IF(J15&gt;=G15*50%,Paramètres!$N$8,IF(J15&gt;=G15*25%,Paramètres!$M$8,IF(J15&lt;G15*25%,Paramètres!$L$9)))))),
IF(Paramètres!$R$3="x",
IF(OR(J15=0,J15=""),"NA",IF(J15&gt;=G15,Paramètres!$S$9,IF(J15&gt;=G15*75%,Paramètres!$S$9,IF(J15&gt;=G15*50%,Paramètres!$R$8,IF(J15&gt;=G15*25%,Paramètres!$Q$8,IF(J15&lt;G15*25%,Paramètres!$P$9)))))),
IF(Paramètres!$V$3="x",
IF(OR(J15=0,J15=""),Paramètres!$T$9,IF(J15&gt;=G15,Paramètres!$W$9,IF(J15&gt;=G15*75%,Paramètres!$W$9,IF(J15&gt;=G15*50%,Paramètres!$V$8,IF(J15&gt;=G15*25%,Paramètres!$U$8,IF(J15&lt;G15*25%,Paramètres!$T$9)))))))))))</f>
        <v/>
      </c>
      <c r="N13" s="406">
        <f>N17/4</f>
        <v>10</v>
      </c>
      <c r="O13" s="407">
        <f>IF(OR(COUNTBLANK(F14:F16)=3,G15=""),0,
IF(SUM(IF(F14&lt;&gt;"",VLOOKUP(F14,Paramètres!$E$2:$F$27,2,0)),IF(F15&lt;&gt;"",VLOOKUP(F15,Paramètres!$E$2:$F$27,2,0)),IF(F16&lt;&gt;"",VLOOKUP(F16,Paramètres!$E$2:$F$27,2,0)))&gt;N17,$N17,
SUM(IF(F14&lt;&gt;"",VLOOKUP(F14,Paramètres!$E$2:$F$27,2,0)),IF(F15&lt;&gt;"",VLOOKUP(F15,Paramètres!$E$2:$F$27,2,0)),IF(F16&lt;&gt;"",VLOOKUP(F16,Paramètres!$E$2:$F$27,2,0)))))</f>
        <v>0</v>
      </c>
      <c r="P13" s="408"/>
    </row>
    <row r="14" spans="1:16" ht="15" customHeight="1" x14ac:dyDescent="0.3">
      <c r="A14" s="447"/>
      <c r="B14" s="451"/>
      <c r="C14" s="452"/>
      <c r="D14" s="451"/>
      <c r="E14" s="447"/>
      <c r="F14" s="280"/>
      <c r="G14" s="411"/>
      <c r="H14" s="412"/>
      <c r="I14" s="480"/>
      <c r="J14" s="414"/>
      <c r="K14" s="447"/>
      <c r="N14" s="406">
        <f>N17/4</f>
        <v>10</v>
      </c>
      <c r="O14" s="407">
        <f>N17*5%</f>
        <v>2</v>
      </c>
    </row>
    <row r="15" spans="1:16" ht="15" customHeight="1" x14ac:dyDescent="0.3">
      <c r="A15" s="447"/>
      <c r="B15" s="453"/>
      <c r="C15" s="454"/>
      <c r="D15" s="453"/>
      <c r="E15" s="447"/>
      <c r="F15" s="281"/>
      <c r="G15" s="282"/>
      <c r="H15" s="412"/>
      <c r="I15" s="480"/>
      <c r="J15" s="417" t="str">
        <f>IF(COUNTA(F14:F16)=0,"",IF(F14&lt;&gt;"",VLOOKUP(F14,Paramètres!$E$2:$F$27,2,0))+IF(F15&lt;&gt;"",VLOOKUP(F15,Paramètres!$E$2:$F$27,2,0))+IF(F16&lt;&gt;"",VLOOKUP(F16,Paramètres!$E$2:$F$27,2,0)))</f>
        <v/>
      </c>
      <c r="K15" s="447"/>
      <c r="N15" s="406">
        <f>N17/4</f>
        <v>10</v>
      </c>
      <c r="O15" s="407">
        <f>SUM(N13:N17)-(O13+O14)</f>
        <v>78</v>
      </c>
      <c r="P15" s="408"/>
    </row>
    <row r="16" spans="1:16" ht="15" customHeight="1" thickBot="1" x14ac:dyDescent="0.35">
      <c r="A16" s="447"/>
      <c r="B16" s="453"/>
      <c r="C16" s="454"/>
      <c r="D16" s="453"/>
      <c r="E16" s="447"/>
      <c r="F16" s="283"/>
      <c r="G16" s="418"/>
      <c r="H16" s="419"/>
      <c r="I16" s="483"/>
      <c r="J16" s="421"/>
      <c r="K16" s="447"/>
      <c r="N16" s="406">
        <f>N17/4</f>
        <v>10</v>
      </c>
      <c r="O16" s="398"/>
    </row>
    <row r="17" spans="1:16" ht="16.2" thickBot="1" x14ac:dyDescent="0.35">
      <c r="A17" s="447"/>
      <c r="B17" s="455"/>
      <c r="C17" s="455"/>
      <c r="D17" s="455"/>
      <c r="E17" s="447"/>
      <c r="F17" s="456"/>
      <c r="G17" s="457"/>
      <c r="H17" s="458"/>
      <c r="I17" s="458"/>
      <c r="J17" s="459"/>
      <c r="K17" s="447"/>
      <c r="N17" s="406">
        <f>IF(G15="",40,G15)</f>
        <v>40</v>
      </c>
      <c r="O17" s="398"/>
    </row>
    <row r="18" spans="1:16" ht="15" customHeight="1" thickBot="1" x14ac:dyDescent="0.35">
      <c r="A18" s="447"/>
      <c r="B18" s="399">
        <f>B13+1</f>
        <v>4</v>
      </c>
      <c r="C18" s="400" t="str">
        <f>IF(VLOOKUP(B18,Paramètres!$A$2:$C$38,2,0)=0,"",VLOOKUP(B18,Paramètres!$A$2:$C$38,2,0))</f>
        <v>Elève 4</v>
      </c>
      <c r="D18" s="401" t="str">
        <f>IF(C18="","",VLOOKUP(B18,Paramètres!$A$2:$C$38,3,0))</f>
        <v>F</v>
      </c>
      <c r="E18" s="447"/>
      <c r="F18" s="402" t="s">
        <v>394</v>
      </c>
      <c r="G18" s="403" t="s">
        <v>184</v>
      </c>
      <c r="H18" s="404"/>
      <c r="I18" s="477"/>
      <c r="J18" s="403" t="s">
        <v>185</v>
      </c>
      <c r="K18" s="447"/>
      <c r="M18" s="406" t="str">
        <f>IF(G20="","",IF(Paramètres!$I$3="x",
IF(OR(J20=0,J20=""),0,IF(J20&gt;=G20,Paramètres!$K$10,IF(J20&gt;=G20*75%,Paramètres!$J$8,IF(J20&gt;=G20*50%,Paramètres!$I$8,IF(J20&gt;=G20*25%,Paramètres!$H$8,Paramètres!$G$10))))),
IF(Paramètres!$N$3="x",
IF(OR(J20=0,J20=""),0,IF(J20&gt;=G20,Paramètres!$O$9,IF(J20&gt;=G20*75%,Paramètres!$O$9,IF(J20&gt;=G20*50%,Paramètres!$N$8,IF(J20&gt;=G20*25%,Paramètres!$M$8,IF(J20&lt;G20*25%,Paramètres!$L$9)))))),
IF(Paramètres!$R$3="x",
IF(OR(J20=0,J20=""),"NA",IF(J20&gt;=G20,Paramètres!$S$9,IF(J20&gt;=G20*75%,Paramètres!$S$9,IF(J20&gt;=G20*50%,Paramètres!$R$8,IF(J20&gt;=G20*25%,Paramètres!$Q$8,IF(J20&lt;G20*25%,Paramètres!$P$9)))))),
IF(Paramètres!$V$3="x",
IF(OR(J20=0,J20=""),Paramètres!$T$9,IF(J20&gt;=G20,Paramètres!$W$9,IF(J20&gt;=G20*75%,Paramètres!$W$9,IF(J20&gt;=G20*50%,Paramètres!$V$8,IF(J20&gt;=G20*25%,Paramètres!$U$8,IF(J20&lt;G20*25%,Paramètres!$T$9)))))))))))</f>
        <v/>
      </c>
      <c r="N18" s="406">
        <f>N22/4</f>
        <v>10</v>
      </c>
      <c r="O18" s="407">
        <f>IF(OR(COUNTBLANK(F19:F21)=3,G20=""),0,
IF(SUM(IF(F19&lt;&gt;"",VLOOKUP(F19,Paramètres!$E$2:$F$27,2,0)),IF(F20&lt;&gt;"",VLOOKUP(F20,Paramètres!$E$2:$F$27,2,0)),IF(F21&lt;&gt;"",VLOOKUP(F21,Paramètres!$E$2:$F$27,2,0)))&gt;N22,$N22,
SUM(IF(F19&lt;&gt;"",VLOOKUP(F19,Paramètres!$E$2:$F$27,2,0)),IF(F20&lt;&gt;"",VLOOKUP(F20,Paramètres!$E$2:$F$27,2,0)),IF(F21&lt;&gt;"",VLOOKUP(F21,Paramètres!$E$2:$F$27,2,0)))))</f>
        <v>0</v>
      </c>
      <c r="P18" s="408"/>
    </row>
    <row r="19" spans="1:16" ht="15" customHeight="1" x14ac:dyDescent="0.3">
      <c r="A19" s="447"/>
      <c r="B19" s="451"/>
      <c r="C19" s="452"/>
      <c r="D19" s="451"/>
      <c r="E19" s="447"/>
      <c r="F19" s="280"/>
      <c r="G19" s="411"/>
      <c r="H19" s="412"/>
      <c r="I19" s="480"/>
      <c r="J19" s="414"/>
      <c r="K19" s="447"/>
      <c r="N19" s="406">
        <f>N22/4</f>
        <v>10</v>
      </c>
      <c r="O19" s="407">
        <f>N22*5%</f>
        <v>2</v>
      </c>
    </row>
    <row r="20" spans="1:16" ht="15" customHeight="1" x14ac:dyDescent="0.3">
      <c r="A20" s="447"/>
      <c r="B20" s="453"/>
      <c r="C20" s="454"/>
      <c r="D20" s="453"/>
      <c r="E20" s="447"/>
      <c r="F20" s="281"/>
      <c r="G20" s="282"/>
      <c r="H20" s="412"/>
      <c r="I20" s="480"/>
      <c r="J20" s="417" t="str">
        <f>IF(COUNTA(F19:F21)=0,"",IF(F19&lt;&gt;"",VLOOKUP(F19,Paramètres!$E$2:$F$27,2,0))+IF(F20&lt;&gt;"",VLOOKUP(F20,Paramètres!$E$2:$F$27,2,0))+IF(F21&lt;&gt;"",VLOOKUP(F21,Paramètres!$E$2:$F$27,2,0)))</f>
        <v/>
      </c>
      <c r="K20" s="447"/>
      <c r="N20" s="406">
        <f>N22/4</f>
        <v>10</v>
      </c>
      <c r="O20" s="407">
        <f>SUM(N18:N22)-(O18+O19)</f>
        <v>78</v>
      </c>
      <c r="P20" s="408"/>
    </row>
    <row r="21" spans="1:16" ht="15" customHeight="1" thickBot="1" x14ac:dyDescent="0.35">
      <c r="A21" s="447"/>
      <c r="B21" s="453"/>
      <c r="C21" s="454"/>
      <c r="D21" s="453"/>
      <c r="E21" s="447"/>
      <c r="F21" s="283"/>
      <c r="G21" s="418"/>
      <c r="H21" s="419"/>
      <c r="I21" s="483"/>
      <c r="J21" s="421"/>
      <c r="K21" s="447"/>
      <c r="N21" s="406">
        <f>N22/4</f>
        <v>10</v>
      </c>
      <c r="O21" s="398"/>
    </row>
    <row r="22" spans="1:16" ht="16.2" thickBot="1" x14ac:dyDescent="0.35">
      <c r="A22" s="447"/>
      <c r="B22" s="455"/>
      <c r="C22" s="455"/>
      <c r="D22" s="455"/>
      <c r="E22" s="447"/>
      <c r="F22" s="456"/>
      <c r="G22" s="457"/>
      <c r="H22" s="458"/>
      <c r="I22" s="458"/>
      <c r="J22" s="459"/>
      <c r="K22" s="447"/>
      <c r="N22" s="406">
        <f>IF(G20="",40,G20)</f>
        <v>40</v>
      </c>
      <c r="O22" s="398"/>
    </row>
    <row r="23" spans="1:16" ht="15" customHeight="1" thickBot="1" x14ac:dyDescent="0.35">
      <c r="A23" s="447"/>
      <c r="B23" s="399">
        <f>B18+1</f>
        <v>5</v>
      </c>
      <c r="C23" s="400" t="str">
        <f>IF(VLOOKUP(B23,Paramètres!$A$2:$C$38,2,0)=0,"",VLOOKUP(B23,Paramètres!$A$2:$C$38,2,0))</f>
        <v>Elève 5</v>
      </c>
      <c r="D23" s="401" t="str">
        <f>IF(C23="","",VLOOKUP(B23,Paramètres!$A$2:$C$38,3,0))</f>
        <v>F</v>
      </c>
      <c r="E23" s="447"/>
      <c r="F23" s="402" t="s">
        <v>394</v>
      </c>
      <c r="G23" s="403" t="s">
        <v>184</v>
      </c>
      <c r="H23" s="404"/>
      <c r="I23" s="477"/>
      <c r="J23" s="403" t="s">
        <v>185</v>
      </c>
      <c r="K23" s="447"/>
      <c r="M23" s="406" t="str">
        <f>IF(G25="","",IF(Paramètres!$I$3="x",
IF(OR(J25=0,J25=""),0,IF(J25&gt;=G25,Paramètres!$K$10,IF(J25&gt;=G25*75%,Paramètres!$J$8,IF(J25&gt;=G25*50%,Paramètres!$I$8,IF(J25&gt;=G25*25%,Paramètres!$H$8,Paramètres!$G$10))))),
IF(Paramètres!$N$3="x",
IF(OR(J25=0,J25=""),0,IF(J25&gt;=G25,Paramètres!$O$9,IF(J25&gt;=G25*75%,Paramètres!$O$9,IF(J25&gt;=G25*50%,Paramètres!$N$8,IF(J25&gt;=G25*25%,Paramètres!$M$8,IF(J25&lt;G25*25%,Paramètres!$L$9)))))),
IF(Paramètres!$R$3="x",
IF(OR(J25=0,J25=""),"NA",IF(J25&gt;=G25,Paramètres!$S$9,IF(J25&gt;=G25*75%,Paramètres!$S$9,IF(J25&gt;=G25*50%,Paramètres!$R$8,IF(J25&gt;=G25*25%,Paramètres!$Q$8,IF(J25&lt;G25*25%,Paramètres!$P$9)))))),
IF(Paramètres!$V$3="x",
IF(OR(J25=0,J25=""),Paramètres!$T$9,IF(J25&gt;=G25,Paramètres!$W$9,IF(J25&gt;=G25*75%,Paramètres!$W$9,IF(J25&gt;=G25*50%,Paramètres!$V$8,IF(J25&gt;=G25*25%,Paramètres!$U$8,IF(J25&lt;G25*25%,Paramètres!$T$9)))))))))))</f>
        <v/>
      </c>
      <c r="N23" s="406">
        <f>N27/4</f>
        <v>10</v>
      </c>
      <c r="O23" s="407">
        <f>IF(OR(COUNTBLANK(F24:F26)=3,G25=""),0,
IF(SUM(IF(F24&lt;&gt;"",VLOOKUP(F24,Paramètres!$E$2:$F$27,2,0)),IF(F25&lt;&gt;"",VLOOKUP(F25,Paramètres!$E$2:$F$27,2,0)),IF(F26&lt;&gt;"",VLOOKUP(F26,Paramètres!$E$2:$F$27,2,0)))&gt;N27,$N27,
SUM(IF(F24&lt;&gt;"",VLOOKUP(F24,Paramètres!$E$2:$F$27,2,0)),IF(F25&lt;&gt;"",VLOOKUP(F25,Paramètres!$E$2:$F$27,2,0)),IF(F26&lt;&gt;"",VLOOKUP(F26,Paramètres!$E$2:$F$27,2,0)))))</f>
        <v>0</v>
      </c>
      <c r="P23" s="408"/>
    </row>
    <row r="24" spans="1:16" ht="15" customHeight="1" x14ac:dyDescent="0.3">
      <c r="A24" s="447"/>
      <c r="B24" s="451"/>
      <c r="C24" s="452"/>
      <c r="D24" s="451"/>
      <c r="E24" s="447"/>
      <c r="F24" s="280"/>
      <c r="G24" s="411"/>
      <c r="H24" s="412"/>
      <c r="I24" s="480"/>
      <c r="J24" s="414"/>
      <c r="K24" s="447"/>
      <c r="N24" s="406">
        <f>N27/4</f>
        <v>10</v>
      </c>
      <c r="O24" s="407">
        <f>N27*5%</f>
        <v>2</v>
      </c>
    </row>
    <row r="25" spans="1:16" ht="15" customHeight="1" x14ac:dyDescent="0.3">
      <c r="A25" s="447"/>
      <c r="B25" s="453"/>
      <c r="C25" s="454"/>
      <c r="D25" s="453"/>
      <c r="E25" s="447"/>
      <c r="F25" s="281"/>
      <c r="G25" s="282"/>
      <c r="H25" s="412"/>
      <c r="I25" s="480"/>
      <c r="J25" s="417" t="str">
        <f>IF(COUNTA(F24:F26)=0,"",IF(F24&lt;&gt;"",VLOOKUP(F24,Paramètres!$E$2:$F$27,2,0))+IF(F25&lt;&gt;"",VLOOKUP(F25,Paramètres!$E$2:$F$27,2,0))+IF(F26&lt;&gt;"",VLOOKUP(F26,Paramètres!$E$2:$F$27,2,0)))</f>
        <v/>
      </c>
      <c r="K25" s="447"/>
      <c r="N25" s="406">
        <f>N27/4</f>
        <v>10</v>
      </c>
      <c r="O25" s="407">
        <f>SUM(N23:N27)-(O23+O24)</f>
        <v>78</v>
      </c>
      <c r="P25" s="408"/>
    </row>
    <row r="26" spans="1:16" ht="15" customHeight="1" thickBot="1" x14ac:dyDescent="0.35">
      <c r="A26" s="447"/>
      <c r="B26" s="453"/>
      <c r="C26" s="454"/>
      <c r="D26" s="453"/>
      <c r="E26" s="447"/>
      <c r="F26" s="283"/>
      <c r="G26" s="418"/>
      <c r="H26" s="419"/>
      <c r="I26" s="483"/>
      <c r="J26" s="421"/>
      <c r="K26" s="447"/>
      <c r="N26" s="406">
        <f>N27/4</f>
        <v>10</v>
      </c>
      <c r="O26" s="398"/>
    </row>
    <row r="27" spans="1:16" ht="16.2" thickBot="1" x14ac:dyDescent="0.35">
      <c r="A27" s="447"/>
      <c r="B27" s="455"/>
      <c r="C27" s="455"/>
      <c r="D27" s="455"/>
      <c r="E27" s="447"/>
      <c r="F27" s="456"/>
      <c r="G27" s="457"/>
      <c r="H27" s="458"/>
      <c r="I27" s="458"/>
      <c r="J27" s="459"/>
      <c r="K27" s="447"/>
      <c r="N27" s="406">
        <f>IF(G25="",40,G25)</f>
        <v>40</v>
      </c>
      <c r="O27" s="398"/>
    </row>
    <row r="28" spans="1:16" ht="15" customHeight="1" thickBot="1" x14ac:dyDescent="0.35">
      <c r="A28" s="447"/>
      <c r="B28" s="399">
        <f>B23+1</f>
        <v>6</v>
      </c>
      <c r="C28" s="400" t="str">
        <f>IF(VLOOKUP(B28,Paramètres!$A$2:$C$38,2,0)=0,"",VLOOKUP(B28,Paramètres!$A$2:$C$38,2,0))</f>
        <v>Elève 6</v>
      </c>
      <c r="D28" s="401" t="str">
        <f>IF(C28="","",VLOOKUP(B28,Paramètres!$A$2:$C$38,3,0))</f>
        <v>G</v>
      </c>
      <c r="E28" s="447"/>
      <c r="F28" s="402" t="s">
        <v>394</v>
      </c>
      <c r="G28" s="403" t="s">
        <v>184</v>
      </c>
      <c r="H28" s="404"/>
      <c r="I28" s="477"/>
      <c r="J28" s="403" t="s">
        <v>185</v>
      </c>
      <c r="K28" s="447"/>
      <c r="M28" s="406" t="str">
        <f>IF(G30="","",IF(Paramètres!$I$3="x",
IF(OR(J30=0,J30=""),0,IF(J30&gt;=G30,Paramètres!$K$10,IF(J30&gt;=G30*75%,Paramètres!$J$8,IF(J30&gt;=G30*50%,Paramètres!$I$8,IF(J30&gt;=G30*25%,Paramètres!$H$8,Paramètres!$G$10))))),
IF(Paramètres!$N$3="x",
IF(OR(J30=0,J30=""),0,IF(J30&gt;=G30,Paramètres!$O$9,IF(J30&gt;=G30*75%,Paramètres!$O$9,IF(J30&gt;=G30*50%,Paramètres!$N$8,IF(J30&gt;=G30*25%,Paramètres!$M$8,IF(J30&lt;G30*25%,Paramètres!$L$9)))))),
IF(Paramètres!$R$3="x",
IF(OR(J30=0,J30=""),"NA",IF(J30&gt;=G30,Paramètres!$S$9,IF(J30&gt;=G30*75%,Paramètres!$S$9,IF(J30&gt;=G30*50%,Paramètres!$R$8,IF(J30&gt;=G30*25%,Paramètres!$Q$8,IF(J30&lt;G30*25%,Paramètres!$P$9)))))),
IF(Paramètres!$V$3="x",
IF(OR(J30=0,J30=""),Paramètres!$T$9,IF(J30&gt;=G30,Paramètres!$W$9,IF(J30&gt;=G30*75%,Paramètres!$W$9,IF(J30&gt;=G30*50%,Paramètres!$V$8,IF(J30&gt;=G30*25%,Paramètres!$U$8,IF(J30&lt;G30*25%,Paramètres!$T$9)))))))))))</f>
        <v/>
      </c>
      <c r="N28" s="406">
        <f>N32/4</f>
        <v>10</v>
      </c>
      <c r="O28" s="407">
        <f>IF(OR(COUNTBLANK(F29:F31)=3,G30=""),0,
IF(SUM(IF(F29&lt;&gt;"",VLOOKUP(F29,Paramètres!$E$2:$F$27,2,0)),IF(F30&lt;&gt;"",VLOOKUP(F30,Paramètres!$E$2:$F$27,2,0)),IF(F31&lt;&gt;"",VLOOKUP(F31,Paramètres!$E$2:$F$27,2,0)))&gt;N32,$N32,
SUM(IF(F29&lt;&gt;"",VLOOKUP(F29,Paramètres!$E$2:$F$27,2,0)),IF(F30&lt;&gt;"",VLOOKUP(F30,Paramètres!$E$2:$F$27,2,0)),IF(F31&lt;&gt;"",VLOOKUP(F31,Paramètres!$E$2:$F$27,2,0)))))</f>
        <v>0</v>
      </c>
      <c r="P28" s="408"/>
    </row>
    <row r="29" spans="1:16" ht="15" customHeight="1" x14ac:dyDescent="0.3">
      <c r="A29" s="447"/>
      <c r="B29" s="451"/>
      <c r="C29" s="452"/>
      <c r="D29" s="451"/>
      <c r="E29" s="447"/>
      <c r="F29" s="280"/>
      <c r="G29" s="411"/>
      <c r="H29" s="412"/>
      <c r="I29" s="480"/>
      <c r="J29" s="414"/>
      <c r="K29" s="447"/>
      <c r="N29" s="406">
        <f>N32/4</f>
        <v>10</v>
      </c>
      <c r="O29" s="407">
        <f>N32*5%</f>
        <v>2</v>
      </c>
    </row>
    <row r="30" spans="1:16" ht="15" customHeight="1" x14ac:dyDescent="0.3">
      <c r="A30" s="447"/>
      <c r="B30" s="453"/>
      <c r="C30" s="454"/>
      <c r="D30" s="453"/>
      <c r="E30" s="447"/>
      <c r="F30" s="281"/>
      <c r="G30" s="282"/>
      <c r="H30" s="412"/>
      <c r="I30" s="480"/>
      <c r="J30" s="417" t="str">
        <f>IF(COUNTA(F29:F31)=0,"",IF(F29&lt;&gt;"",VLOOKUP(F29,Paramètres!$E$2:$F$27,2,0))+IF(F30&lt;&gt;"",VLOOKUP(F30,Paramètres!$E$2:$F$27,2,0))+IF(F31&lt;&gt;"",VLOOKUP(F31,Paramètres!$E$2:$F$27,2,0)))</f>
        <v/>
      </c>
      <c r="K30" s="447"/>
      <c r="N30" s="406">
        <f>N32/4</f>
        <v>10</v>
      </c>
      <c r="O30" s="407">
        <f>SUM(N28:N32)-(O28+O29)</f>
        <v>78</v>
      </c>
      <c r="P30" s="408"/>
    </row>
    <row r="31" spans="1:16" ht="15" customHeight="1" thickBot="1" x14ac:dyDescent="0.35">
      <c r="A31" s="447"/>
      <c r="B31" s="453"/>
      <c r="C31" s="454"/>
      <c r="D31" s="453"/>
      <c r="E31" s="447"/>
      <c r="F31" s="283"/>
      <c r="G31" s="418"/>
      <c r="H31" s="419"/>
      <c r="I31" s="483"/>
      <c r="J31" s="421"/>
      <c r="K31" s="447"/>
      <c r="N31" s="406">
        <f>N32/4</f>
        <v>10</v>
      </c>
      <c r="O31" s="398"/>
    </row>
    <row r="32" spans="1:16" ht="16.2" thickBot="1" x14ac:dyDescent="0.35">
      <c r="A32" s="447"/>
      <c r="B32" s="455"/>
      <c r="C32" s="455"/>
      <c r="D32" s="455"/>
      <c r="E32" s="447"/>
      <c r="F32" s="456"/>
      <c r="G32" s="457"/>
      <c r="H32" s="458"/>
      <c r="I32" s="458"/>
      <c r="J32" s="459"/>
      <c r="K32" s="447"/>
      <c r="N32" s="406">
        <f>IF(G30="",40,G30)</f>
        <v>40</v>
      </c>
      <c r="O32" s="398"/>
    </row>
    <row r="33" spans="1:16" ht="15" customHeight="1" thickBot="1" x14ac:dyDescent="0.35">
      <c r="A33" s="447"/>
      <c r="B33" s="399">
        <f>B28+1</f>
        <v>7</v>
      </c>
      <c r="C33" s="400" t="str">
        <f>IF(VLOOKUP(B33,Paramètres!$A$2:$C$38,2,0)=0,"",VLOOKUP(B33,Paramètres!$A$2:$C$38,2,0))</f>
        <v>Elève 7</v>
      </c>
      <c r="D33" s="401" t="str">
        <f>IF(C33="","",VLOOKUP(B33,Paramètres!$A$2:$C$38,3,0))</f>
        <v>F</v>
      </c>
      <c r="E33" s="447"/>
      <c r="F33" s="402" t="s">
        <v>394</v>
      </c>
      <c r="G33" s="403" t="s">
        <v>184</v>
      </c>
      <c r="H33" s="404"/>
      <c r="I33" s="477"/>
      <c r="J33" s="403" t="s">
        <v>185</v>
      </c>
      <c r="K33" s="447"/>
      <c r="M33" s="406" t="str">
        <f>IF(G35="","",IF(Paramètres!$I$3="x",
IF(OR(J35=0,J35=""),0,IF(J35&gt;=G35,Paramètres!$K$10,IF(J35&gt;=G35*75%,Paramètres!$J$8,IF(J35&gt;=G35*50%,Paramètres!$I$8,IF(J35&gt;=G35*25%,Paramètres!$H$8,Paramètres!$G$10))))),
IF(Paramètres!$N$3="x",
IF(OR(J35=0,J35=""),0,IF(J35&gt;=G35,Paramètres!$O$9,IF(J35&gt;=G35*75%,Paramètres!$O$9,IF(J35&gt;=G35*50%,Paramètres!$N$8,IF(J35&gt;=G35*25%,Paramètres!$M$8,IF(J35&lt;G35*25%,Paramètres!$L$9)))))),
IF(Paramètres!$R$3="x",
IF(OR(J35=0,J35=""),"NA",IF(J35&gt;=G35,Paramètres!$S$9,IF(J35&gt;=G35*75%,Paramètres!$S$9,IF(J35&gt;=G35*50%,Paramètres!$R$8,IF(J35&gt;=G35*25%,Paramètres!$Q$8,IF(J35&lt;G35*25%,Paramètres!$P$9)))))),
IF(Paramètres!$V$3="x",
IF(OR(J35=0,J35=""),Paramètres!$T$9,IF(J35&gt;=G35,Paramètres!$W$9,IF(J35&gt;=G35*75%,Paramètres!$W$9,IF(J35&gt;=G35*50%,Paramètres!$V$8,IF(J35&gt;=G35*25%,Paramètres!$U$8,IF(J35&lt;G35*25%,Paramètres!$T$9)))))))))))</f>
        <v/>
      </c>
      <c r="N33" s="406">
        <f>N37/4</f>
        <v>10</v>
      </c>
      <c r="O33" s="407">
        <f>IF(OR(COUNTBLANK(F34:F36)=3,G35=""),0,
IF(SUM(IF(F34&lt;&gt;"",VLOOKUP(F34,Paramètres!$E$2:$F$27,2,0)),IF(F35&lt;&gt;"",VLOOKUP(F35,Paramètres!$E$2:$F$27,2,0)),IF(F36&lt;&gt;"",VLOOKUP(F36,Paramètres!$E$2:$F$27,2,0)))&gt;N37,$N37,
SUM(IF(F34&lt;&gt;"",VLOOKUP(F34,Paramètres!$E$2:$F$27,2,0)),IF(F35&lt;&gt;"",VLOOKUP(F35,Paramètres!$E$2:$F$27,2,0)),IF(F36&lt;&gt;"",VLOOKUP(F36,Paramètres!$E$2:$F$27,2,0)))))</f>
        <v>0</v>
      </c>
      <c r="P33" s="408"/>
    </row>
    <row r="34" spans="1:16" ht="15" customHeight="1" x14ac:dyDescent="0.3">
      <c r="A34" s="447"/>
      <c r="B34" s="451"/>
      <c r="C34" s="452"/>
      <c r="D34" s="451"/>
      <c r="E34" s="447"/>
      <c r="F34" s="280"/>
      <c r="G34" s="411"/>
      <c r="H34" s="412"/>
      <c r="I34" s="480"/>
      <c r="J34" s="414"/>
      <c r="K34" s="447"/>
      <c r="N34" s="406">
        <f>N37/4</f>
        <v>10</v>
      </c>
      <c r="O34" s="407">
        <f>N37*5%</f>
        <v>2</v>
      </c>
    </row>
    <row r="35" spans="1:16" ht="15" customHeight="1" x14ac:dyDescent="0.3">
      <c r="A35" s="447"/>
      <c r="B35" s="453"/>
      <c r="C35" s="454"/>
      <c r="D35" s="453"/>
      <c r="E35" s="447"/>
      <c r="F35" s="281"/>
      <c r="G35" s="282"/>
      <c r="H35" s="412"/>
      <c r="I35" s="480"/>
      <c r="J35" s="417" t="str">
        <f>IF(COUNTA(F34:F36)=0,"",IF(F34&lt;&gt;"",VLOOKUP(F34,Paramètres!$E$2:$F$27,2,0))+IF(F35&lt;&gt;"",VLOOKUP(F35,Paramètres!$E$2:$F$27,2,0))+IF(F36&lt;&gt;"",VLOOKUP(F36,Paramètres!$E$2:$F$27,2,0)))</f>
        <v/>
      </c>
      <c r="K35" s="447"/>
      <c r="N35" s="406">
        <f>N37/4</f>
        <v>10</v>
      </c>
      <c r="O35" s="407">
        <f>SUM(N33:N37)-(O33+O34)</f>
        <v>78</v>
      </c>
      <c r="P35" s="408"/>
    </row>
    <row r="36" spans="1:16" ht="15" customHeight="1" thickBot="1" x14ac:dyDescent="0.35">
      <c r="A36" s="447"/>
      <c r="B36" s="453"/>
      <c r="C36" s="454"/>
      <c r="D36" s="453"/>
      <c r="E36" s="447"/>
      <c r="F36" s="283"/>
      <c r="G36" s="418"/>
      <c r="H36" s="419"/>
      <c r="I36" s="483"/>
      <c r="J36" s="421"/>
      <c r="K36" s="447"/>
      <c r="N36" s="406">
        <f>N37/4</f>
        <v>10</v>
      </c>
      <c r="O36" s="398"/>
    </row>
    <row r="37" spans="1:16" ht="16.2" thickBot="1" x14ac:dyDescent="0.35">
      <c r="A37" s="447"/>
      <c r="B37" s="455"/>
      <c r="C37" s="455"/>
      <c r="D37" s="455"/>
      <c r="E37" s="447"/>
      <c r="F37" s="456"/>
      <c r="G37" s="457"/>
      <c r="H37" s="458"/>
      <c r="I37" s="458"/>
      <c r="J37" s="459"/>
      <c r="K37" s="447"/>
      <c r="N37" s="406">
        <f>IF(G35="",40,G35)</f>
        <v>40</v>
      </c>
      <c r="O37" s="398"/>
    </row>
    <row r="38" spans="1:16" ht="15" customHeight="1" thickBot="1" x14ac:dyDescent="0.35">
      <c r="A38" s="447"/>
      <c r="B38" s="399">
        <f t="shared" ref="B38" si="0">B33+1</f>
        <v>8</v>
      </c>
      <c r="C38" s="400" t="str">
        <f>IF(VLOOKUP(B38,Paramètres!$A$2:$C$38,2,0)=0,"",VLOOKUP(B38,Paramètres!$A$2:$C$38,2,0))</f>
        <v>Elève 8</v>
      </c>
      <c r="D38" s="401" t="str">
        <f>IF(C38="","",VLOOKUP(B38,Paramètres!$A$2:$C$38,3,0))</f>
        <v>F</v>
      </c>
      <c r="E38" s="447"/>
      <c r="F38" s="402" t="s">
        <v>394</v>
      </c>
      <c r="G38" s="403" t="s">
        <v>184</v>
      </c>
      <c r="H38" s="404"/>
      <c r="I38" s="477"/>
      <c r="J38" s="403" t="s">
        <v>185</v>
      </c>
      <c r="K38" s="447"/>
      <c r="M38" s="406" t="str">
        <f>IF(G40="","",IF(Paramètres!$I$3="x",
IF(OR(J40=0,J40=""),0,IF(J40&gt;=G40,Paramètres!$K$10,IF(J40&gt;=G40*75%,Paramètres!$J$8,IF(J40&gt;=G40*50%,Paramètres!$I$8,IF(J40&gt;=G40*25%,Paramètres!$H$8,Paramètres!$G$10))))),
IF(Paramètres!$N$3="x",
IF(OR(J40=0,J40=""),0,IF(J40&gt;=G40,Paramètres!$O$9,IF(J40&gt;=G40*75%,Paramètres!$O$9,IF(J40&gt;=G40*50%,Paramètres!$N$8,IF(J40&gt;=G40*25%,Paramètres!$M$8,IF(J40&lt;G40*25%,Paramètres!$L$9)))))),
IF(Paramètres!$R$3="x",
IF(OR(J40=0,J40=""),"NA",IF(J40&gt;=G40,Paramètres!$S$9,IF(J40&gt;=G40*75%,Paramètres!$S$9,IF(J40&gt;=G40*50%,Paramètres!$R$8,IF(J40&gt;=G40*25%,Paramètres!$Q$8,IF(J40&lt;G40*25%,Paramètres!$P$9)))))),
IF(Paramètres!$V$3="x",
IF(OR(J40=0,J40=""),Paramètres!$T$9,IF(J40&gt;=G40,Paramètres!$W$9,IF(J40&gt;=G40*75%,Paramètres!$W$9,IF(J40&gt;=G40*50%,Paramètres!$V$8,IF(J40&gt;=G40*25%,Paramètres!$U$8,IF(J40&lt;G40*25%,Paramètres!$T$9)))))))))))</f>
        <v/>
      </c>
      <c r="N38" s="406">
        <f>N42/4</f>
        <v>10</v>
      </c>
      <c r="O38" s="407">
        <f>IF(OR(COUNTBLANK(F39:F41)=3,G40=""),0,
IF(SUM(IF(F39&lt;&gt;"",VLOOKUP(F39,Paramètres!$E$2:$F$27,2,0)),IF(F40&lt;&gt;"",VLOOKUP(F40,Paramètres!$E$2:$F$27,2,0)),IF(F41&lt;&gt;"",VLOOKUP(F41,Paramètres!$E$2:$F$27,2,0)))&gt;N42,$N42,
SUM(IF(F39&lt;&gt;"",VLOOKUP(F39,Paramètres!$E$2:$F$27,2,0)),IF(F40&lt;&gt;"",VLOOKUP(F40,Paramètres!$E$2:$F$27,2,0)),IF(F41&lt;&gt;"",VLOOKUP(F41,Paramètres!$E$2:$F$27,2,0)))))</f>
        <v>0</v>
      </c>
      <c r="P38" s="408"/>
    </row>
    <row r="39" spans="1:16" ht="15" customHeight="1" x14ac:dyDescent="0.3">
      <c r="A39" s="447"/>
      <c r="B39" s="451"/>
      <c r="C39" s="452"/>
      <c r="D39" s="451"/>
      <c r="E39" s="447"/>
      <c r="F39" s="280"/>
      <c r="G39" s="411"/>
      <c r="H39" s="412"/>
      <c r="I39" s="480"/>
      <c r="J39" s="414"/>
      <c r="K39" s="447"/>
      <c r="N39" s="406">
        <f>N42/4</f>
        <v>10</v>
      </c>
      <c r="O39" s="407">
        <f>N42*5%</f>
        <v>2</v>
      </c>
    </row>
    <row r="40" spans="1:16" ht="15" customHeight="1" x14ac:dyDescent="0.3">
      <c r="A40" s="447"/>
      <c r="B40" s="453"/>
      <c r="C40" s="454"/>
      <c r="D40" s="453"/>
      <c r="E40" s="447"/>
      <c r="F40" s="281"/>
      <c r="G40" s="282"/>
      <c r="H40" s="412"/>
      <c r="I40" s="480"/>
      <c r="J40" s="417" t="str">
        <f>IF(COUNTA(F39:F41)=0,"",IF(F39&lt;&gt;"",VLOOKUP(F39,Paramètres!$E$2:$F$27,2,0))+IF(F40&lt;&gt;"",VLOOKUP(F40,Paramètres!$E$2:$F$27,2,0))+IF(F41&lt;&gt;"",VLOOKUP(F41,Paramètres!$E$2:$F$27,2,0)))</f>
        <v/>
      </c>
      <c r="K40" s="447"/>
      <c r="N40" s="406">
        <f>N42/4</f>
        <v>10</v>
      </c>
      <c r="O40" s="407">
        <f>SUM(N38:N42)-(O38+O39)</f>
        <v>78</v>
      </c>
      <c r="P40" s="408"/>
    </row>
    <row r="41" spans="1:16" ht="15" customHeight="1" thickBot="1" x14ac:dyDescent="0.35">
      <c r="A41" s="447"/>
      <c r="B41" s="453"/>
      <c r="C41" s="454"/>
      <c r="D41" s="453"/>
      <c r="E41" s="447"/>
      <c r="F41" s="283"/>
      <c r="G41" s="418"/>
      <c r="H41" s="419"/>
      <c r="I41" s="483"/>
      <c r="J41" s="421"/>
      <c r="K41" s="447"/>
      <c r="N41" s="406">
        <f>N42/4</f>
        <v>10</v>
      </c>
      <c r="O41" s="398"/>
    </row>
    <row r="42" spans="1:16" ht="16.2" thickBot="1" x14ac:dyDescent="0.35">
      <c r="A42" s="447"/>
      <c r="B42" s="455"/>
      <c r="C42" s="455"/>
      <c r="D42" s="455"/>
      <c r="E42" s="447"/>
      <c r="F42" s="456"/>
      <c r="G42" s="457"/>
      <c r="H42" s="458"/>
      <c r="I42" s="458"/>
      <c r="J42" s="459"/>
      <c r="K42" s="447"/>
      <c r="N42" s="406">
        <f>IF(G40="",40,G40)</f>
        <v>40</v>
      </c>
      <c r="O42" s="398"/>
    </row>
    <row r="43" spans="1:16" ht="15" customHeight="1" thickBot="1" x14ac:dyDescent="0.35">
      <c r="A43" s="447"/>
      <c r="B43" s="399">
        <f t="shared" ref="B43" si="1">B38+1</f>
        <v>9</v>
      </c>
      <c r="C43" s="400" t="str">
        <f>IF(VLOOKUP(B43,Paramètres!$A$2:$C$38,2,0)=0,"",VLOOKUP(B43,Paramètres!$A$2:$C$38,2,0))</f>
        <v>Elève 9</v>
      </c>
      <c r="D43" s="401" t="str">
        <f>IF(C43="","",VLOOKUP(B43,Paramètres!$A$2:$C$38,3,0))</f>
        <v>F</v>
      </c>
      <c r="E43" s="447"/>
      <c r="F43" s="402" t="s">
        <v>394</v>
      </c>
      <c r="G43" s="403" t="s">
        <v>184</v>
      </c>
      <c r="H43" s="404"/>
      <c r="I43" s="477"/>
      <c r="J43" s="403" t="s">
        <v>185</v>
      </c>
      <c r="K43" s="447"/>
      <c r="M43" s="406" t="str">
        <f>IF(G45="","",IF(Paramètres!$I$3="x",
IF(OR(J45=0,J45=""),0,IF(J45&gt;=G45,Paramètres!$K$10,IF(J45&gt;=G45*75%,Paramètres!$J$8,IF(J45&gt;=G45*50%,Paramètres!$I$8,IF(J45&gt;=G45*25%,Paramètres!$H$8,Paramètres!$G$10))))),
IF(Paramètres!$N$3="x",
IF(OR(J45=0,J45=""),0,IF(J45&gt;=G45,Paramètres!$O$9,IF(J45&gt;=G45*75%,Paramètres!$O$9,IF(J45&gt;=G45*50%,Paramètres!$N$8,IF(J45&gt;=G45*25%,Paramètres!$M$8,IF(J45&lt;G45*25%,Paramètres!$L$9)))))),
IF(Paramètres!$R$3="x",
IF(OR(J45=0,J45=""),"NA",IF(J45&gt;=G45,Paramètres!$S$9,IF(J45&gt;=G45*75%,Paramètres!$S$9,IF(J45&gt;=G45*50%,Paramètres!$R$8,IF(J45&gt;=G45*25%,Paramètres!$Q$8,IF(J45&lt;G45*25%,Paramètres!$P$9)))))),
IF(Paramètres!$V$3="x",
IF(OR(J45=0,J45=""),Paramètres!$T$9,IF(J45&gt;=G45,Paramètres!$W$9,IF(J45&gt;=G45*75%,Paramètres!$W$9,IF(J45&gt;=G45*50%,Paramètres!$V$8,IF(J45&gt;=G45*25%,Paramètres!$U$8,IF(J45&lt;G45*25%,Paramètres!$T$9)))))))))))</f>
        <v/>
      </c>
      <c r="N43" s="406">
        <f>N47/4</f>
        <v>10</v>
      </c>
      <c r="O43" s="407">
        <f>IF(OR(COUNTBLANK(F44:F46)=3,G45=""),0,
IF(SUM(IF(F44&lt;&gt;"",VLOOKUP(F44,Paramètres!$E$2:$F$27,2,0)),IF(F45&lt;&gt;"",VLOOKUP(F45,Paramètres!$E$2:$F$27,2,0)),IF(F46&lt;&gt;"",VLOOKUP(F46,Paramètres!$E$2:$F$27,2,0)))&gt;N47,$N47,
SUM(IF(F44&lt;&gt;"",VLOOKUP(F44,Paramètres!$E$2:$F$27,2,0)),IF(F45&lt;&gt;"",VLOOKUP(F45,Paramètres!$E$2:$F$27,2,0)),IF(F46&lt;&gt;"",VLOOKUP(F46,Paramètres!$E$2:$F$27,2,0)))))</f>
        <v>0</v>
      </c>
      <c r="P43" s="408"/>
    </row>
    <row r="44" spans="1:16" ht="15" customHeight="1" x14ac:dyDescent="0.3">
      <c r="A44" s="447"/>
      <c r="B44" s="451"/>
      <c r="C44" s="452"/>
      <c r="D44" s="451"/>
      <c r="E44" s="447"/>
      <c r="F44" s="280"/>
      <c r="G44" s="411"/>
      <c r="H44" s="412"/>
      <c r="I44" s="480"/>
      <c r="J44" s="414"/>
      <c r="K44" s="447"/>
      <c r="N44" s="406">
        <f>N47/4</f>
        <v>10</v>
      </c>
      <c r="O44" s="407">
        <f>N47*5%</f>
        <v>2</v>
      </c>
    </row>
    <row r="45" spans="1:16" ht="15" customHeight="1" x14ac:dyDescent="0.3">
      <c r="A45" s="447"/>
      <c r="B45" s="453"/>
      <c r="C45" s="454"/>
      <c r="D45" s="453"/>
      <c r="E45" s="447"/>
      <c r="F45" s="281"/>
      <c r="G45" s="282"/>
      <c r="H45" s="412"/>
      <c r="I45" s="480"/>
      <c r="J45" s="417" t="str">
        <f>IF(COUNTA(F44:F46)=0,"",IF(F44&lt;&gt;"",VLOOKUP(F44,Paramètres!$E$2:$F$27,2,0))+IF(F45&lt;&gt;"",VLOOKUP(F45,Paramètres!$E$2:$F$27,2,0))+IF(F46&lt;&gt;"",VLOOKUP(F46,Paramètres!$E$2:$F$27,2,0)))</f>
        <v/>
      </c>
      <c r="K45" s="447"/>
      <c r="N45" s="406">
        <f>N47/4</f>
        <v>10</v>
      </c>
      <c r="O45" s="407">
        <f>SUM(N43:N47)-(O43+O44)</f>
        <v>78</v>
      </c>
      <c r="P45" s="408"/>
    </row>
    <row r="46" spans="1:16" ht="15" customHeight="1" thickBot="1" x14ac:dyDescent="0.35">
      <c r="A46" s="447"/>
      <c r="B46" s="453"/>
      <c r="C46" s="454"/>
      <c r="D46" s="453"/>
      <c r="E46" s="447"/>
      <c r="F46" s="283"/>
      <c r="G46" s="418"/>
      <c r="H46" s="419"/>
      <c r="I46" s="483"/>
      <c r="J46" s="421"/>
      <c r="K46" s="447"/>
      <c r="N46" s="406">
        <f>N47/4</f>
        <v>10</v>
      </c>
      <c r="O46" s="398"/>
    </row>
    <row r="47" spans="1:16" ht="16.2" thickBot="1" x14ac:dyDescent="0.35">
      <c r="A47" s="447"/>
      <c r="B47" s="455"/>
      <c r="C47" s="455"/>
      <c r="D47" s="455"/>
      <c r="E47" s="447"/>
      <c r="F47" s="456"/>
      <c r="G47" s="457"/>
      <c r="H47" s="458"/>
      <c r="I47" s="458"/>
      <c r="J47" s="459"/>
      <c r="K47" s="447"/>
      <c r="N47" s="406">
        <f>IF(G45="",40,G45)</f>
        <v>40</v>
      </c>
      <c r="O47" s="398"/>
    </row>
    <row r="48" spans="1:16" ht="15" customHeight="1" thickBot="1" x14ac:dyDescent="0.35">
      <c r="A48" s="447"/>
      <c r="B48" s="399">
        <f t="shared" ref="B48" si="2">B43+1</f>
        <v>10</v>
      </c>
      <c r="C48" s="400" t="str">
        <f>IF(VLOOKUP(B48,Paramètres!$A$2:$C$38,2,0)=0,"",VLOOKUP(B48,Paramètres!$A$2:$C$38,2,0))</f>
        <v>Elève 10</v>
      </c>
      <c r="D48" s="401" t="str">
        <f>IF(C48="","",VLOOKUP(B48,Paramètres!$A$2:$C$38,3,0))</f>
        <v>G</v>
      </c>
      <c r="E48" s="447"/>
      <c r="F48" s="402" t="s">
        <v>394</v>
      </c>
      <c r="G48" s="403" t="s">
        <v>184</v>
      </c>
      <c r="H48" s="404"/>
      <c r="I48" s="477"/>
      <c r="J48" s="403" t="s">
        <v>185</v>
      </c>
      <c r="K48" s="447"/>
      <c r="M48" s="406" t="str">
        <f>IF(G50="","",IF(Paramètres!$I$3="x",
IF(OR(J50=0,J50=""),0,IF(J50&gt;=G50,Paramètres!$K$10,IF(J50&gt;=G50*75%,Paramètres!$J$8,IF(J50&gt;=G50*50%,Paramètres!$I$8,IF(J50&gt;=G50*25%,Paramètres!$H$8,Paramètres!$G$10))))),
IF(Paramètres!$N$3="x",
IF(OR(J50=0,J50=""),0,IF(J50&gt;=G50,Paramètres!$O$9,IF(J50&gt;=G50*75%,Paramètres!$O$9,IF(J50&gt;=G50*50%,Paramètres!$N$8,IF(J50&gt;=G50*25%,Paramètres!$M$8,IF(J50&lt;G50*25%,Paramètres!$L$9)))))),
IF(Paramètres!$R$3="x",
IF(OR(J50=0,J50=""),"NA",IF(J50&gt;=G50,Paramètres!$S$9,IF(J50&gt;=G50*75%,Paramètres!$S$9,IF(J50&gt;=G50*50%,Paramètres!$R$8,IF(J50&gt;=G50*25%,Paramètres!$Q$8,IF(J50&lt;G50*25%,Paramètres!$P$9)))))),
IF(Paramètres!$V$3="x",
IF(OR(J50=0,J50=""),Paramètres!$T$9,IF(J50&gt;=G50,Paramètres!$W$9,IF(J50&gt;=G50*75%,Paramètres!$W$9,IF(J50&gt;=G50*50%,Paramètres!$V$8,IF(J50&gt;=G50*25%,Paramètres!$U$8,IF(J50&lt;G50*25%,Paramètres!$T$9)))))))))))</f>
        <v/>
      </c>
      <c r="N48" s="406">
        <f>N52/4</f>
        <v>10</v>
      </c>
      <c r="O48" s="407">
        <f>IF(OR(COUNTBLANK(F49:F51)=3,G50=""),0,
IF(SUM(IF(F49&lt;&gt;"",VLOOKUP(F49,Paramètres!$E$2:$F$27,2,0)),IF(F50&lt;&gt;"",VLOOKUP(F50,Paramètres!$E$2:$F$27,2,0)),IF(F51&lt;&gt;"",VLOOKUP(F51,Paramètres!$E$2:$F$27,2,0)))&gt;N52,$N52,
SUM(IF(F49&lt;&gt;"",VLOOKUP(F49,Paramètres!$E$2:$F$27,2,0)),IF(F50&lt;&gt;"",VLOOKUP(F50,Paramètres!$E$2:$F$27,2,0)),IF(F51&lt;&gt;"",VLOOKUP(F51,Paramètres!$E$2:$F$27,2,0)))))</f>
        <v>0</v>
      </c>
      <c r="P48" s="408"/>
    </row>
    <row r="49" spans="1:16" ht="15" customHeight="1" x14ac:dyDescent="0.3">
      <c r="A49" s="447"/>
      <c r="B49" s="451"/>
      <c r="C49" s="452"/>
      <c r="D49" s="451"/>
      <c r="E49" s="447"/>
      <c r="F49" s="280"/>
      <c r="G49" s="411"/>
      <c r="H49" s="412"/>
      <c r="I49" s="480"/>
      <c r="J49" s="414"/>
      <c r="K49" s="447"/>
      <c r="N49" s="406">
        <f>N52/4</f>
        <v>10</v>
      </c>
      <c r="O49" s="407">
        <f>N52*5%</f>
        <v>2</v>
      </c>
    </row>
    <row r="50" spans="1:16" ht="15" customHeight="1" x14ac:dyDescent="0.3">
      <c r="A50" s="447"/>
      <c r="B50" s="453"/>
      <c r="C50" s="454"/>
      <c r="D50" s="453"/>
      <c r="E50" s="447"/>
      <c r="F50" s="281"/>
      <c r="G50" s="282"/>
      <c r="H50" s="412"/>
      <c r="I50" s="480"/>
      <c r="J50" s="417" t="str">
        <f>IF(COUNTA(F49:F51)=0,"",IF(F49&lt;&gt;"",VLOOKUP(F49,Paramètres!$E$2:$F$27,2,0))+IF(F50&lt;&gt;"",VLOOKUP(F50,Paramètres!$E$2:$F$27,2,0))+IF(F51&lt;&gt;"",VLOOKUP(F51,Paramètres!$E$2:$F$27,2,0)))</f>
        <v/>
      </c>
      <c r="K50" s="447"/>
      <c r="N50" s="406">
        <f>N52/4</f>
        <v>10</v>
      </c>
      <c r="O50" s="407">
        <f>SUM(N48:N52)-(O48+O49)</f>
        <v>78</v>
      </c>
      <c r="P50" s="408"/>
    </row>
    <row r="51" spans="1:16" ht="15" customHeight="1" thickBot="1" x14ac:dyDescent="0.35">
      <c r="A51" s="447"/>
      <c r="B51" s="453"/>
      <c r="C51" s="454"/>
      <c r="D51" s="453"/>
      <c r="E51" s="447"/>
      <c r="F51" s="283"/>
      <c r="G51" s="418"/>
      <c r="H51" s="419"/>
      <c r="I51" s="483"/>
      <c r="J51" s="421"/>
      <c r="K51" s="447"/>
      <c r="N51" s="406">
        <f>N52/4</f>
        <v>10</v>
      </c>
      <c r="O51" s="398"/>
    </row>
    <row r="52" spans="1:16" ht="16.2" thickBot="1" x14ac:dyDescent="0.35">
      <c r="A52" s="447"/>
      <c r="B52" s="455"/>
      <c r="C52" s="455"/>
      <c r="D52" s="455"/>
      <c r="E52" s="447"/>
      <c r="F52" s="456"/>
      <c r="G52" s="457"/>
      <c r="H52" s="458"/>
      <c r="I52" s="458"/>
      <c r="J52" s="459"/>
      <c r="K52" s="447"/>
      <c r="N52" s="406">
        <f>IF(G50="",40,G50)</f>
        <v>40</v>
      </c>
      <c r="O52" s="398"/>
    </row>
    <row r="53" spans="1:16" ht="15" customHeight="1" thickBot="1" x14ac:dyDescent="0.35">
      <c r="A53" s="447"/>
      <c r="B53" s="399">
        <f t="shared" ref="B53" si="3">B48+1</f>
        <v>11</v>
      </c>
      <c r="C53" s="400" t="str">
        <f>IF(VLOOKUP(B53,Paramètres!$A$2:$C$38,2,0)=0,"",VLOOKUP(B53,Paramètres!$A$2:$C$38,2,0))</f>
        <v>Elève 11</v>
      </c>
      <c r="D53" s="401" t="str">
        <f>IF(C53="","",VLOOKUP(B53,Paramètres!$A$2:$C$38,3,0))</f>
        <v>F</v>
      </c>
      <c r="E53" s="447"/>
      <c r="F53" s="402" t="s">
        <v>394</v>
      </c>
      <c r="G53" s="403" t="s">
        <v>184</v>
      </c>
      <c r="H53" s="404"/>
      <c r="I53" s="477"/>
      <c r="J53" s="403" t="s">
        <v>185</v>
      </c>
      <c r="K53" s="447"/>
      <c r="M53" s="406" t="str">
        <f>IF(G55="","",IF(Paramètres!$I$3="x",
IF(OR(J55=0,J55=""),0,IF(J55&gt;=G55,Paramètres!$K$10,IF(J55&gt;=G55*75%,Paramètres!$J$8,IF(J55&gt;=G55*50%,Paramètres!$I$8,IF(J55&gt;=G55*25%,Paramètres!$H$8,Paramètres!$G$10))))),
IF(Paramètres!$N$3="x",
IF(OR(J55=0,J55=""),0,IF(J55&gt;=G55,Paramètres!$O$9,IF(J55&gt;=G55*75%,Paramètres!$O$9,IF(J55&gt;=G55*50%,Paramètres!$N$8,IF(J55&gt;=G55*25%,Paramètres!$M$8,IF(J55&lt;G55*25%,Paramètres!$L$9)))))),
IF(Paramètres!$R$3="x",
IF(OR(J55=0,J55=""),"NA",IF(J55&gt;=G55,Paramètres!$S$9,IF(J55&gt;=G55*75%,Paramètres!$S$9,IF(J55&gt;=G55*50%,Paramètres!$R$8,IF(J55&gt;=G55*25%,Paramètres!$Q$8,IF(J55&lt;G55*25%,Paramètres!$P$9)))))),
IF(Paramètres!$V$3="x",
IF(OR(J55=0,J55=""),Paramètres!$T$9,IF(J55&gt;=G55,Paramètres!$W$9,IF(J55&gt;=G55*75%,Paramètres!$W$9,IF(J55&gt;=G55*50%,Paramètres!$V$8,IF(J55&gt;=G55*25%,Paramètres!$U$8,IF(J55&lt;G55*25%,Paramètres!$T$9)))))))))))</f>
        <v/>
      </c>
      <c r="N53" s="406">
        <f>N57/4</f>
        <v>10</v>
      </c>
      <c r="O53" s="407">
        <f>IF(OR(COUNTBLANK(F54:F56)=3,G55=""),0,
IF(SUM(IF(F54&lt;&gt;"",VLOOKUP(F54,Paramètres!$E$2:$F$27,2,0)),IF(F55&lt;&gt;"",VLOOKUP(F55,Paramètres!$E$2:$F$27,2,0)),IF(F56&lt;&gt;"",VLOOKUP(F56,Paramètres!$E$2:$F$27,2,0)))&gt;N57,$N57,
SUM(IF(F54&lt;&gt;"",VLOOKUP(F54,Paramètres!$E$2:$F$27,2,0)),IF(F55&lt;&gt;"",VLOOKUP(F55,Paramètres!$E$2:$F$27,2,0)),IF(F56&lt;&gt;"",VLOOKUP(F56,Paramètres!$E$2:$F$27,2,0)))))</f>
        <v>0</v>
      </c>
      <c r="P53" s="408"/>
    </row>
    <row r="54" spans="1:16" ht="15" customHeight="1" x14ac:dyDescent="0.3">
      <c r="A54" s="447"/>
      <c r="B54" s="451"/>
      <c r="C54" s="452"/>
      <c r="D54" s="451"/>
      <c r="E54" s="447"/>
      <c r="F54" s="280"/>
      <c r="G54" s="411"/>
      <c r="H54" s="412"/>
      <c r="I54" s="480"/>
      <c r="J54" s="414"/>
      <c r="K54" s="447"/>
      <c r="N54" s="406">
        <f>N57/4</f>
        <v>10</v>
      </c>
      <c r="O54" s="407">
        <f>N57*5%</f>
        <v>2</v>
      </c>
    </row>
    <row r="55" spans="1:16" ht="15" customHeight="1" x14ac:dyDescent="0.3">
      <c r="A55" s="447"/>
      <c r="B55" s="453"/>
      <c r="C55" s="454"/>
      <c r="D55" s="453"/>
      <c r="E55" s="447"/>
      <c r="F55" s="281"/>
      <c r="G55" s="282"/>
      <c r="H55" s="412"/>
      <c r="I55" s="480"/>
      <c r="J55" s="417" t="str">
        <f>IF(COUNTA(F54:F56)=0,"",IF(F54&lt;&gt;"",VLOOKUP(F54,Paramètres!$E$2:$F$27,2,0))+IF(F55&lt;&gt;"",VLOOKUP(F55,Paramètres!$E$2:$F$27,2,0))+IF(F56&lt;&gt;"",VLOOKUP(F56,Paramètres!$E$2:$F$27,2,0)))</f>
        <v/>
      </c>
      <c r="K55" s="447"/>
      <c r="N55" s="406">
        <f>N57/4</f>
        <v>10</v>
      </c>
      <c r="O55" s="407">
        <f>SUM(N53:N57)-(O53+O54)</f>
        <v>78</v>
      </c>
      <c r="P55" s="408"/>
    </row>
    <row r="56" spans="1:16" ht="15" customHeight="1" thickBot="1" x14ac:dyDescent="0.35">
      <c r="A56" s="447"/>
      <c r="B56" s="453"/>
      <c r="C56" s="454"/>
      <c r="D56" s="453"/>
      <c r="E56" s="447"/>
      <c r="F56" s="283"/>
      <c r="G56" s="418"/>
      <c r="H56" s="419"/>
      <c r="I56" s="483"/>
      <c r="J56" s="421"/>
      <c r="K56" s="447"/>
      <c r="N56" s="406">
        <f>N57/4</f>
        <v>10</v>
      </c>
      <c r="O56" s="398"/>
    </row>
    <row r="57" spans="1:16" ht="16.2" thickBot="1" x14ac:dyDescent="0.35">
      <c r="A57" s="447"/>
      <c r="B57" s="455"/>
      <c r="C57" s="455"/>
      <c r="D57" s="455"/>
      <c r="E57" s="447"/>
      <c r="F57" s="456"/>
      <c r="G57" s="457"/>
      <c r="H57" s="458"/>
      <c r="I57" s="458"/>
      <c r="J57" s="459"/>
      <c r="K57" s="447"/>
      <c r="N57" s="406">
        <f>IF(G55="",40,G55)</f>
        <v>40</v>
      </c>
      <c r="O57" s="398"/>
    </row>
    <row r="58" spans="1:16" ht="15" customHeight="1" thickBot="1" x14ac:dyDescent="0.35">
      <c r="A58" s="447"/>
      <c r="B58" s="399">
        <f t="shared" ref="B58" si="4">B53+1</f>
        <v>12</v>
      </c>
      <c r="C58" s="400" t="str">
        <f>IF(VLOOKUP(B58,Paramètres!$A$2:$C$38,2,0)=0,"",VLOOKUP(B58,Paramètres!$A$2:$C$38,2,0))</f>
        <v>Elève 12</v>
      </c>
      <c r="D58" s="401" t="str">
        <f>IF(C58="","",VLOOKUP(B58,Paramètres!$A$2:$C$38,3,0))</f>
        <v>G</v>
      </c>
      <c r="E58" s="447"/>
      <c r="F58" s="402" t="s">
        <v>394</v>
      </c>
      <c r="G58" s="403" t="s">
        <v>184</v>
      </c>
      <c r="H58" s="404"/>
      <c r="I58" s="477"/>
      <c r="J58" s="403" t="s">
        <v>185</v>
      </c>
      <c r="K58" s="447"/>
      <c r="M58" s="406" t="str">
        <f>IF(G60="","",IF(Paramètres!$I$3="x",
IF(OR(J60=0,J60=""),0,IF(J60&gt;=G60,Paramètres!$K$10,IF(J60&gt;=G60*75%,Paramètres!$J$8,IF(J60&gt;=G60*50%,Paramètres!$I$8,IF(J60&gt;=G60*25%,Paramètres!$H$8,Paramètres!$G$10))))),
IF(Paramètres!$N$3="x",
IF(OR(J60=0,J60=""),0,IF(J60&gt;=G60,Paramètres!$O$9,IF(J60&gt;=G60*75%,Paramètres!$O$9,IF(J60&gt;=G60*50%,Paramètres!$N$8,IF(J60&gt;=G60*25%,Paramètres!$M$8,IF(J60&lt;G60*25%,Paramètres!$L$9)))))),
IF(Paramètres!$R$3="x",
IF(OR(J60=0,J60=""),"NA",IF(J60&gt;=G60,Paramètres!$S$9,IF(J60&gt;=G60*75%,Paramètres!$S$9,IF(J60&gt;=G60*50%,Paramètres!$R$8,IF(J60&gt;=G60*25%,Paramètres!$Q$8,IF(J60&lt;G60*25%,Paramètres!$P$9)))))),
IF(Paramètres!$V$3="x",
IF(OR(J60=0,J60=""),Paramètres!$T$9,IF(J60&gt;=G60,Paramètres!$W$9,IF(J60&gt;=G60*75%,Paramètres!$W$9,IF(J60&gt;=G60*50%,Paramètres!$V$8,IF(J60&gt;=G60*25%,Paramètres!$U$8,IF(J60&lt;G60*25%,Paramètres!$T$9)))))))))))</f>
        <v/>
      </c>
      <c r="N58" s="406">
        <f>N62/4</f>
        <v>10</v>
      </c>
      <c r="O58" s="407">
        <f>IF(OR(COUNTBLANK(F59:F61)=3,G60=""),0,
IF(SUM(IF(F59&lt;&gt;"",VLOOKUP(F59,Paramètres!$E$2:$F$27,2,0)),IF(F60&lt;&gt;"",VLOOKUP(F60,Paramètres!$E$2:$F$27,2,0)),IF(F61&lt;&gt;"",VLOOKUP(F61,Paramètres!$E$2:$F$27,2,0)))&gt;N62,$N62,
SUM(IF(F59&lt;&gt;"",VLOOKUP(F59,Paramètres!$E$2:$F$27,2,0)),IF(F60&lt;&gt;"",VLOOKUP(F60,Paramètres!$E$2:$F$27,2,0)),IF(F61&lt;&gt;"",VLOOKUP(F61,Paramètres!$E$2:$F$27,2,0)))))</f>
        <v>0</v>
      </c>
      <c r="P58" s="408"/>
    </row>
    <row r="59" spans="1:16" ht="15" customHeight="1" x14ac:dyDescent="0.3">
      <c r="A59" s="447"/>
      <c r="B59" s="451"/>
      <c r="C59" s="452"/>
      <c r="D59" s="451"/>
      <c r="E59" s="447"/>
      <c r="F59" s="280"/>
      <c r="G59" s="411"/>
      <c r="H59" s="412"/>
      <c r="I59" s="480"/>
      <c r="J59" s="414"/>
      <c r="K59" s="447"/>
      <c r="N59" s="406">
        <f>N62/4</f>
        <v>10</v>
      </c>
      <c r="O59" s="407">
        <f>N62*5%</f>
        <v>2</v>
      </c>
    </row>
    <row r="60" spans="1:16" ht="15" customHeight="1" x14ac:dyDescent="0.3">
      <c r="A60" s="447"/>
      <c r="B60" s="453"/>
      <c r="C60" s="454"/>
      <c r="D60" s="453"/>
      <c r="E60" s="447"/>
      <c r="F60" s="281"/>
      <c r="G60" s="282"/>
      <c r="H60" s="412"/>
      <c r="I60" s="480"/>
      <c r="J60" s="417" t="str">
        <f>IF(COUNTA(F59:F61)=0,"",IF(F59&lt;&gt;"",VLOOKUP(F59,Paramètres!$E$2:$F$27,2,0))+IF(F60&lt;&gt;"",VLOOKUP(F60,Paramètres!$E$2:$F$27,2,0))+IF(F61&lt;&gt;"",VLOOKUP(F61,Paramètres!$E$2:$F$27,2,0)))</f>
        <v/>
      </c>
      <c r="K60" s="447"/>
      <c r="N60" s="406">
        <f>N62/4</f>
        <v>10</v>
      </c>
      <c r="O60" s="407">
        <f>SUM(N58:N62)-(O58+O59)</f>
        <v>78</v>
      </c>
      <c r="P60" s="408"/>
    </row>
    <row r="61" spans="1:16" ht="15" customHeight="1" thickBot="1" x14ac:dyDescent="0.35">
      <c r="A61" s="447"/>
      <c r="B61" s="453"/>
      <c r="C61" s="454"/>
      <c r="D61" s="453"/>
      <c r="E61" s="447"/>
      <c r="F61" s="283"/>
      <c r="G61" s="418"/>
      <c r="H61" s="419"/>
      <c r="I61" s="483"/>
      <c r="J61" s="421"/>
      <c r="K61" s="447"/>
      <c r="N61" s="406">
        <f>N62/4</f>
        <v>10</v>
      </c>
      <c r="O61" s="398"/>
    </row>
    <row r="62" spans="1:16" ht="16.2" thickBot="1" x14ac:dyDescent="0.35">
      <c r="A62" s="447"/>
      <c r="B62" s="455"/>
      <c r="C62" s="455"/>
      <c r="D62" s="455"/>
      <c r="E62" s="447"/>
      <c r="F62" s="456"/>
      <c r="G62" s="457"/>
      <c r="H62" s="458"/>
      <c r="I62" s="458"/>
      <c r="J62" s="459"/>
      <c r="K62" s="447"/>
      <c r="N62" s="406">
        <f>IF(G60="",40,G60)</f>
        <v>40</v>
      </c>
      <c r="O62" s="398"/>
    </row>
    <row r="63" spans="1:16" ht="15" customHeight="1" thickBot="1" x14ac:dyDescent="0.35">
      <c r="A63" s="447"/>
      <c r="B63" s="399">
        <f t="shared" ref="B63" si="5">B58+1</f>
        <v>13</v>
      </c>
      <c r="C63" s="400" t="str">
        <f>IF(VLOOKUP(B63,Paramètres!$A$2:$C$38,2,0)=0,"",VLOOKUP(B63,Paramètres!$A$2:$C$38,2,0))</f>
        <v>Elève 13</v>
      </c>
      <c r="D63" s="401" t="str">
        <f>IF(C63="","",VLOOKUP(B63,Paramètres!$A$2:$C$38,3,0))</f>
        <v>F</v>
      </c>
      <c r="E63" s="447"/>
      <c r="F63" s="402" t="s">
        <v>394</v>
      </c>
      <c r="G63" s="403" t="s">
        <v>184</v>
      </c>
      <c r="H63" s="404"/>
      <c r="I63" s="477"/>
      <c r="J63" s="403" t="s">
        <v>185</v>
      </c>
      <c r="K63" s="447"/>
      <c r="M63" s="406" t="str">
        <f>IF(G65="","",IF(Paramètres!$I$3="x",
IF(OR(J65=0,J65=""),0,IF(J65&gt;=G65,Paramètres!$K$10,IF(J65&gt;=G65*75%,Paramètres!$J$8,IF(J65&gt;=G65*50%,Paramètres!$I$8,IF(J65&gt;=G65*25%,Paramètres!$H$8,Paramètres!$G$10))))),
IF(Paramètres!$N$3="x",
IF(OR(J65=0,J65=""),0,IF(J65&gt;=G65,Paramètres!$O$9,IF(J65&gt;=G65*75%,Paramètres!$O$9,IF(J65&gt;=G65*50%,Paramètres!$N$8,IF(J65&gt;=G65*25%,Paramètres!$M$8,IF(J65&lt;G65*25%,Paramètres!$L$9)))))),
IF(Paramètres!$R$3="x",
IF(OR(J65=0,J65=""),"NA",IF(J65&gt;=G65,Paramètres!$S$9,IF(J65&gt;=G65*75%,Paramètres!$S$9,IF(J65&gt;=G65*50%,Paramètres!$R$8,IF(J65&gt;=G65*25%,Paramètres!$Q$8,IF(J65&lt;G65*25%,Paramètres!$P$9)))))),
IF(Paramètres!$V$3="x",
IF(OR(J65=0,J65=""),Paramètres!$T$9,IF(J65&gt;=G65,Paramètres!$W$9,IF(J65&gt;=G65*75%,Paramètres!$W$9,IF(J65&gt;=G65*50%,Paramètres!$V$8,IF(J65&gt;=G65*25%,Paramètres!$U$8,IF(J65&lt;G65*25%,Paramètres!$T$9)))))))))))</f>
        <v/>
      </c>
      <c r="N63" s="406">
        <f>N67/4</f>
        <v>10</v>
      </c>
      <c r="O63" s="407">
        <f>IF(OR(COUNTBLANK(F64:F66)=3,G65=""),0,
IF(SUM(IF(F64&lt;&gt;"",VLOOKUP(F64,Paramètres!$E$2:$F$27,2,0)),IF(F65&lt;&gt;"",VLOOKUP(F65,Paramètres!$E$2:$F$27,2,0)),IF(F66&lt;&gt;"",VLOOKUP(F66,Paramètres!$E$2:$F$27,2,0)))&gt;N67,$N67,
SUM(IF(F64&lt;&gt;"",VLOOKUP(F64,Paramètres!$E$2:$F$27,2,0)),IF(F65&lt;&gt;"",VLOOKUP(F65,Paramètres!$E$2:$F$27,2,0)),IF(F66&lt;&gt;"",VLOOKUP(F66,Paramètres!$E$2:$F$27,2,0)))))</f>
        <v>0</v>
      </c>
      <c r="P63" s="408"/>
    </row>
    <row r="64" spans="1:16" ht="15" customHeight="1" x14ac:dyDescent="0.3">
      <c r="A64" s="447"/>
      <c r="B64" s="451"/>
      <c r="C64" s="452"/>
      <c r="D64" s="451"/>
      <c r="E64" s="447"/>
      <c r="F64" s="280"/>
      <c r="G64" s="411"/>
      <c r="H64" s="412"/>
      <c r="I64" s="480"/>
      <c r="J64" s="414"/>
      <c r="K64" s="447"/>
      <c r="N64" s="406">
        <f>N67/4</f>
        <v>10</v>
      </c>
      <c r="O64" s="407">
        <f>N67*5%</f>
        <v>2</v>
      </c>
    </row>
    <row r="65" spans="1:16" ht="15" customHeight="1" x14ac:dyDescent="0.3">
      <c r="A65" s="447"/>
      <c r="B65" s="453"/>
      <c r="C65" s="454"/>
      <c r="D65" s="453"/>
      <c r="E65" s="447"/>
      <c r="F65" s="281"/>
      <c r="G65" s="282"/>
      <c r="H65" s="412"/>
      <c r="I65" s="480"/>
      <c r="J65" s="417" t="str">
        <f>IF(COUNTA(F64:F66)=0,"",IF(F64&lt;&gt;"",VLOOKUP(F64,Paramètres!$E$2:$F$27,2,0))+IF(F65&lt;&gt;"",VLOOKUP(F65,Paramètres!$E$2:$F$27,2,0))+IF(F66&lt;&gt;"",VLOOKUP(F66,Paramètres!$E$2:$F$27,2,0)))</f>
        <v/>
      </c>
      <c r="K65" s="447"/>
      <c r="N65" s="406">
        <f>N67/4</f>
        <v>10</v>
      </c>
      <c r="O65" s="407">
        <f>SUM(N63:N67)-(O63+O64)</f>
        <v>78</v>
      </c>
      <c r="P65" s="408"/>
    </row>
    <row r="66" spans="1:16" ht="15" customHeight="1" thickBot="1" x14ac:dyDescent="0.35">
      <c r="A66" s="447"/>
      <c r="B66" s="453"/>
      <c r="C66" s="454"/>
      <c r="D66" s="453"/>
      <c r="E66" s="447"/>
      <c r="F66" s="283"/>
      <c r="G66" s="418"/>
      <c r="H66" s="419"/>
      <c r="I66" s="483"/>
      <c r="J66" s="421"/>
      <c r="K66" s="447"/>
      <c r="N66" s="406">
        <f>N67/4</f>
        <v>10</v>
      </c>
      <c r="O66" s="398"/>
    </row>
    <row r="67" spans="1:16" ht="16.2" thickBot="1" x14ac:dyDescent="0.35">
      <c r="A67" s="447"/>
      <c r="B67" s="455"/>
      <c r="C67" s="455"/>
      <c r="D67" s="455"/>
      <c r="E67" s="447"/>
      <c r="F67" s="456"/>
      <c r="G67" s="457"/>
      <c r="H67" s="458"/>
      <c r="I67" s="458"/>
      <c r="J67" s="459"/>
      <c r="K67" s="447"/>
      <c r="N67" s="406">
        <f>IF(G65="",40,G65)</f>
        <v>40</v>
      </c>
      <c r="O67" s="398"/>
    </row>
    <row r="68" spans="1:16" ht="15" customHeight="1" thickBot="1" x14ac:dyDescent="0.35">
      <c r="A68" s="447"/>
      <c r="B68" s="399">
        <f t="shared" ref="B68" si="6">B63+1</f>
        <v>14</v>
      </c>
      <c r="C68" s="400" t="str">
        <f>IF(VLOOKUP(B68,Paramètres!$A$2:$C$38,2,0)=0,"",VLOOKUP(B68,Paramètres!$A$2:$C$38,2,0))</f>
        <v>Elève 14</v>
      </c>
      <c r="D68" s="401" t="str">
        <f>IF(C68="","",VLOOKUP(B68,Paramètres!$A$2:$C$38,3,0))</f>
        <v>F</v>
      </c>
      <c r="E68" s="447"/>
      <c r="F68" s="402" t="s">
        <v>394</v>
      </c>
      <c r="G68" s="403" t="s">
        <v>184</v>
      </c>
      <c r="H68" s="404"/>
      <c r="I68" s="477"/>
      <c r="J68" s="403" t="s">
        <v>185</v>
      </c>
      <c r="K68" s="447"/>
      <c r="M68" s="406" t="str">
        <f>IF(G70="","",IF(Paramètres!$I$3="x",
IF(OR(J70=0,J70=""),0,IF(J70&gt;=G70,Paramètres!$K$10,IF(J70&gt;=G70*75%,Paramètres!$J$8,IF(J70&gt;=G70*50%,Paramètres!$I$8,IF(J70&gt;=G70*25%,Paramètres!$H$8,Paramètres!$G$10))))),
IF(Paramètres!$N$3="x",
IF(OR(J70=0,J70=""),0,IF(J70&gt;=G70,Paramètres!$O$9,IF(J70&gt;=G70*75%,Paramètres!$O$9,IF(J70&gt;=G70*50%,Paramètres!$N$8,IF(J70&gt;=G70*25%,Paramètres!$M$8,IF(J70&lt;G70*25%,Paramètres!$L$9)))))),
IF(Paramètres!$R$3="x",
IF(OR(J70=0,J70=""),"NA",IF(J70&gt;=G70,Paramètres!$S$9,IF(J70&gt;=G70*75%,Paramètres!$S$9,IF(J70&gt;=G70*50%,Paramètres!$R$8,IF(J70&gt;=G70*25%,Paramètres!$Q$8,IF(J70&lt;G70*25%,Paramètres!$P$9)))))),
IF(Paramètres!$V$3="x",
IF(OR(J70=0,J70=""),Paramètres!$T$9,IF(J70&gt;=G70,Paramètres!$W$9,IF(J70&gt;=G70*75%,Paramètres!$W$9,IF(J70&gt;=G70*50%,Paramètres!$V$8,IF(J70&gt;=G70*25%,Paramètres!$U$8,IF(J70&lt;G70*25%,Paramètres!$T$9)))))))))))</f>
        <v/>
      </c>
      <c r="N68" s="406">
        <f>N72/4</f>
        <v>10</v>
      </c>
      <c r="O68" s="407">
        <f>IF(OR(COUNTBLANK(F69:F71)=3,G70=""),0,
IF(SUM(IF(F69&lt;&gt;"",VLOOKUP(F69,Paramètres!$E$2:$F$27,2,0)),IF(F70&lt;&gt;"",VLOOKUP(F70,Paramètres!$E$2:$F$27,2,0)),IF(F71&lt;&gt;"",VLOOKUP(F71,Paramètres!$E$2:$F$27,2,0)))&gt;N72,$N72,
SUM(IF(F69&lt;&gt;"",VLOOKUP(F69,Paramètres!$E$2:$F$27,2,0)),IF(F70&lt;&gt;"",VLOOKUP(F70,Paramètres!$E$2:$F$27,2,0)),IF(F71&lt;&gt;"",VLOOKUP(F71,Paramètres!$E$2:$F$27,2,0)))))</f>
        <v>0</v>
      </c>
      <c r="P68" s="408"/>
    </row>
    <row r="69" spans="1:16" ht="15" customHeight="1" x14ac:dyDescent="0.3">
      <c r="A69" s="447"/>
      <c r="B69" s="451"/>
      <c r="C69" s="452"/>
      <c r="D69" s="451"/>
      <c r="E69" s="447"/>
      <c r="F69" s="280"/>
      <c r="G69" s="411"/>
      <c r="H69" s="412"/>
      <c r="I69" s="480"/>
      <c r="J69" s="414"/>
      <c r="K69" s="447"/>
      <c r="N69" s="406">
        <f>N72/4</f>
        <v>10</v>
      </c>
      <c r="O69" s="407">
        <f>N72*5%</f>
        <v>2</v>
      </c>
    </row>
    <row r="70" spans="1:16" ht="15" customHeight="1" x14ac:dyDescent="0.3">
      <c r="A70" s="447"/>
      <c r="B70" s="453"/>
      <c r="C70" s="454"/>
      <c r="D70" s="453"/>
      <c r="E70" s="447"/>
      <c r="F70" s="281"/>
      <c r="G70" s="282"/>
      <c r="H70" s="412"/>
      <c r="I70" s="480"/>
      <c r="J70" s="417" t="str">
        <f>IF(COUNTA(F69:F71)=0,"",IF(F69&lt;&gt;"",VLOOKUP(F69,Paramètres!$E$2:$F$27,2,0))+IF(F70&lt;&gt;"",VLOOKUP(F70,Paramètres!$E$2:$F$27,2,0))+IF(F71&lt;&gt;"",VLOOKUP(F71,Paramètres!$E$2:$F$27,2,0)))</f>
        <v/>
      </c>
      <c r="K70" s="447"/>
      <c r="N70" s="406">
        <f>N72/4</f>
        <v>10</v>
      </c>
      <c r="O70" s="407">
        <f>SUM(N68:N72)-(O68+O69)</f>
        <v>78</v>
      </c>
      <c r="P70" s="408"/>
    </row>
    <row r="71" spans="1:16" ht="15" customHeight="1" thickBot="1" x14ac:dyDescent="0.35">
      <c r="A71" s="447"/>
      <c r="B71" s="453"/>
      <c r="C71" s="454"/>
      <c r="D71" s="453"/>
      <c r="E71" s="447"/>
      <c r="F71" s="283"/>
      <c r="G71" s="418"/>
      <c r="H71" s="419"/>
      <c r="I71" s="483"/>
      <c r="J71" s="421"/>
      <c r="K71" s="447"/>
      <c r="N71" s="406">
        <f>N72/4</f>
        <v>10</v>
      </c>
      <c r="O71" s="398"/>
    </row>
    <row r="72" spans="1:16" ht="16.2" thickBot="1" x14ac:dyDescent="0.35">
      <c r="A72" s="447"/>
      <c r="B72" s="455"/>
      <c r="C72" s="455"/>
      <c r="D72" s="455"/>
      <c r="E72" s="447"/>
      <c r="F72" s="456"/>
      <c r="G72" s="457"/>
      <c r="H72" s="458"/>
      <c r="I72" s="458"/>
      <c r="J72" s="459"/>
      <c r="K72" s="447"/>
      <c r="N72" s="406">
        <f>IF(G70="",40,G70)</f>
        <v>40</v>
      </c>
      <c r="O72" s="398"/>
    </row>
    <row r="73" spans="1:16" ht="15" customHeight="1" thickBot="1" x14ac:dyDescent="0.35">
      <c r="A73" s="447"/>
      <c r="B73" s="399">
        <f t="shared" ref="B73" si="7">B68+1</f>
        <v>15</v>
      </c>
      <c r="C73" s="400" t="str">
        <f>IF(VLOOKUP(B73,Paramètres!$A$2:$C$38,2,0)=0,"",VLOOKUP(B73,Paramètres!$A$2:$C$38,2,0))</f>
        <v>Elève 15</v>
      </c>
      <c r="D73" s="401" t="str">
        <f>IF(C73="","",VLOOKUP(B73,Paramètres!$A$2:$C$38,3,0))</f>
        <v>G</v>
      </c>
      <c r="E73" s="447"/>
      <c r="F73" s="402" t="s">
        <v>394</v>
      </c>
      <c r="G73" s="403" t="s">
        <v>184</v>
      </c>
      <c r="H73" s="404"/>
      <c r="I73" s="477"/>
      <c r="J73" s="403" t="s">
        <v>185</v>
      </c>
      <c r="K73" s="447"/>
      <c r="M73" s="406" t="str">
        <f>IF(G75="","",IF(Paramètres!$I$3="x",
IF(OR(J75=0,J75=""),0,IF(J75&gt;=G75,Paramètres!$K$10,IF(J75&gt;=G75*75%,Paramètres!$J$8,IF(J75&gt;=G75*50%,Paramètres!$I$8,IF(J75&gt;=G75*25%,Paramètres!$H$8,Paramètres!$G$10))))),
IF(Paramètres!$N$3="x",
IF(OR(J75=0,J75=""),0,IF(J75&gt;=G75,Paramètres!$O$9,IF(J75&gt;=G75*75%,Paramètres!$O$9,IF(J75&gt;=G75*50%,Paramètres!$N$8,IF(J75&gt;=G75*25%,Paramètres!$M$8,IF(J75&lt;G75*25%,Paramètres!$L$9)))))),
IF(Paramètres!$R$3="x",
IF(OR(J75=0,J75=""),"NA",IF(J75&gt;=G75,Paramètres!$S$9,IF(J75&gt;=G75*75%,Paramètres!$S$9,IF(J75&gt;=G75*50%,Paramètres!$R$8,IF(J75&gt;=G75*25%,Paramètres!$Q$8,IF(J75&lt;G75*25%,Paramètres!$P$9)))))),
IF(Paramètres!$V$3="x",
IF(OR(J75=0,J75=""),Paramètres!$T$9,IF(J75&gt;=G75,Paramètres!$W$9,IF(J75&gt;=G75*75%,Paramètres!$W$9,IF(J75&gt;=G75*50%,Paramètres!$V$8,IF(J75&gt;=G75*25%,Paramètres!$U$8,IF(J75&lt;G75*25%,Paramètres!$T$9)))))))))))</f>
        <v/>
      </c>
      <c r="N73" s="406">
        <f>N77/4</f>
        <v>10</v>
      </c>
      <c r="O73" s="407">
        <f>IF(OR(COUNTBLANK(F74:F76)=3,G75=""),0,
IF(SUM(IF(F74&lt;&gt;"",VLOOKUP(F74,Paramètres!$E$2:$F$27,2,0)),IF(F75&lt;&gt;"",VLOOKUP(F75,Paramètres!$E$2:$F$27,2,0)),IF(F76&lt;&gt;"",VLOOKUP(F76,Paramètres!$E$2:$F$27,2,0)))&gt;N77,$N77,
SUM(IF(F74&lt;&gt;"",VLOOKUP(F74,Paramètres!$E$2:$F$27,2,0)),IF(F75&lt;&gt;"",VLOOKUP(F75,Paramètres!$E$2:$F$27,2,0)),IF(F76&lt;&gt;"",VLOOKUP(F76,Paramètres!$E$2:$F$27,2,0)))))</f>
        <v>0</v>
      </c>
      <c r="P73" s="408"/>
    </row>
    <row r="74" spans="1:16" ht="15" customHeight="1" x14ac:dyDescent="0.3">
      <c r="A74" s="447"/>
      <c r="B74" s="451"/>
      <c r="C74" s="452"/>
      <c r="D74" s="451"/>
      <c r="E74" s="447"/>
      <c r="F74" s="280"/>
      <c r="G74" s="411"/>
      <c r="H74" s="412"/>
      <c r="I74" s="480"/>
      <c r="J74" s="414"/>
      <c r="K74" s="447"/>
      <c r="N74" s="406">
        <f>N77/4</f>
        <v>10</v>
      </c>
      <c r="O74" s="407">
        <f>N77*5%</f>
        <v>2</v>
      </c>
    </row>
    <row r="75" spans="1:16" ht="15" customHeight="1" x14ac:dyDescent="0.3">
      <c r="A75" s="447"/>
      <c r="B75" s="453"/>
      <c r="C75" s="454"/>
      <c r="D75" s="453"/>
      <c r="E75" s="447"/>
      <c r="F75" s="281"/>
      <c r="G75" s="282"/>
      <c r="H75" s="412"/>
      <c r="I75" s="480"/>
      <c r="J75" s="417" t="str">
        <f>IF(COUNTA(F74:F76)=0,"",IF(F74&lt;&gt;"",VLOOKUP(F74,Paramètres!$E$2:$F$27,2,0))+IF(F75&lt;&gt;"",VLOOKUP(F75,Paramètres!$E$2:$F$27,2,0))+IF(F76&lt;&gt;"",VLOOKUP(F76,Paramètres!$E$2:$F$27,2,0)))</f>
        <v/>
      </c>
      <c r="K75" s="447"/>
      <c r="N75" s="406">
        <f>N77/4</f>
        <v>10</v>
      </c>
      <c r="O75" s="407">
        <f>SUM(N73:N77)-(O73+O74)</f>
        <v>78</v>
      </c>
      <c r="P75" s="408"/>
    </row>
    <row r="76" spans="1:16" ht="15" customHeight="1" thickBot="1" x14ac:dyDescent="0.35">
      <c r="A76" s="447"/>
      <c r="B76" s="453"/>
      <c r="C76" s="454"/>
      <c r="D76" s="453"/>
      <c r="E76" s="447"/>
      <c r="F76" s="283"/>
      <c r="G76" s="418"/>
      <c r="H76" s="419"/>
      <c r="I76" s="483"/>
      <c r="J76" s="421"/>
      <c r="K76" s="447"/>
      <c r="N76" s="406">
        <f>N77/4</f>
        <v>10</v>
      </c>
      <c r="O76" s="398"/>
    </row>
    <row r="77" spans="1:16" ht="16.2" thickBot="1" x14ac:dyDescent="0.35">
      <c r="A77" s="447"/>
      <c r="B77" s="455"/>
      <c r="C77" s="455"/>
      <c r="D77" s="455"/>
      <c r="E77" s="447"/>
      <c r="F77" s="456"/>
      <c r="G77" s="457"/>
      <c r="H77" s="458"/>
      <c r="I77" s="458"/>
      <c r="J77" s="459"/>
      <c r="K77" s="447"/>
      <c r="N77" s="406">
        <f>IF(G75="",40,G75)</f>
        <v>40</v>
      </c>
      <c r="O77" s="398"/>
    </row>
    <row r="78" spans="1:16" ht="15" customHeight="1" thickBot="1" x14ac:dyDescent="0.35">
      <c r="A78" s="447"/>
      <c r="B78" s="399">
        <f t="shared" ref="B78" si="8">B73+1</f>
        <v>16</v>
      </c>
      <c r="C78" s="400" t="str">
        <f>IF(VLOOKUP(B78,Paramètres!$A$2:$C$38,2,0)=0,"",VLOOKUP(B78,Paramètres!$A$2:$C$38,2,0))</f>
        <v>Elève 16</v>
      </c>
      <c r="D78" s="401" t="str">
        <f>IF(C78="","",VLOOKUP(B78,Paramètres!$A$2:$C$38,3,0))</f>
        <v>G</v>
      </c>
      <c r="E78" s="447"/>
      <c r="F78" s="402" t="s">
        <v>394</v>
      </c>
      <c r="G78" s="403" t="s">
        <v>184</v>
      </c>
      <c r="H78" s="404"/>
      <c r="I78" s="477"/>
      <c r="J78" s="403" t="s">
        <v>185</v>
      </c>
      <c r="K78" s="447"/>
      <c r="M78" s="406" t="str">
        <f>IF(G80="","",IF(Paramètres!$I$3="x",
IF(OR(J80=0,J80=""),0,IF(J80&gt;=G80,Paramètres!$K$10,IF(J80&gt;=G80*75%,Paramètres!$J$8,IF(J80&gt;=G80*50%,Paramètres!$I$8,IF(J80&gt;=G80*25%,Paramètres!$H$8,Paramètres!$G$10))))),
IF(Paramètres!$N$3="x",
IF(OR(J80=0,J80=""),0,IF(J80&gt;=G80,Paramètres!$O$9,IF(J80&gt;=G80*75%,Paramètres!$O$9,IF(J80&gt;=G80*50%,Paramètres!$N$8,IF(J80&gt;=G80*25%,Paramètres!$M$8,IF(J80&lt;G80*25%,Paramètres!$L$9)))))),
IF(Paramètres!$R$3="x",
IF(OR(J80=0,J80=""),"NA",IF(J80&gt;=G80,Paramètres!$S$9,IF(J80&gt;=G80*75%,Paramètres!$S$9,IF(J80&gt;=G80*50%,Paramètres!$R$8,IF(J80&gt;=G80*25%,Paramètres!$Q$8,IF(J80&lt;G80*25%,Paramètres!$P$9)))))),
IF(Paramètres!$V$3="x",
IF(OR(J80=0,J80=""),Paramètres!$T$9,IF(J80&gt;=G80,Paramètres!$W$9,IF(J80&gt;=G80*75%,Paramètres!$W$9,IF(J80&gt;=G80*50%,Paramètres!$V$8,IF(J80&gt;=G80*25%,Paramètres!$U$8,IF(J80&lt;G80*25%,Paramètres!$T$9)))))))))))</f>
        <v/>
      </c>
      <c r="N78" s="406">
        <f>N82/4</f>
        <v>10</v>
      </c>
      <c r="O78" s="407">
        <f>IF(OR(COUNTBLANK(F79:F81)=3,G80=""),0,
IF(SUM(IF(F79&lt;&gt;"",VLOOKUP(F79,Paramètres!$E$2:$F$27,2,0)),IF(F80&lt;&gt;"",VLOOKUP(F80,Paramètres!$E$2:$F$27,2,0)),IF(F81&lt;&gt;"",VLOOKUP(F81,Paramètres!$E$2:$F$27,2,0)))&gt;N82,$N82,
SUM(IF(F79&lt;&gt;"",VLOOKUP(F79,Paramètres!$E$2:$F$27,2,0)),IF(F80&lt;&gt;"",VLOOKUP(F80,Paramètres!$E$2:$F$27,2,0)),IF(F81&lt;&gt;"",VLOOKUP(F81,Paramètres!$E$2:$F$27,2,0)))))</f>
        <v>0</v>
      </c>
      <c r="P78" s="408"/>
    </row>
    <row r="79" spans="1:16" ht="15" customHeight="1" x14ac:dyDescent="0.3">
      <c r="A79" s="447"/>
      <c r="B79" s="451"/>
      <c r="C79" s="452"/>
      <c r="D79" s="451"/>
      <c r="E79" s="447"/>
      <c r="F79" s="280"/>
      <c r="G79" s="411"/>
      <c r="H79" s="412"/>
      <c r="I79" s="480"/>
      <c r="J79" s="414"/>
      <c r="K79" s="447"/>
      <c r="N79" s="406">
        <f>N82/4</f>
        <v>10</v>
      </c>
      <c r="O79" s="407">
        <f>N82*5%</f>
        <v>2</v>
      </c>
    </row>
    <row r="80" spans="1:16" ht="15" customHeight="1" x14ac:dyDescent="0.3">
      <c r="A80" s="447"/>
      <c r="B80" s="453"/>
      <c r="C80" s="454"/>
      <c r="D80" s="453"/>
      <c r="E80" s="447"/>
      <c r="F80" s="281"/>
      <c r="G80" s="282"/>
      <c r="H80" s="412"/>
      <c r="I80" s="480"/>
      <c r="J80" s="417" t="str">
        <f>IF(COUNTA(F79:F81)=0,"",IF(F79&lt;&gt;"",VLOOKUP(F79,Paramètres!$E$2:$F$27,2,0))+IF(F80&lt;&gt;"",VLOOKUP(F80,Paramètres!$E$2:$F$27,2,0))+IF(F81&lt;&gt;"",VLOOKUP(F81,Paramètres!$E$2:$F$27,2,0)))</f>
        <v/>
      </c>
      <c r="K80" s="447"/>
      <c r="N80" s="406">
        <f>N82/4</f>
        <v>10</v>
      </c>
      <c r="O80" s="407">
        <f>SUM(N78:N82)-(O78+O79)</f>
        <v>78</v>
      </c>
      <c r="P80" s="408"/>
    </row>
    <row r="81" spans="1:16" ht="15" customHeight="1" thickBot="1" x14ac:dyDescent="0.35">
      <c r="A81" s="447"/>
      <c r="B81" s="453"/>
      <c r="C81" s="454"/>
      <c r="D81" s="453"/>
      <c r="E81" s="447"/>
      <c r="F81" s="283"/>
      <c r="G81" s="418"/>
      <c r="H81" s="419"/>
      <c r="I81" s="483"/>
      <c r="J81" s="421"/>
      <c r="K81" s="447"/>
      <c r="N81" s="406">
        <f>N82/4</f>
        <v>10</v>
      </c>
      <c r="O81" s="398"/>
    </row>
    <row r="82" spans="1:16" ht="16.2" thickBot="1" x14ac:dyDescent="0.35">
      <c r="A82" s="447"/>
      <c r="B82" s="455"/>
      <c r="C82" s="455"/>
      <c r="D82" s="455"/>
      <c r="E82" s="447"/>
      <c r="F82" s="456"/>
      <c r="G82" s="457"/>
      <c r="H82" s="458"/>
      <c r="I82" s="458"/>
      <c r="J82" s="459"/>
      <c r="K82" s="447"/>
      <c r="N82" s="406">
        <f>IF(G80="",40,G80)</f>
        <v>40</v>
      </c>
      <c r="O82" s="398"/>
    </row>
    <row r="83" spans="1:16" ht="15" customHeight="1" thickBot="1" x14ac:dyDescent="0.35">
      <c r="A83" s="447"/>
      <c r="B83" s="399">
        <f t="shared" ref="B83" si="9">B78+1</f>
        <v>17</v>
      </c>
      <c r="C83" s="400" t="str">
        <f>IF(VLOOKUP(B83,Paramètres!$A$2:$C$38,2,0)=0,"",VLOOKUP(B83,Paramètres!$A$2:$C$38,2,0))</f>
        <v>Elève 17</v>
      </c>
      <c r="D83" s="401" t="str">
        <f>IF(C83="","",VLOOKUP(B83,Paramètres!$A$2:$C$38,3,0))</f>
        <v>G</v>
      </c>
      <c r="E83" s="447"/>
      <c r="F83" s="402" t="s">
        <v>394</v>
      </c>
      <c r="G83" s="403" t="s">
        <v>184</v>
      </c>
      <c r="H83" s="404"/>
      <c r="I83" s="477"/>
      <c r="J83" s="403" t="s">
        <v>185</v>
      </c>
      <c r="K83" s="447"/>
      <c r="M83" s="406" t="str">
        <f>IF(G85="","",IF(Paramètres!$I$3="x",
IF(OR(J85=0,J85=""),0,IF(J85&gt;=G85,Paramètres!$K$10,IF(J85&gt;=G85*75%,Paramètres!$J$8,IF(J85&gt;=G85*50%,Paramètres!$I$8,IF(J85&gt;=G85*25%,Paramètres!$H$8,Paramètres!$G$10))))),
IF(Paramètres!$N$3="x",
IF(OR(J85=0,J85=""),0,IF(J85&gt;=G85,Paramètres!$O$9,IF(J85&gt;=G85*75%,Paramètres!$O$9,IF(J85&gt;=G85*50%,Paramètres!$N$8,IF(J85&gt;=G85*25%,Paramètres!$M$8,IF(J85&lt;G85*25%,Paramètres!$L$9)))))),
IF(Paramètres!$R$3="x",
IF(OR(J85=0,J85=""),"NA",IF(J85&gt;=G85,Paramètres!$S$9,IF(J85&gt;=G85*75%,Paramètres!$S$9,IF(J85&gt;=G85*50%,Paramètres!$R$8,IF(J85&gt;=G85*25%,Paramètres!$Q$8,IF(J85&lt;G85*25%,Paramètres!$P$9)))))),
IF(Paramètres!$V$3="x",
IF(OR(J85=0,J85=""),Paramètres!$T$9,IF(J85&gt;=G85,Paramètres!$W$9,IF(J85&gt;=G85*75%,Paramètres!$W$9,IF(J85&gt;=G85*50%,Paramètres!$V$8,IF(J85&gt;=G85*25%,Paramètres!$U$8,IF(J85&lt;G85*25%,Paramètres!$T$9)))))))))))</f>
        <v/>
      </c>
      <c r="N83" s="406">
        <f>N87/4</f>
        <v>10</v>
      </c>
      <c r="O83" s="407">
        <f>IF(OR(COUNTBLANK(F84:F86)=3,G85=""),0,
IF(SUM(IF(F84&lt;&gt;"",VLOOKUP(F84,Paramètres!$E$2:$F$27,2,0)),IF(F85&lt;&gt;"",VLOOKUP(F85,Paramètres!$E$2:$F$27,2,0)),IF(F86&lt;&gt;"",VLOOKUP(F86,Paramètres!$E$2:$F$27,2,0)))&gt;N87,$N87,
SUM(IF(F84&lt;&gt;"",VLOOKUP(F84,Paramètres!$E$2:$F$27,2,0)),IF(F85&lt;&gt;"",VLOOKUP(F85,Paramètres!$E$2:$F$27,2,0)),IF(F86&lt;&gt;"",VLOOKUP(F86,Paramètres!$E$2:$F$27,2,0)))))</f>
        <v>0</v>
      </c>
      <c r="P83" s="408"/>
    </row>
    <row r="84" spans="1:16" ht="15" customHeight="1" x14ac:dyDescent="0.3">
      <c r="A84" s="447"/>
      <c r="B84" s="451"/>
      <c r="C84" s="452"/>
      <c r="D84" s="451"/>
      <c r="E84" s="447"/>
      <c r="F84" s="280"/>
      <c r="G84" s="411"/>
      <c r="H84" s="412"/>
      <c r="I84" s="480"/>
      <c r="J84" s="414"/>
      <c r="K84" s="447"/>
      <c r="N84" s="406">
        <f>N87/4</f>
        <v>10</v>
      </c>
      <c r="O84" s="407">
        <f>N87*5%</f>
        <v>2</v>
      </c>
    </row>
    <row r="85" spans="1:16" ht="15" customHeight="1" x14ac:dyDescent="0.3">
      <c r="A85" s="447"/>
      <c r="B85" s="453"/>
      <c r="C85" s="454"/>
      <c r="D85" s="453"/>
      <c r="E85" s="447"/>
      <c r="F85" s="281"/>
      <c r="G85" s="282"/>
      <c r="H85" s="412"/>
      <c r="I85" s="480"/>
      <c r="J85" s="417" t="str">
        <f>IF(COUNTA(F84:F86)=0,"",IF(F84&lt;&gt;"",VLOOKUP(F84,Paramètres!$E$2:$F$27,2,0))+IF(F85&lt;&gt;"",VLOOKUP(F85,Paramètres!$E$2:$F$27,2,0))+IF(F86&lt;&gt;"",VLOOKUP(F86,Paramètres!$E$2:$F$27,2,0)))</f>
        <v/>
      </c>
      <c r="K85" s="447"/>
      <c r="N85" s="406">
        <f>N87/4</f>
        <v>10</v>
      </c>
      <c r="O85" s="407">
        <f>SUM(N83:N87)-(O83+O84)</f>
        <v>78</v>
      </c>
      <c r="P85" s="408"/>
    </row>
    <row r="86" spans="1:16" ht="15" customHeight="1" thickBot="1" x14ac:dyDescent="0.35">
      <c r="A86" s="447"/>
      <c r="B86" s="453"/>
      <c r="C86" s="454"/>
      <c r="D86" s="453"/>
      <c r="E86" s="447"/>
      <c r="F86" s="283"/>
      <c r="G86" s="418"/>
      <c r="H86" s="419"/>
      <c r="I86" s="483"/>
      <c r="J86" s="421"/>
      <c r="K86" s="447"/>
      <c r="N86" s="406">
        <f>N87/4</f>
        <v>10</v>
      </c>
      <c r="O86" s="398"/>
    </row>
    <row r="87" spans="1:16" ht="16.2" thickBot="1" x14ac:dyDescent="0.35">
      <c r="A87" s="447"/>
      <c r="B87" s="455"/>
      <c r="C87" s="455"/>
      <c r="D87" s="455"/>
      <c r="E87" s="447"/>
      <c r="F87" s="456"/>
      <c r="G87" s="457"/>
      <c r="H87" s="458"/>
      <c r="I87" s="458"/>
      <c r="J87" s="459"/>
      <c r="K87" s="447"/>
      <c r="N87" s="406">
        <f>IF(G85="",40,G85)</f>
        <v>40</v>
      </c>
      <c r="O87" s="398"/>
    </row>
    <row r="88" spans="1:16" ht="15" customHeight="1" thickBot="1" x14ac:dyDescent="0.35">
      <c r="A88" s="447"/>
      <c r="B88" s="399">
        <f t="shared" ref="B88" si="10">B83+1</f>
        <v>18</v>
      </c>
      <c r="C88" s="400" t="str">
        <f>IF(VLOOKUP(B88,Paramètres!$A$2:$C$38,2,0)=0,"",VLOOKUP(B88,Paramètres!$A$2:$C$38,2,0))</f>
        <v>Elève 18</v>
      </c>
      <c r="D88" s="401" t="str">
        <f>IF(C88="","",VLOOKUP(B88,Paramètres!$A$2:$C$38,3,0))</f>
        <v>F</v>
      </c>
      <c r="E88" s="447"/>
      <c r="F88" s="402" t="s">
        <v>394</v>
      </c>
      <c r="G88" s="403" t="s">
        <v>184</v>
      </c>
      <c r="H88" s="404"/>
      <c r="I88" s="477"/>
      <c r="J88" s="403" t="s">
        <v>185</v>
      </c>
      <c r="K88" s="447"/>
      <c r="M88" s="406" t="str">
        <f>IF(G90="","",IF(Paramètres!$I$3="x",
IF(OR(J90=0,J90=""),0,IF(J90&gt;=G90,Paramètres!$K$10,IF(J90&gt;=G90*75%,Paramètres!$J$8,IF(J90&gt;=G90*50%,Paramètres!$I$8,IF(J90&gt;=G90*25%,Paramètres!$H$8,Paramètres!$G$10))))),
IF(Paramètres!$N$3="x",
IF(OR(J90=0,J90=""),0,IF(J90&gt;=G90,Paramètres!$O$9,IF(J90&gt;=G90*75%,Paramètres!$O$9,IF(J90&gt;=G90*50%,Paramètres!$N$8,IF(J90&gt;=G90*25%,Paramètres!$M$8,IF(J90&lt;G90*25%,Paramètres!$L$9)))))),
IF(Paramètres!$R$3="x",
IF(OR(J90=0,J90=""),"NA",IF(J90&gt;=G90,Paramètres!$S$9,IF(J90&gt;=G90*75%,Paramètres!$S$9,IF(J90&gt;=G90*50%,Paramètres!$R$8,IF(J90&gt;=G90*25%,Paramètres!$Q$8,IF(J90&lt;G90*25%,Paramètres!$P$9)))))),
IF(Paramètres!$V$3="x",
IF(OR(J90=0,J90=""),Paramètres!$T$9,IF(J90&gt;=G90,Paramètres!$W$9,IF(J90&gt;=G90*75%,Paramètres!$W$9,IF(J90&gt;=G90*50%,Paramètres!$V$8,IF(J90&gt;=G90*25%,Paramètres!$U$8,IF(J90&lt;G90*25%,Paramètres!$T$9)))))))))))</f>
        <v/>
      </c>
      <c r="N88" s="406">
        <f>N92/4</f>
        <v>10</v>
      </c>
      <c r="O88" s="407">
        <f>IF(OR(COUNTBLANK(F89:F91)=3,G90=""),0,
IF(SUM(IF(F89&lt;&gt;"",VLOOKUP(F89,Paramètres!$E$2:$F$27,2,0)),IF(F90&lt;&gt;"",VLOOKUP(F90,Paramètres!$E$2:$F$27,2,0)),IF(F91&lt;&gt;"",VLOOKUP(F91,Paramètres!$E$2:$F$27,2,0)))&gt;N92,$N92,
SUM(IF(F89&lt;&gt;"",VLOOKUP(F89,Paramètres!$E$2:$F$27,2,0)),IF(F90&lt;&gt;"",VLOOKUP(F90,Paramètres!$E$2:$F$27,2,0)),IF(F91&lt;&gt;"",VLOOKUP(F91,Paramètres!$E$2:$F$27,2,0)))))</f>
        <v>0</v>
      </c>
      <c r="P88" s="408"/>
    </row>
    <row r="89" spans="1:16" ht="15" customHeight="1" x14ac:dyDescent="0.3">
      <c r="A89" s="447"/>
      <c r="B89" s="451"/>
      <c r="C89" s="452"/>
      <c r="D89" s="451"/>
      <c r="E89" s="447"/>
      <c r="F89" s="280"/>
      <c r="G89" s="411"/>
      <c r="H89" s="412"/>
      <c r="I89" s="480"/>
      <c r="J89" s="414"/>
      <c r="K89" s="447"/>
      <c r="N89" s="406">
        <f>N92/4</f>
        <v>10</v>
      </c>
      <c r="O89" s="407">
        <f>N92*5%</f>
        <v>2</v>
      </c>
    </row>
    <row r="90" spans="1:16" ht="15" customHeight="1" x14ac:dyDescent="0.3">
      <c r="A90" s="447"/>
      <c r="B90" s="453"/>
      <c r="C90" s="454"/>
      <c r="D90" s="453"/>
      <c r="E90" s="447"/>
      <c r="F90" s="281"/>
      <c r="G90" s="282"/>
      <c r="H90" s="412"/>
      <c r="I90" s="480"/>
      <c r="J90" s="417" t="str">
        <f>IF(COUNTA(F89:F91)=0,"",IF(F89&lt;&gt;"",VLOOKUP(F89,Paramètres!$E$2:$F$27,2,0))+IF(F90&lt;&gt;"",VLOOKUP(F90,Paramètres!$E$2:$F$27,2,0))+IF(F91&lt;&gt;"",VLOOKUP(F91,Paramètres!$E$2:$F$27,2,0)))</f>
        <v/>
      </c>
      <c r="K90" s="447"/>
      <c r="N90" s="406">
        <f>N92/4</f>
        <v>10</v>
      </c>
      <c r="O90" s="407">
        <f>SUM(N88:N92)-(O88+O89)</f>
        <v>78</v>
      </c>
      <c r="P90" s="408"/>
    </row>
    <row r="91" spans="1:16" ht="15" customHeight="1" thickBot="1" x14ac:dyDescent="0.35">
      <c r="A91" s="447"/>
      <c r="B91" s="453"/>
      <c r="C91" s="454"/>
      <c r="D91" s="453"/>
      <c r="E91" s="447"/>
      <c r="F91" s="283"/>
      <c r="G91" s="418"/>
      <c r="H91" s="419"/>
      <c r="I91" s="483"/>
      <c r="J91" s="421"/>
      <c r="K91" s="447"/>
      <c r="N91" s="406">
        <f>N92/4</f>
        <v>10</v>
      </c>
      <c r="O91" s="398"/>
    </row>
    <row r="92" spans="1:16" ht="16.2" thickBot="1" x14ac:dyDescent="0.35">
      <c r="A92" s="447"/>
      <c r="B92" s="455"/>
      <c r="C92" s="455"/>
      <c r="D92" s="455"/>
      <c r="E92" s="447"/>
      <c r="F92" s="456"/>
      <c r="G92" s="457"/>
      <c r="H92" s="458"/>
      <c r="I92" s="458"/>
      <c r="J92" s="459"/>
      <c r="K92" s="447"/>
      <c r="N92" s="406">
        <f>IF(G90="",40,G90)</f>
        <v>40</v>
      </c>
      <c r="O92" s="398"/>
    </row>
    <row r="93" spans="1:16" ht="15" customHeight="1" thickBot="1" x14ac:dyDescent="0.35">
      <c r="A93" s="447"/>
      <c r="B93" s="399">
        <f t="shared" ref="B93" si="11">B88+1</f>
        <v>19</v>
      </c>
      <c r="C93" s="400" t="str">
        <f>IF(VLOOKUP(B93,Paramètres!$A$2:$C$38,2,0)=0,"",VLOOKUP(B93,Paramètres!$A$2:$C$38,2,0))</f>
        <v>Elève 19</v>
      </c>
      <c r="D93" s="401" t="str">
        <f>IF(C93="","",VLOOKUP(B93,Paramètres!$A$2:$C$38,3,0))</f>
        <v>G</v>
      </c>
      <c r="E93" s="447"/>
      <c r="F93" s="402" t="s">
        <v>394</v>
      </c>
      <c r="G93" s="403" t="s">
        <v>184</v>
      </c>
      <c r="H93" s="404"/>
      <c r="I93" s="477"/>
      <c r="J93" s="403" t="s">
        <v>185</v>
      </c>
      <c r="K93" s="447"/>
      <c r="M93" s="406" t="str">
        <f>IF(G95="","",IF(Paramètres!$I$3="x",
IF(OR(J95=0,J95=""),0,IF(J95&gt;=G95,Paramètres!$K$10,IF(J95&gt;=G95*75%,Paramètres!$J$8,IF(J95&gt;=G95*50%,Paramètres!$I$8,IF(J95&gt;=G95*25%,Paramètres!$H$8,Paramètres!$G$10))))),
IF(Paramètres!$N$3="x",
IF(OR(J95=0,J95=""),0,IF(J95&gt;=G95,Paramètres!$O$9,IF(J95&gt;=G95*75%,Paramètres!$O$9,IF(J95&gt;=G95*50%,Paramètres!$N$8,IF(J95&gt;=G95*25%,Paramètres!$M$8,IF(J95&lt;G95*25%,Paramètres!$L$9)))))),
IF(Paramètres!$R$3="x",
IF(OR(J95=0,J95=""),"NA",IF(J95&gt;=G95,Paramètres!$S$9,IF(J95&gt;=G95*75%,Paramètres!$S$9,IF(J95&gt;=G95*50%,Paramètres!$R$8,IF(J95&gt;=G95*25%,Paramètres!$Q$8,IF(J95&lt;G95*25%,Paramètres!$P$9)))))),
IF(Paramètres!$V$3="x",
IF(OR(J95=0,J95=""),Paramètres!$T$9,IF(J95&gt;=G95,Paramètres!$W$9,IF(J95&gt;=G95*75%,Paramètres!$W$9,IF(J95&gt;=G95*50%,Paramètres!$V$8,IF(J95&gt;=G95*25%,Paramètres!$U$8,IF(J95&lt;G95*25%,Paramètres!$T$9)))))))))))</f>
        <v/>
      </c>
      <c r="N93" s="406">
        <f>N97/4</f>
        <v>10</v>
      </c>
      <c r="O93" s="407">
        <f>IF(OR(COUNTBLANK(F94:F96)=3,G95=""),0,
IF(SUM(IF(F94&lt;&gt;"",VLOOKUP(F94,Paramètres!$E$2:$F$27,2,0)),IF(F95&lt;&gt;"",VLOOKUP(F95,Paramètres!$E$2:$F$27,2,0)),IF(F96&lt;&gt;"",VLOOKUP(F96,Paramètres!$E$2:$F$27,2,0)))&gt;N97,$N97,
SUM(IF(F94&lt;&gt;"",VLOOKUP(F94,Paramètres!$E$2:$F$27,2,0)),IF(F95&lt;&gt;"",VLOOKUP(F95,Paramètres!$E$2:$F$27,2,0)),IF(F96&lt;&gt;"",VLOOKUP(F96,Paramètres!$E$2:$F$27,2,0)))))</f>
        <v>0</v>
      </c>
      <c r="P93" s="408"/>
    </row>
    <row r="94" spans="1:16" ht="15" customHeight="1" x14ac:dyDescent="0.3">
      <c r="A94" s="447"/>
      <c r="B94" s="451"/>
      <c r="C94" s="452"/>
      <c r="D94" s="451"/>
      <c r="E94" s="447"/>
      <c r="F94" s="280"/>
      <c r="G94" s="411"/>
      <c r="H94" s="412"/>
      <c r="I94" s="480"/>
      <c r="J94" s="414"/>
      <c r="K94" s="447"/>
      <c r="N94" s="406">
        <f>N97/4</f>
        <v>10</v>
      </c>
      <c r="O94" s="407">
        <f>N97*5%</f>
        <v>2</v>
      </c>
    </row>
    <row r="95" spans="1:16" ht="15" customHeight="1" x14ac:dyDescent="0.3">
      <c r="A95" s="447"/>
      <c r="B95" s="453"/>
      <c r="C95" s="454"/>
      <c r="D95" s="453"/>
      <c r="E95" s="447"/>
      <c r="F95" s="281"/>
      <c r="G95" s="282"/>
      <c r="H95" s="412"/>
      <c r="I95" s="480"/>
      <c r="J95" s="417" t="str">
        <f>IF(COUNTA(F94:F96)=0,"",IF(F94&lt;&gt;"",VLOOKUP(F94,Paramètres!$E$2:$F$27,2,0))+IF(F95&lt;&gt;"",VLOOKUP(F95,Paramètres!$E$2:$F$27,2,0))+IF(F96&lt;&gt;"",VLOOKUP(F96,Paramètres!$E$2:$F$27,2,0)))</f>
        <v/>
      </c>
      <c r="K95" s="447"/>
      <c r="N95" s="406">
        <f>N97/4</f>
        <v>10</v>
      </c>
      <c r="O95" s="407">
        <f>SUM(N93:N97)-(O93+O94)</f>
        <v>78</v>
      </c>
      <c r="P95" s="408"/>
    </row>
    <row r="96" spans="1:16" ht="15" customHeight="1" thickBot="1" x14ac:dyDescent="0.35">
      <c r="A96" s="447"/>
      <c r="B96" s="453"/>
      <c r="C96" s="454"/>
      <c r="D96" s="453"/>
      <c r="E96" s="447"/>
      <c r="F96" s="283"/>
      <c r="G96" s="418"/>
      <c r="H96" s="419"/>
      <c r="I96" s="483"/>
      <c r="J96" s="421"/>
      <c r="K96" s="447"/>
      <c r="N96" s="406">
        <f>N97/4</f>
        <v>10</v>
      </c>
      <c r="O96" s="398"/>
    </row>
    <row r="97" spans="1:16" ht="16.2" thickBot="1" x14ac:dyDescent="0.35">
      <c r="A97" s="447"/>
      <c r="B97" s="455"/>
      <c r="C97" s="455"/>
      <c r="D97" s="455"/>
      <c r="E97" s="447"/>
      <c r="F97" s="456"/>
      <c r="G97" s="457"/>
      <c r="H97" s="458"/>
      <c r="I97" s="458"/>
      <c r="J97" s="459"/>
      <c r="K97" s="447"/>
      <c r="N97" s="406">
        <f>IF(G95="",40,G95)</f>
        <v>40</v>
      </c>
      <c r="O97" s="398"/>
    </row>
    <row r="98" spans="1:16" ht="15" customHeight="1" thickBot="1" x14ac:dyDescent="0.35">
      <c r="A98" s="447"/>
      <c r="B98" s="399">
        <f t="shared" ref="B98" si="12">B93+1</f>
        <v>20</v>
      </c>
      <c r="C98" s="400" t="str">
        <f>IF(VLOOKUP(B98,Paramètres!$A$2:$C$38,2,0)=0,"",VLOOKUP(B98,Paramètres!$A$2:$C$38,2,0))</f>
        <v>Elève 20</v>
      </c>
      <c r="D98" s="401" t="str">
        <f>IF(C98="","",VLOOKUP(B98,Paramètres!$A$2:$C$38,3,0))</f>
        <v>F</v>
      </c>
      <c r="E98" s="447"/>
      <c r="F98" s="402" t="s">
        <v>394</v>
      </c>
      <c r="G98" s="403" t="s">
        <v>184</v>
      </c>
      <c r="H98" s="404"/>
      <c r="I98" s="477"/>
      <c r="J98" s="403" t="s">
        <v>185</v>
      </c>
      <c r="K98" s="447"/>
      <c r="M98" s="406" t="str">
        <f>IF(G100="","",IF(Paramètres!$I$3="x",
IF(OR(J100=0,J100=""),0,IF(J100&gt;=G100,Paramètres!$K$10,IF(J100&gt;=G100*75%,Paramètres!$J$8,IF(J100&gt;=G100*50%,Paramètres!$I$8,IF(J100&gt;=G100*25%,Paramètres!$H$8,Paramètres!$G$10))))),
IF(Paramètres!$N$3="x",
IF(OR(J100=0,J100=""),0,IF(J100&gt;=G100,Paramètres!$O$9,IF(J100&gt;=G100*75%,Paramètres!$O$9,IF(J100&gt;=G100*50%,Paramètres!$N$8,IF(J100&gt;=G100*25%,Paramètres!$M$8,IF(J100&lt;G100*25%,Paramètres!$L$9)))))),
IF(Paramètres!$R$3="x",
IF(OR(J100=0,J100=""),"NA",IF(J100&gt;=G100,Paramètres!$S$9,IF(J100&gt;=G100*75%,Paramètres!$S$9,IF(J100&gt;=G100*50%,Paramètres!$R$8,IF(J100&gt;=G100*25%,Paramètres!$Q$8,IF(J100&lt;G100*25%,Paramètres!$P$9)))))),
IF(Paramètres!$V$3="x",
IF(OR(J100=0,J100=""),Paramètres!$T$9,IF(J100&gt;=G100,Paramètres!$W$9,IF(J100&gt;=G100*75%,Paramètres!$W$9,IF(J100&gt;=G100*50%,Paramètres!$V$8,IF(J100&gt;=G100*25%,Paramètres!$U$8,IF(J100&lt;G100*25%,Paramètres!$T$9)))))))))))</f>
        <v/>
      </c>
      <c r="N98" s="406">
        <f>N102/4</f>
        <v>10</v>
      </c>
      <c r="O98" s="407">
        <f>IF(OR(COUNTBLANK(F99:F101)=3,G100=""),0,
IF(SUM(IF(F99&lt;&gt;"",VLOOKUP(F99,Paramètres!$E$2:$F$27,2,0)),IF(F100&lt;&gt;"",VLOOKUP(F100,Paramètres!$E$2:$F$27,2,0)),IF(F101&lt;&gt;"",VLOOKUP(F101,Paramètres!$E$2:$F$27,2,0)))&gt;N102,$N102,
SUM(IF(F99&lt;&gt;"",VLOOKUP(F99,Paramètres!$E$2:$F$27,2,0)),IF(F100&lt;&gt;"",VLOOKUP(F100,Paramètres!$E$2:$F$27,2,0)),IF(F101&lt;&gt;"",VLOOKUP(F101,Paramètres!$E$2:$F$27,2,0)))))</f>
        <v>0</v>
      </c>
      <c r="P98" s="408"/>
    </row>
    <row r="99" spans="1:16" ht="15" customHeight="1" x14ac:dyDescent="0.3">
      <c r="A99" s="447"/>
      <c r="B99" s="451"/>
      <c r="C99" s="452"/>
      <c r="D99" s="451"/>
      <c r="E99" s="447"/>
      <c r="F99" s="280"/>
      <c r="G99" s="411"/>
      <c r="H99" s="412"/>
      <c r="I99" s="480"/>
      <c r="J99" s="414"/>
      <c r="K99" s="447"/>
      <c r="N99" s="406">
        <f>N102/4</f>
        <v>10</v>
      </c>
      <c r="O99" s="407">
        <f>N102*5%</f>
        <v>2</v>
      </c>
    </row>
    <row r="100" spans="1:16" ht="15" customHeight="1" x14ac:dyDescent="0.3">
      <c r="A100" s="447"/>
      <c r="B100" s="453"/>
      <c r="C100" s="454"/>
      <c r="D100" s="453"/>
      <c r="E100" s="447"/>
      <c r="F100" s="281"/>
      <c r="G100" s="282"/>
      <c r="H100" s="412"/>
      <c r="I100" s="480"/>
      <c r="J100" s="417" t="str">
        <f>IF(COUNTA(F99:F101)=0,"",IF(F99&lt;&gt;"",VLOOKUP(F99,Paramètres!$E$2:$F$27,2,0))+IF(F100&lt;&gt;"",VLOOKUP(F100,Paramètres!$E$2:$F$27,2,0))+IF(F101&lt;&gt;"",VLOOKUP(F101,Paramètres!$E$2:$F$27,2,0)))</f>
        <v/>
      </c>
      <c r="K100" s="447"/>
      <c r="N100" s="406">
        <f>N102/4</f>
        <v>10</v>
      </c>
      <c r="O100" s="407">
        <f>SUM(N98:N102)-(O98+O99)</f>
        <v>78</v>
      </c>
      <c r="P100" s="408"/>
    </row>
    <row r="101" spans="1:16" ht="15" customHeight="1" thickBot="1" x14ac:dyDescent="0.35">
      <c r="A101" s="447"/>
      <c r="B101" s="453"/>
      <c r="C101" s="454"/>
      <c r="D101" s="453"/>
      <c r="E101" s="447"/>
      <c r="F101" s="283"/>
      <c r="G101" s="418"/>
      <c r="H101" s="419"/>
      <c r="I101" s="483"/>
      <c r="J101" s="421"/>
      <c r="K101" s="447"/>
      <c r="N101" s="406">
        <f>N102/4</f>
        <v>10</v>
      </c>
      <c r="O101" s="398"/>
    </row>
    <row r="102" spans="1:16" ht="16.2" thickBot="1" x14ac:dyDescent="0.35">
      <c r="A102" s="447"/>
      <c r="B102" s="455"/>
      <c r="C102" s="455"/>
      <c r="D102" s="455"/>
      <c r="E102" s="447"/>
      <c r="F102" s="456"/>
      <c r="G102" s="457"/>
      <c r="H102" s="458"/>
      <c r="I102" s="458"/>
      <c r="J102" s="459"/>
      <c r="K102" s="447"/>
      <c r="N102" s="406">
        <f>IF(G100="",40,G100)</f>
        <v>40</v>
      </c>
      <c r="O102" s="398"/>
    </row>
    <row r="103" spans="1:16" ht="15" customHeight="1" thickBot="1" x14ac:dyDescent="0.35">
      <c r="A103" s="447"/>
      <c r="B103" s="399">
        <f t="shared" ref="B103" si="13">B98+1</f>
        <v>21</v>
      </c>
      <c r="C103" s="400" t="str">
        <f>IF(VLOOKUP(B103,Paramètres!$A$2:$C$38,2,0)=0,"",VLOOKUP(B103,Paramètres!$A$2:$C$38,2,0))</f>
        <v>Elève 21</v>
      </c>
      <c r="D103" s="401" t="str">
        <f>IF(C103="","",VLOOKUP(B103,Paramètres!$A$2:$C$38,3,0))</f>
        <v>G</v>
      </c>
      <c r="E103" s="447"/>
      <c r="F103" s="402" t="s">
        <v>394</v>
      </c>
      <c r="G103" s="403" t="s">
        <v>184</v>
      </c>
      <c r="H103" s="404"/>
      <c r="I103" s="477"/>
      <c r="J103" s="403" t="s">
        <v>185</v>
      </c>
      <c r="K103" s="447"/>
      <c r="M103" s="406" t="str">
        <f>IF(G105="","",IF(Paramètres!$I$3="x",
IF(OR(J105=0,J105=""),0,IF(J105&gt;=G105,Paramètres!$K$10,IF(J105&gt;=G105*75%,Paramètres!$J$8,IF(J105&gt;=G105*50%,Paramètres!$I$8,IF(J105&gt;=G105*25%,Paramètres!$H$8,Paramètres!$G$10))))),
IF(Paramètres!$N$3="x",
IF(OR(J105=0,J105=""),0,IF(J105&gt;=G105,Paramètres!$O$9,IF(J105&gt;=G105*75%,Paramètres!$O$9,IF(J105&gt;=G105*50%,Paramètres!$N$8,IF(J105&gt;=G105*25%,Paramètres!$M$8,IF(J105&lt;G105*25%,Paramètres!$L$9)))))),
IF(Paramètres!$R$3="x",
IF(OR(J105=0,J105=""),"NA",IF(J105&gt;=G105,Paramètres!$S$9,IF(J105&gt;=G105*75%,Paramètres!$S$9,IF(J105&gt;=G105*50%,Paramètres!$R$8,IF(J105&gt;=G105*25%,Paramètres!$Q$8,IF(J105&lt;G105*25%,Paramètres!$P$9)))))),
IF(Paramètres!$V$3="x",
IF(OR(J105=0,J105=""),Paramètres!$T$9,IF(J105&gt;=G105,Paramètres!$W$9,IF(J105&gt;=G105*75%,Paramètres!$W$9,IF(J105&gt;=G105*50%,Paramètres!$V$8,IF(J105&gt;=G105*25%,Paramètres!$U$8,IF(J105&lt;G105*25%,Paramètres!$T$9)))))))))))</f>
        <v/>
      </c>
      <c r="N103" s="406">
        <f>N107/4</f>
        <v>10</v>
      </c>
      <c r="O103" s="407">
        <f>IF(OR(COUNTBLANK(F104:F106)=3,G105=""),0,
IF(SUM(IF(F104&lt;&gt;"",VLOOKUP(F104,Paramètres!$E$2:$F$27,2,0)),IF(F105&lt;&gt;"",VLOOKUP(F105,Paramètres!$E$2:$F$27,2,0)),IF(F106&lt;&gt;"",VLOOKUP(F106,Paramètres!$E$2:$F$27,2,0)))&gt;N107,$N107,
SUM(IF(F104&lt;&gt;"",VLOOKUP(F104,Paramètres!$E$2:$F$27,2,0)),IF(F105&lt;&gt;"",VLOOKUP(F105,Paramètres!$E$2:$F$27,2,0)),IF(F106&lt;&gt;"",VLOOKUP(F106,Paramètres!$E$2:$F$27,2,0)))))</f>
        <v>0</v>
      </c>
      <c r="P103" s="408"/>
    </row>
    <row r="104" spans="1:16" ht="15" customHeight="1" x14ac:dyDescent="0.3">
      <c r="A104" s="447"/>
      <c r="B104" s="451"/>
      <c r="C104" s="452"/>
      <c r="D104" s="451"/>
      <c r="E104" s="447"/>
      <c r="F104" s="280"/>
      <c r="G104" s="411"/>
      <c r="H104" s="412"/>
      <c r="I104" s="480"/>
      <c r="J104" s="414"/>
      <c r="K104" s="447"/>
      <c r="N104" s="406">
        <f>N107/4</f>
        <v>10</v>
      </c>
      <c r="O104" s="407">
        <f>N107*5%</f>
        <v>2</v>
      </c>
    </row>
    <row r="105" spans="1:16" ht="15" customHeight="1" x14ac:dyDescent="0.3">
      <c r="A105" s="447"/>
      <c r="B105" s="453"/>
      <c r="C105" s="454"/>
      <c r="D105" s="453"/>
      <c r="E105" s="447"/>
      <c r="F105" s="281"/>
      <c r="G105" s="282"/>
      <c r="H105" s="412"/>
      <c r="I105" s="480"/>
      <c r="J105" s="417" t="str">
        <f>IF(COUNTA(F104:F106)=0,"",IF(F104&lt;&gt;"",VLOOKUP(F104,Paramètres!$E$2:$F$27,2,0))+IF(F105&lt;&gt;"",VLOOKUP(F105,Paramètres!$E$2:$F$27,2,0))+IF(F106&lt;&gt;"",VLOOKUP(F106,Paramètres!$E$2:$F$27,2,0)))</f>
        <v/>
      </c>
      <c r="K105" s="447"/>
      <c r="N105" s="406">
        <f>N107/4</f>
        <v>10</v>
      </c>
      <c r="O105" s="407">
        <f>SUM(N103:N107)-(O103+O104)</f>
        <v>78</v>
      </c>
      <c r="P105" s="408"/>
    </row>
    <row r="106" spans="1:16" ht="15" customHeight="1" thickBot="1" x14ac:dyDescent="0.35">
      <c r="A106" s="447"/>
      <c r="B106" s="453"/>
      <c r="C106" s="454"/>
      <c r="D106" s="453"/>
      <c r="E106" s="447"/>
      <c r="F106" s="283"/>
      <c r="G106" s="418"/>
      <c r="H106" s="419"/>
      <c r="I106" s="483"/>
      <c r="J106" s="421"/>
      <c r="K106" s="447"/>
      <c r="N106" s="406">
        <f>N107/4</f>
        <v>10</v>
      </c>
      <c r="O106" s="398"/>
    </row>
    <row r="107" spans="1:16" ht="16.2" thickBot="1" x14ac:dyDescent="0.35">
      <c r="A107" s="447"/>
      <c r="B107" s="455"/>
      <c r="C107" s="455"/>
      <c r="D107" s="455"/>
      <c r="E107" s="447"/>
      <c r="F107" s="456"/>
      <c r="G107" s="457"/>
      <c r="H107" s="458"/>
      <c r="I107" s="458"/>
      <c r="J107" s="459"/>
      <c r="K107" s="447"/>
      <c r="N107" s="406">
        <f>IF(G105="",40,G105)</f>
        <v>40</v>
      </c>
      <c r="O107" s="398"/>
    </row>
    <row r="108" spans="1:16" ht="15" customHeight="1" thickBot="1" x14ac:dyDescent="0.35">
      <c r="A108" s="447"/>
      <c r="B108" s="399">
        <f t="shared" ref="B108" si="14">B103+1</f>
        <v>22</v>
      </c>
      <c r="C108" s="400" t="str">
        <f>IF(VLOOKUP(B108,Paramètres!$A$2:$C$38,2,0)=0,"",VLOOKUP(B108,Paramètres!$A$2:$C$38,2,0))</f>
        <v>Elève 22</v>
      </c>
      <c r="D108" s="401" t="str">
        <f>IF(C108="","",VLOOKUP(B108,Paramètres!$A$2:$C$38,3,0))</f>
        <v>F</v>
      </c>
      <c r="E108" s="447"/>
      <c r="F108" s="402" t="s">
        <v>394</v>
      </c>
      <c r="G108" s="403" t="s">
        <v>184</v>
      </c>
      <c r="H108" s="404"/>
      <c r="I108" s="477"/>
      <c r="J108" s="403" t="s">
        <v>185</v>
      </c>
      <c r="K108" s="447"/>
      <c r="M108" s="406" t="str">
        <f>IF(G110="","",IF(Paramètres!$I$3="x",
IF(OR(J110=0,J110=""),0,IF(J110&gt;=G110,Paramètres!$K$10,IF(J110&gt;=G110*75%,Paramètres!$J$8,IF(J110&gt;=G110*50%,Paramètres!$I$8,IF(J110&gt;=G110*25%,Paramètres!$H$8,Paramètres!$G$10))))),
IF(Paramètres!$N$3="x",
IF(OR(J110=0,J110=""),0,IF(J110&gt;=G110,Paramètres!$O$9,IF(J110&gt;=G110*75%,Paramètres!$O$9,IF(J110&gt;=G110*50%,Paramètres!$N$8,IF(J110&gt;=G110*25%,Paramètres!$M$8,IF(J110&lt;G110*25%,Paramètres!$L$9)))))),
IF(Paramètres!$R$3="x",
IF(OR(J110=0,J110=""),"NA",IF(J110&gt;=G110,Paramètres!$S$9,IF(J110&gt;=G110*75%,Paramètres!$S$9,IF(J110&gt;=G110*50%,Paramètres!$R$8,IF(J110&gt;=G110*25%,Paramètres!$Q$8,IF(J110&lt;G110*25%,Paramètres!$P$9)))))),
IF(Paramètres!$V$3="x",
IF(OR(J110=0,J110=""),Paramètres!$T$9,IF(J110&gt;=G110,Paramètres!$W$9,IF(J110&gt;=G110*75%,Paramètres!$W$9,IF(J110&gt;=G110*50%,Paramètres!$V$8,IF(J110&gt;=G110*25%,Paramètres!$U$8,IF(J110&lt;G110*25%,Paramètres!$T$9)))))))))))</f>
        <v/>
      </c>
      <c r="N108" s="406">
        <f>N112/4</f>
        <v>10</v>
      </c>
      <c r="O108" s="407">
        <f>IF(OR(COUNTBLANK(F109:F111)=3,G110=""),0,
IF(SUM(IF(F109&lt;&gt;"",VLOOKUP(F109,Paramètres!$E$2:$F$27,2,0)),IF(F110&lt;&gt;"",VLOOKUP(F110,Paramètres!$E$2:$F$27,2,0)),IF(F111&lt;&gt;"",VLOOKUP(F111,Paramètres!$E$2:$F$27,2,0)))&gt;N112,$N112,
SUM(IF(F109&lt;&gt;"",VLOOKUP(F109,Paramètres!$E$2:$F$27,2,0)),IF(F110&lt;&gt;"",VLOOKUP(F110,Paramètres!$E$2:$F$27,2,0)),IF(F111&lt;&gt;"",VLOOKUP(F111,Paramètres!$E$2:$F$27,2,0)))))</f>
        <v>0</v>
      </c>
      <c r="P108" s="408"/>
    </row>
    <row r="109" spans="1:16" ht="15" customHeight="1" x14ac:dyDescent="0.3">
      <c r="A109" s="447"/>
      <c r="B109" s="451"/>
      <c r="C109" s="452"/>
      <c r="D109" s="451"/>
      <c r="E109" s="447"/>
      <c r="F109" s="280"/>
      <c r="G109" s="411"/>
      <c r="H109" s="412"/>
      <c r="I109" s="480"/>
      <c r="J109" s="414"/>
      <c r="K109" s="447"/>
      <c r="N109" s="406">
        <f>N112/4</f>
        <v>10</v>
      </c>
      <c r="O109" s="407">
        <f>N112*5%</f>
        <v>2</v>
      </c>
    </row>
    <row r="110" spans="1:16" ht="15" customHeight="1" x14ac:dyDescent="0.3">
      <c r="A110" s="447"/>
      <c r="B110" s="453"/>
      <c r="C110" s="454"/>
      <c r="D110" s="453"/>
      <c r="E110" s="447"/>
      <c r="F110" s="281"/>
      <c r="G110" s="282"/>
      <c r="H110" s="412"/>
      <c r="I110" s="480"/>
      <c r="J110" s="417" t="str">
        <f>IF(COUNTA(F109:F111)=0,"",IF(F109&lt;&gt;"",VLOOKUP(F109,Paramètres!$E$2:$F$27,2,0))+IF(F110&lt;&gt;"",VLOOKUP(F110,Paramètres!$E$2:$F$27,2,0))+IF(F111&lt;&gt;"",VLOOKUP(F111,Paramètres!$E$2:$F$27,2,0)))</f>
        <v/>
      </c>
      <c r="K110" s="447"/>
      <c r="N110" s="406">
        <f>N112/4</f>
        <v>10</v>
      </c>
      <c r="O110" s="407">
        <f>SUM(N108:N112)-(O108+O109)</f>
        <v>78</v>
      </c>
      <c r="P110" s="408"/>
    </row>
    <row r="111" spans="1:16" ht="15" customHeight="1" thickBot="1" x14ac:dyDescent="0.35">
      <c r="A111" s="447"/>
      <c r="B111" s="453"/>
      <c r="C111" s="454"/>
      <c r="D111" s="453"/>
      <c r="E111" s="447"/>
      <c r="F111" s="283"/>
      <c r="G111" s="418"/>
      <c r="H111" s="419"/>
      <c r="I111" s="483"/>
      <c r="J111" s="421"/>
      <c r="K111" s="447"/>
      <c r="N111" s="406">
        <f>N112/4</f>
        <v>10</v>
      </c>
      <c r="O111" s="398"/>
    </row>
    <row r="112" spans="1:16" ht="16.2" thickBot="1" x14ac:dyDescent="0.35">
      <c r="A112" s="447"/>
      <c r="B112" s="455"/>
      <c r="C112" s="455"/>
      <c r="D112" s="455"/>
      <c r="E112" s="447"/>
      <c r="F112" s="456"/>
      <c r="G112" s="457"/>
      <c r="H112" s="458"/>
      <c r="I112" s="458"/>
      <c r="J112" s="459"/>
      <c r="K112" s="447"/>
      <c r="N112" s="406">
        <f>IF(G110="",40,G110)</f>
        <v>40</v>
      </c>
      <c r="O112" s="398"/>
    </row>
    <row r="113" spans="1:16" ht="15" customHeight="1" thickBot="1" x14ac:dyDescent="0.35">
      <c r="A113" s="447"/>
      <c r="B113" s="399">
        <f t="shared" ref="B113" si="15">B108+1</f>
        <v>23</v>
      </c>
      <c r="C113" s="400" t="str">
        <f>IF(VLOOKUP(B113,Paramètres!$A$2:$C$38,2,0)=0,"",VLOOKUP(B113,Paramètres!$A$2:$C$38,2,0))</f>
        <v>Elève 23</v>
      </c>
      <c r="D113" s="401" t="str">
        <f>IF(C113="","",VLOOKUP(B113,Paramètres!$A$2:$C$38,3,0))</f>
        <v>G</v>
      </c>
      <c r="E113" s="447"/>
      <c r="F113" s="402" t="s">
        <v>394</v>
      </c>
      <c r="G113" s="403" t="s">
        <v>184</v>
      </c>
      <c r="H113" s="404"/>
      <c r="I113" s="477"/>
      <c r="J113" s="403" t="s">
        <v>185</v>
      </c>
      <c r="K113" s="447"/>
      <c r="M113" s="406" t="str">
        <f>IF(G115="","",IF(Paramètres!$I$3="x",
IF(OR(J115=0,J115=""),0,IF(J115&gt;=G115,Paramètres!$K$10,IF(J115&gt;=G115*75%,Paramètres!$J$8,IF(J115&gt;=G115*50%,Paramètres!$I$8,IF(J115&gt;=G115*25%,Paramètres!$H$8,Paramètres!$G$10))))),
IF(Paramètres!$N$3="x",
IF(OR(J115=0,J115=""),0,IF(J115&gt;=G115,Paramètres!$O$9,IF(J115&gt;=G115*75%,Paramètres!$O$9,IF(J115&gt;=G115*50%,Paramètres!$N$8,IF(J115&gt;=G115*25%,Paramètres!$M$8,IF(J115&lt;G115*25%,Paramètres!$L$9)))))),
IF(Paramètres!$R$3="x",
IF(OR(J115=0,J115=""),"NA",IF(J115&gt;=G115,Paramètres!$S$9,IF(J115&gt;=G115*75%,Paramètres!$S$9,IF(J115&gt;=G115*50%,Paramètres!$R$8,IF(J115&gt;=G115*25%,Paramètres!$Q$8,IF(J115&lt;G115*25%,Paramètres!$P$9)))))),
IF(Paramètres!$V$3="x",
IF(OR(J115=0,J115=""),Paramètres!$T$9,IF(J115&gt;=G115,Paramètres!$W$9,IF(J115&gt;=G115*75%,Paramètres!$W$9,IF(J115&gt;=G115*50%,Paramètres!$V$8,IF(J115&gt;=G115*25%,Paramètres!$U$8,IF(J115&lt;G115*25%,Paramètres!$T$9)))))))))))</f>
        <v/>
      </c>
      <c r="N113" s="406">
        <f>N117/4</f>
        <v>10</v>
      </c>
      <c r="O113" s="407">
        <f>IF(OR(COUNTBLANK(F114:F116)=3,G115=""),0,
IF(SUM(IF(F114&lt;&gt;"",VLOOKUP(F114,Paramètres!$E$2:$F$27,2,0)),IF(F115&lt;&gt;"",VLOOKUP(F115,Paramètres!$E$2:$F$27,2,0)),IF(F116&lt;&gt;"",VLOOKUP(F116,Paramètres!$E$2:$F$27,2,0)))&gt;N117,$N117,
SUM(IF(F114&lt;&gt;"",VLOOKUP(F114,Paramètres!$E$2:$F$27,2,0)),IF(F115&lt;&gt;"",VLOOKUP(F115,Paramètres!$E$2:$F$27,2,0)),IF(F116&lt;&gt;"",VLOOKUP(F116,Paramètres!$E$2:$F$27,2,0)))))</f>
        <v>0</v>
      </c>
      <c r="P113" s="408"/>
    </row>
    <row r="114" spans="1:16" ht="15" customHeight="1" x14ac:dyDescent="0.3">
      <c r="A114" s="447"/>
      <c r="B114" s="451"/>
      <c r="C114" s="452"/>
      <c r="D114" s="451"/>
      <c r="E114" s="447"/>
      <c r="F114" s="280"/>
      <c r="G114" s="411"/>
      <c r="H114" s="412"/>
      <c r="I114" s="480"/>
      <c r="J114" s="414"/>
      <c r="K114" s="447"/>
      <c r="N114" s="406">
        <f>N117/4</f>
        <v>10</v>
      </c>
      <c r="O114" s="407">
        <f>N117*5%</f>
        <v>2</v>
      </c>
    </row>
    <row r="115" spans="1:16" ht="15" customHeight="1" x14ac:dyDescent="0.3">
      <c r="A115" s="447"/>
      <c r="B115" s="453"/>
      <c r="C115" s="454"/>
      <c r="D115" s="453"/>
      <c r="E115" s="447"/>
      <c r="F115" s="281"/>
      <c r="G115" s="282"/>
      <c r="H115" s="412"/>
      <c r="I115" s="480"/>
      <c r="J115" s="417" t="str">
        <f>IF(COUNTA(F114:F116)=0,"",IF(F114&lt;&gt;"",VLOOKUP(F114,Paramètres!$E$2:$F$27,2,0))+IF(F115&lt;&gt;"",VLOOKUP(F115,Paramètres!$E$2:$F$27,2,0))+IF(F116&lt;&gt;"",VLOOKUP(F116,Paramètres!$E$2:$F$27,2,0)))</f>
        <v/>
      </c>
      <c r="K115" s="447"/>
      <c r="N115" s="406">
        <f>N117/4</f>
        <v>10</v>
      </c>
      <c r="O115" s="407">
        <f>SUM(N113:N117)-(O113+O114)</f>
        <v>78</v>
      </c>
      <c r="P115" s="408"/>
    </row>
    <row r="116" spans="1:16" ht="15" customHeight="1" thickBot="1" x14ac:dyDescent="0.35">
      <c r="A116" s="447"/>
      <c r="B116" s="453"/>
      <c r="C116" s="454"/>
      <c r="D116" s="453"/>
      <c r="E116" s="447"/>
      <c r="F116" s="283"/>
      <c r="G116" s="418"/>
      <c r="H116" s="419"/>
      <c r="I116" s="483"/>
      <c r="J116" s="421"/>
      <c r="K116" s="447"/>
      <c r="N116" s="406">
        <f>N117/4</f>
        <v>10</v>
      </c>
      <c r="O116" s="398"/>
    </row>
    <row r="117" spans="1:16" ht="16.2" thickBot="1" x14ac:dyDescent="0.35">
      <c r="A117" s="447"/>
      <c r="B117" s="455"/>
      <c r="C117" s="455"/>
      <c r="D117" s="455"/>
      <c r="E117" s="447"/>
      <c r="F117" s="456"/>
      <c r="G117" s="457"/>
      <c r="H117" s="458"/>
      <c r="I117" s="458"/>
      <c r="J117" s="459"/>
      <c r="K117" s="447"/>
      <c r="N117" s="406">
        <f>IF(G115="",40,G115)</f>
        <v>40</v>
      </c>
      <c r="O117" s="398"/>
    </row>
    <row r="118" spans="1:16" ht="15" customHeight="1" thickBot="1" x14ac:dyDescent="0.35">
      <c r="A118" s="447"/>
      <c r="B118" s="399">
        <f t="shared" ref="B118" si="16">B113+1</f>
        <v>24</v>
      </c>
      <c r="C118" s="400" t="str">
        <f>IF(VLOOKUP(B118,Paramètres!$A$2:$C$38,2,0)=0,"",VLOOKUP(B118,Paramètres!$A$2:$C$38,2,0))</f>
        <v>Elève 24</v>
      </c>
      <c r="D118" s="401" t="str">
        <f>IF(C118="","",VLOOKUP(B118,Paramètres!$A$2:$C$38,3,0))</f>
        <v>F</v>
      </c>
      <c r="E118" s="447"/>
      <c r="F118" s="402" t="s">
        <v>394</v>
      </c>
      <c r="G118" s="403" t="s">
        <v>184</v>
      </c>
      <c r="H118" s="404"/>
      <c r="I118" s="477"/>
      <c r="J118" s="403" t="s">
        <v>185</v>
      </c>
      <c r="K118" s="447"/>
      <c r="M118" s="406" t="str">
        <f>IF(G120="","",IF(Paramètres!$I$3="x",
IF(OR(J120=0,J120=""),0,IF(J120&gt;=G120,Paramètres!$K$10,IF(J120&gt;=G120*75%,Paramètres!$J$8,IF(J120&gt;=G120*50%,Paramètres!$I$8,IF(J120&gt;=G120*25%,Paramètres!$H$8,Paramètres!$G$10))))),
IF(Paramètres!$N$3="x",
IF(OR(J120=0,J120=""),0,IF(J120&gt;=G120,Paramètres!$O$9,IF(J120&gt;=G120*75%,Paramètres!$O$9,IF(J120&gt;=G120*50%,Paramètres!$N$8,IF(J120&gt;=G120*25%,Paramètres!$M$8,IF(J120&lt;G120*25%,Paramètres!$L$9)))))),
IF(Paramètres!$R$3="x",
IF(OR(J120=0,J120=""),"NA",IF(J120&gt;=G120,Paramètres!$S$9,IF(J120&gt;=G120*75%,Paramètres!$S$9,IF(J120&gt;=G120*50%,Paramètres!$R$8,IF(J120&gt;=G120*25%,Paramètres!$Q$8,IF(J120&lt;G120*25%,Paramètres!$P$9)))))),
IF(Paramètres!$V$3="x",
IF(OR(J120=0,J120=""),Paramètres!$T$9,IF(J120&gt;=G120,Paramètres!$W$9,IF(J120&gt;=G120*75%,Paramètres!$W$9,IF(J120&gt;=G120*50%,Paramètres!$V$8,IF(J120&gt;=G120*25%,Paramètres!$U$8,IF(J120&lt;G120*25%,Paramètres!$T$9)))))))))))</f>
        <v/>
      </c>
      <c r="N118" s="406">
        <f>N122/4</f>
        <v>10</v>
      </c>
      <c r="O118" s="407">
        <f>IF(OR(COUNTBLANK(F119:F121)=3,G120=""),0,
IF(SUM(IF(F119&lt;&gt;"",VLOOKUP(F119,Paramètres!$E$2:$F$27,2,0)),IF(F120&lt;&gt;"",VLOOKUP(F120,Paramètres!$E$2:$F$27,2,0)),IF(F121&lt;&gt;"",VLOOKUP(F121,Paramètres!$E$2:$F$27,2,0)))&gt;N122,$N122,
SUM(IF(F119&lt;&gt;"",VLOOKUP(F119,Paramètres!$E$2:$F$27,2,0)),IF(F120&lt;&gt;"",VLOOKUP(F120,Paramètres!$E$2:$F$27,2,0)),IF(F121&lt;&gt;"",VLOOKUP(F121,Paramètres!$E$2:$F$27,2,0)))))</f>
        <v>0</v>
      </c>
      <c r="P118" s="408"/>
    </row>
    <row r="119" spans="1:16" ht="15" customHeight="1" x14ac:dyDescent="0.3">
      <c r="A119" s="447"/>
      <c r="B119" s="451"/>
      <c r="C119" s="452"/>
      <c r="D119" s="451"/>
      <c r="E119" s="447"/>
      <c r="F119" s="280"/>
      <c r="G119" s="411"/>
      <c r="H119" s="412"/>
      <c r="I119" s="480"/>
      <c r="J119" s="414"/>
      <c r="K119" s="447"/>
      <c r="N119" s="406">
        <f>N122/4</f>
        <v>10</v>
      </c>
      <c r="O119" s="407">
        <f>N122*5%</f>
        <v>2</v>
      </c>
    </row>
    <row r="120" spans="1:16" ht="15" customHeight="1" x14ac:dyDescent="0.3">
      <c r="A120" s="447"/>
      <c r="B120" s="453"/>
      <c r="C120" s="454"/>
      <c r="D120" s="453"/>
      <c r="E120" s="447"/>
      <c r="F120" s="281"/>
      <c r="G120" s="282"/>
      <c r="H120" s="412"/>
      <c r="I120" s="480"/>
      <c r="J120" s="417" t="str">
        <f>IF(COUNTA(F119:F121)=0,"",IF(F119&lt;&gt;"",VLOOKUP(F119,Paramètres!$E$2:$F$27,2,0))+IF(F120&lt;&gt;"",VLOOKUP(F120,Paramètres!$E$2:$F$27,2,0))+IF(F121&lt;&gt;"",VLOOKUP(F121,Paramètres!$E$2:$F$27,2,0)))</f>
        <v/>
      </c>
      <c r="K120" s="447"/>
      <c r="N120" s="406">
        <f>N122/4</f>
        <v>10</v>
      </c>
      <c r="O120" s="407">
        <f>SUM(N118:N122)-(O118+O119)</f>
        <v>78</v>
      </c>
      <c r="P120" s="408"/>
    </row>
    <row r="121" spans="1:16" ht="15" customHeight="1" thickBot="1" x14ac:dyDescent="0.35">
      <c r="A121" s="447"/>
      <c r="B121" s="453"/>
      <c r="C121" s="454"/>
      <c r="D121" s="453"/>
      <c r="E121" s="447"/>
      <c r="F121" s="283"/>
      <c r="G121" s="418"/>
      <c r="H121" s="419"/>
      <c r="I121" s="483"/>
      <c r="J121" s="421"/>
      <c r="K121" s="447"/>
      <c r="N121" s="406">
        <f>N122/4</f>
        <v>10</v>
      </c>
      <c r="O121" s="398"/>
    </row>
    <row r="122" spans="1:16" ht="16.2" thickBot="1" x14ac:dyDescent="0.35">
      <c r="A122" s="447"/>
      <c r="B122" s="455"/>
      <c r="C122" s="455"/>
      <c r="D122" s="455"/>
      <c r="E122" s="447"/>
      <c r="F122" s="456"/>
      <c r="G122" s="457"/>
      <c r="H122" s="458"/>
      <c r="I122" s="458"/>
      <c r="J122" s="459"/>
      <c r="K122" s="447"/>
      <c r="N122" s="406">
        <f>IF(G120="",40,G120)</f>
        <v>40</v>
      </c>
      <c r="O122" s="398"/>
    </row>
    <row r="123" spans="1:16" ht="15" customHeight="1" thickBot="1" x14ac:dyDescent="0.35">
      <c r="A123" s="447"/>
      <c r="B123" s="399">
        <f t="shared" ref="B123" si="17">B118+1</f>
        <v>25</v>
      </c>
      <c r="C123" s="400" t="str">
        <f>IF(VLOOKUP(B123,Paramètres!$A$2:$C$38,2,0)=0,"",VLOOKUP(B123,Paramètres!$A$2:$C$38,2,0))</f>
        <v>Elève 25</v>
      </c>
      <c r="D123" s="401" t="str">
        <f>IF(C123="","",VLOOKUP(B123,Paramètres!$A$2:$C$38,3,0))</f>
        <v>F</v>
      </c>
      <c r="E123" s="447"/>
      <c r="F123" s="402" t="s">
        <v>394</v>
      </c>
      <c r="G123" s="403" t="s">
        <v>184</v>
      </c>
      <c r="H123" s="404"/>
      <c r="I123" s="477"/>
      <c r="J123" s="403" t="s">
        <v>185</v>
      </c>
      <c r="K123" s="447"/>
      <c r="M123" s="406" t="str">
        <f>IF(G125="","",IF(Paramètres!$I$3="x",
IF(OR(J125=0,J125=""),0,IF(J125&gt;=G125,Paramètres!$K$10,IF(J125&gt;=G125*75%,Paramètres!$J$8,IF(J125&gt;=G125*50%,Paramètres!$I$8,IF(J125&gt;=G125*25%,Paramètres!$H$8,Paramètres!$G$10))))),
IF(Paramètres!$N$3="x",
IF(OR(J125=0,J125=""),0,IF(J125&gt;=G125,Paramètres!$O$9,IF(J125&gt;=G125*75%,Paramètres!$O$9,IF(J125&gt;=G125*50%,Paramètres!$N$8,IF(J125&gt;=G125*25%,Paramètres!$M$8,IF(J125&lt;G125*25%,Paramètres!$L$9)))))),
IF(Paramètres!$R$3="x",
IF(OR(J125=0,J125=""),"NA",IF(J125&gt;=G125,Paramètres!$S$9,IF(J125&gt;=G125*75%,Paramètres!$S$9,IF(J125&gt;=G125*50%,Paramètres!$R$8,IF(J125&gt;=G125*25%,Paramètres!$Q$8,IF(J125&lt;G125*25%,Paramètres!$P$9)))))),
IF(Paramètres!$V$3="x",
IF(OR(J125=0,J125=""),Paramètres!$T$9,IF(J125&gt;=G125,Paramètres!$W$9,IF(J125&gt;=G125*75%,Paramètres!$W$9,IF(J125&gt;=G125*50%,Paramètres!$V$8,IF(J125&gt;=G125*25%,Paramètres!$U$8,IF(J125&lt;G125*25%,Paramètres!$T$9)))))))))))</f>
        <v/>
      </c>
      <c r="N123" s="406">
        <f>N127/4</f>
        <v>10</v>
      </c>
      <c r="O123" s="407">
        <f>IF(OR(COUNTBLANK(F124:F126)=3,G125=""),0,
IF(SUM(IF(F124&lt;&gt;"",VLOOKUP(F124,Paramètres!$E$2:$F$27,2,0)),IF(F125&lt;&gt;"",VLOOKUP(F125,Paramètres!$E$2:$F$27,2,0)),IF(F126&lt;&gt;"",VLOOKUP(F126,Paramètres!$E$2:$F$27,2,0)))&gt;N127,$N127,
SUM(IF(F124&lt;&gt;"",VLOOKUP(F124,Paramètres!$E$2:$F$27,2,0)),IF(F125&lt;&gt;"",VLOOKUP(F125,Paramètres!$E$2:$F$27,2,0)),IF(F126&lt;&gt;"",VLOOKUP(F126,Paramètres!$E$2:$F$27,2,0)))))</f>
        <v>0</v>
      </c>
      <c r="P123" s="408"/>
    </row>
    <row r="124" spans="1:16" ht="15" customHeight="1" x14ac:dyDescent="0.3">
      <c r="A124" s="447"/>
      <c r="B124" s="451"/>
      <c r="C124" s="452"/>
      <c r="D124" s="451"/>
      <c r="E124" s="447"/>
      <c r="F124" s="280"/>
      <c r="G124" s="411"/>
      <c r="H124" s="412"/>
      <c r="I124" s="480"/>
      <c r="J124" s="414"/>
      <c r="K124" s="447"/>
      <c r="N124" s="406">
        <f>N127/4</f>
        <v>10</v>
      </c>
      <c r="O124" s="407">
        <f>N127*5%</f>
        <v>2</v>
      </c>
    </row>
    <row r="125" spans="1:16" ht="15" customHeight="1" x14ac:dyDescent="0.3">
      <c r="A125" s="447"/>
      <c r="B125" s="453"/>
      <c r="C125" s="454"/>
      <c r="D125" s="453"/>
      <c r="E125" s="447"/>
      <c r="F125" s="281"/>
      <c r="G125" s="282"/>
      <c r="H125" s="412"/>
      <c r="I125" s="480"/>
      <c r="J125" s="417" t="str">
        <f>IF(COUNTA(F124:F126)=0,"",IF(F124&lt;&gt;"",VLOOKUP(F124,Paramètres!$E$2:$F$27,2,0))+IF(F125&lt;&gt;"",VLOOKUP(F125,Paramètres!$E$2:$F$27,2,0))+IF(F126&lt;&gt;"",VLOOKUP(F126,Paramètres!$E$2:$F$27,2,0)))</f>
        <v/>
      </c>
      <c r="K125" s="447"/>
      <c r="N125" s="406">
        <f>N127/4</f>
        <v>10</v>
      </c>
      <c r="O125" s="407">
        <f>SUM(N123:N127)-(O123+O124)</f>
        <v>78</v>
      </c>
      <c r="P125" s="408"/>
    </row>
    <row r="126" spans="1:16" ht="15" customHeight="1" thickBot="1" x14ac:dyDescent="0.35">
      <c r="A126" s="447"/>
      <c r="B126" s="453"/>
      <c r="C126" s="454"/>
      <c r="D126" s="453"/>
      <c r="E126" s="447"/>
      <c r="F126" s="283"/>
      <c r="G126" s="418"/>
      <c r="H126" s="419"/>
      <c r="I126" s="483"/>
      <c r="J126" s="421"/>
      <c r="K126" s="447"/>
      <c r="N126" s="406">
        <f>N127/4</f>
        <v>10</v>
      </c>
      <c r="O126" s="398"/>
    </row>
    <row r="127" spans="1:16" ht="16.2" thickBot="1" x14ac:dyDescent="0.35">
      <c r="A127" s="447"/>
      <c r="B127" s="455"/>
      <c r="C127" s="455"/>
      <c r="D127" s="455"/>
      <c r="E127" s="447"/>
      <c r="F127" s="456"/>
      <c r="G127" s="457"/>
      <c r="H127" s="458"/>
      <c r="I127" s="458"/>
      <c r="J127" s="459"/>
      <c r="K127" s="447"/>
      <c r="N127" s="406">
        <f>IF(G125="",40,G125)</f>
        <v>40</v>
      </c>
      <c r="O127" s="398"/>
    </row>
    <row r="128" spans="1:16" ht="15" customHeight="1" thickBot="1" x14ac:dyDescent="0.35">
      <c r="A128" s="447"/>
      <c r="B128" s="399">
        <f t="shared" ref="B128" si="18">B123+1</f>
        <v>26</v>
      </c>
      <c r="C128" s="400" t="str">
        <f>IF(VLOOKUP(B128,Paramètres!$A$2:$C$38,2,0)=0,"",VLOOKUP(B128,Paramètres!$A$2:$C$38,2,0))</f>
        <v>Elève 26</v>
      </c>
      <c r="D128" s="401" t="str">
        <f>IF(C128="","",VLOOKUP(B128,Paramètres!$A$2:$C$38,3,0))</f>
        <v>F</v>
      </c>
      <c r="E128" s="447"/>
      <c r="F128" s="402" t="s">
        <v>394</v>
      </c>
      <c r="G128" s="403" t="s">
        <v>184</v>
      </c>
      <c r="H128" s="404"/>
      <c r="I128" s="477"/>
      <c r="J128" s="403" t="s">
        <v>185</v>
      </c>
      <c r="K128" s="447"/>
      <c r="M128" s="406" t="str">
        <f>IF(G130="","",IF(Paramètres!$I$3="x",
IF(OR(J130=0,J130=""),0,IF(J130&gt;=G130,Paramètres!$K$10,IF(J130&gt;=G130*75%,Paramètres!$J$8,IF(J130&gt;=G130*50%,Paramètres!$I$8,IF(J130&gt;=G130*25%,Paramètres!$H$8,Paramètres!$G$10))))),
IF(Paramètres!$N$3="x",
IF(OR(J130=0,J130=""),0,IF(J130&gt;=G130,Paramètres!$O$9,IF(J130&gt;=G130*75%,Paramètres!$O$9,IF(J130&gt;=G130*50%,Paramètres!$N$8,IF(J130&gt;=G130*25%,Paramètres!$M$8,IF(J130&lt;G130*25%,Paramètres!$L$9)))))),
IF(Paramètres!$R$3="x",
IF(OR(J130=0,J130=""),"NA",IF(J130&gt;=G130,Paramètres!$S$9,IF(J130&gt;=G130*75%,Paramètres!$S$9,IF(J130&gt;=G130*50%,Paramètres!$R$8,IF(J130&gt;=G130*25%,Paramètres!$Q$8,IF(J130&lt;G130*25%,Paramètres!$P$9)))))),
IF(Paramètres!$V$3="x",
IF(OR(J130=0,J130=""),Paramètres!$T$9,IF(J130&gt;=G130,Paramètres!$W$9,IF(J130&gt;=G130*75%,Paramètres!$W$9,IF(J130&gt;=G130*50%,Paramètres!$V$8,IF(J130&gt;=G130*25%,Paramètres!$U$8,IF(J130&lt;G130*25%,Paramètres!$T$9)))))))))))</f>
        <v/>
      </c>
      <c r="N128" s="406">
        <f>N132/4</f>
        <v>10</v>
      </c>
      <c r="O128" s="407">
        <f>IF(OR(COUNTBLANK(F129:F131)=3,G130=""),0,
IF(SUM(IF(F129&lt;&gt;"",VLOOKUP(F129,Paramètres!$E$2:$F$27,2,0)),IF(F130&lt;&gt;"",VLOOKUP(F130,Paramètres!$E$2:$F$27,2,0)),IF(F131&lt;&gt;"",VLOOKUP(F131,Paramètres!$E$2:$F$27,2,0)))&gt;N132,$N132,
SUM(IF(F129&lt;&gt;"",VLOOKUP(F129,Paramètres!$E$2:$F$27,2,0)),IF(F130&lt;&gt;"",VLOOKUP(F130,Paramètres!$E$2:$F$27,2,0)),IF(F131&lt;&gt;"",VLOOKUP(F131,Paramètres!$E$2:$F$27,2,0)))))</f>
        <v>0</v>
      </c>
      <c r="P128" s="408"/>
    </row>
    <row r="129" spans="1:16" ht="15" customHeight="1" x14ac:dyDescent="0.3">
      <c r="A129" s="447"/>
      <c r="B129" s="451"/>
      <c r="C129" s="452"/>
      <c r="D129" s="451"/>
      <c r="E129" s="447"/>
      <c r="F129" s="280"/>
      <c r="G129" s="411"/>
      <c r="H129" s="412"/>
      <c r="I129" s="480"/>
      <c r="J129" s="414"/>
      <c r="K129" s="447"/>
      <c r="N129" s="406">
        <f>N132/4</f>
        <v>10</v>
      </c>
      <c r="O129" s="407">
        <f>N132*5%</f>
        <v>2</v>
      </c>
    </row>
    <row r="130" spans="1:16" ht="15" customHeight="1" x14ac:dyDescent="0.3">
      <c r="A130" s="447"/>
      <c r="B130" s="453"/>
      <c r="C130" s="454"/>
      <c r="D130" s="453"/>
      <c r="E130" s="447"/>
      <c r="F130" s="281"/>
      <c r="G130" s="282"/>
      <c r="H130" s="412"/>
      <c r="I130" s="480"/>
      <c r="J130" s="417" t="str">
        <f>IF(COUNTA(F129:F131)=0,"",IF(F129&lt;&gt;"",VLOOKUP(F129,Paramètres!$E$2:$F$27,2,0))+IF(F130&lt;&gt;"",VLOOKUP(F130,Paramètres!$E$2:$F$27,2,0))+IF(F131&lt;&gt;"",VLOOKUP(F131,Paramètres!$E$2:$F$27,2,0)))</f>
        <v/>
      </c>
      <c r="K130" s="447"/>
      <c r="N130" s="406">
        <f>N132/4</f>
        <v>10</v>
      </c>
      <c r="O130" s="407">
        <f>SUM(N128:N132)-(O128+O129)</f>
        <v>78</v>
      </c>
      <c r="P130" s="408"/>
    </row>
    <row r="131" spans="1:16" ht="15" customHeight="1" thickBot="1" x14ac:dyDescent="0.35">
      <c r="A131" s="447"/>
      <c r="B131" s="453"/>
      <c r="C131" s="454"/>
      <c r="D131" s="453"/>
      <c r="E131" s="447"/>
      <c r="F131" s="283"/>
      <c r="G131" s="418"/>
      <c r="H131" s="419"/>
      <c r="I131" s="483"/>
      <c r="J131" s="421"/>
      <c r="K131" s="447"/>
      <c r="N131" s="406">
        <f>N132/4</f>
        <v>10</v>
      </c>
      <c r="O131" s="398"/>
    </row>
    <row r="132" spans="1:16" ht="16.2" thickBot="1" x14ac:dyDescent="0.35">
      <c r="A132" s="447"/>
      <c r="B132" s="455"/>
      <c r="C132" s="455"/>
      <c r="D132" s="455"/>
      <c r="E132" s="447"/>
      <c r="F132" s="456"/>
      <c r="G132" s="457"/>
      <c r="H132" s="458"/>
      <c r="I132" s="458"/>
      <c r="J132" s="459"/>
      <c r="K132" s="447"/>
      <c r="N132" s="406">
        <f>IF(G130="",40,G130)</f>
        <v>40</v>
      </c>
      <c r="O132" s="398"/>
    </row>
    <row r="133" spans="1:16" ht="15" customHeight="1" thickBot="1" x14ac:dyDescent="0.35">
      <c r="A133" s="447"/>
      <c r="B133" s="399">
        <f t="shared" ref="B133" si="19">B128+1</f>
        <v>27</v>
      </c>
      <c r="C133" s="400" t="str">
        <f>IF(VLOOKUP(B133,Paramètres!$A$2:$C$38,2,0)=0,"",VLOOKUP(B133,Paramètres!$A$2:$C$38,2,0))</f>
        <v>Elève 27</v>
      </c>
      <c r="D133" s="401" t="str">
        <f>IF(C133="","",VLOOKUP(B133,Paramètres!$A$2:$C$38,3,0))</f>
        <v>G</v>
      </c>
      <c r="E133" s="447"/>
      <c r="F133" s="402" t="s">
        <v>394</v>
      </c>
      <c r="G133" s="403" t="s">
        <v>184</v>
      </c>
      <c r="H133" s="404"/>
      <c r="I133" s="477"/>
      <c r="J133" s="403" t="s">
        <v>185</v>
      </c>
      <c r="K133" s="447"/>
      <c r="M133" s="406" t="str">
        <f>IF(G135="","",IF(Paramètres!$I$3="x",
IF(OR(J135=0,J135=""),0,IF(J135&gt;=G135,Paramètres!$K$10,IF(J135&gt;=G135*75%,Paramètres!$J$8,IF(J135&gt;=G135*50%,Paramètres!$I$8,IF(J135&gt;=G135*25%,Paramètres!$H$8,Paramètres!$G$10))))),
IF(Paramètres!$N$3="x",
IF(OR(J135=0,J135=""),0,IF(J135&gt;=G135,Paramètres!$O$9,IF(J135&gt;=G135*75%,Paramètres!$O$9,IF(J135&gt;=G135*50%,Paramètres!$N$8,IF(J135&gt;=G135*25%,Paramètres!$M$8,IF(J135&lt;G135*25%,Paramètres!$L$9)))))),
IF(Paramètres!$R$3="x",
IF(OR(J135=0,J135=""),"NA",IF(J135&gt;=G135,Paramètres!$S$9,IF(J135&gt;=G135*75%,Paramètres!$S$9,IF(J135&gt;=G135*50%,Paramètres!$R$8,IF(J135&gt;=G135*25%,Paramètres!$Q$8,IF(J135&lt;G135*25%,Paramètres!$P$9)))))),
IF(Paramètres!$V$3="x",
IF(OR(J135=0,J135=""),Paramètres!$T$9,IF(J135&gt;=G135,Paramètres!$W$9,IF(J135&gt;=G135*75%,Paramètres!$W$9,IF(J135&gt;=G135*50%,Paramètres!$V$8,IF(J135&gt;=G135*25%,Paramètres!$U$8,IF(J135&lt;G135*25%,Paramètres!$T$9)))))))))))</f>
        <v/>
      </c>
      <c r="N133" s="406">
        <f>N137/4</f>
        <v>10</v>
      </c>
      <c r="O133" s="407">
        <f>IF(OR(COUNTBLANK(F134:F136)=3,G135=""),0,
IF(SUM(IF(F134&lt;&gt;"",VLOOKUP(F134,Paramètres!$E$2:$F$27,2,0)),IF(F135&lt;&gt;"",VLOOKUP(F135,Paramètres!$E$2:$F$27,2,0)),IF(F136&lt;&gt;"",VLOOKUP(F136,Paramètres!$E$2:$F$27,2,0)))&gt;N137,$N137,
SUM(IF(F134&lt;&gt;"",VLOOKUP(F134,Paramètres!$E$2:$F$27,2,0)),IF(F135&lt;&gt;"",VLOOKUP(F135,Paramètres!$E$2:$F$27,2,0)),IF(F136&lt;&gt;"",VLOOKUP(F136,Paramètres!$E$2:$F$27,2,0)))))</f>
        <v>0</v>
      </c>
      <c r="P133" s="408"/>
    </row>
    <row r="134" spans="1:16" ht="15" customHeight="1" x14ac:dyDescent="0.3">
      <c r="A134" s="447"/>
      <c r="B134" s="451"/>
      <c r="C134" s="452"/>
      <c r="D134" s="451"/>
      <c r="E134" s="447"/>
      <c r="F134" s="280"/>
      <c r="G134" s="411"/>
      <c r="H134" s="412"/>
      <c r="I134" s="480"/>
      <c r="J134" s="414"/>
      <c r="K134" s="447"/>
      <c r="N134" s="406">
        <f>N137/4</f>
        <v>10</v>
      </c>
      <c r="O134" s="407">
        <f>N137*5%</f>
        <v>2</v>
      </c>
    </row>
    <row r="135" spans="1:16" ht="15" customHeight="1" x14ac:dyDescent="0.3">
      <c r="A135" s="447"/>
      <c r="B135" s="453"/>
      <c r="C135" s="454"/>
      <c r="D135" s="453"/>
      <c r="E135" s="447"/>
      <c r="F135" s="281"/>
      <c r="G135" s="282"/>
      <c r="H135" s="412"/>
      <c r="I135" s="480"/>
      <c r="J135" s="417" t="str">
        <f>IF(COUNTA(F134:F136)=0,"",IF(F134&lt;&gt;"",VLOOKUP(F134,Paramètres!$E$2:$F$27,2,0))+IF(F135&lt;&gt;"",VLOOKUP(F135,Paramètres!$E$2:$F$27,2,0))+IF(F136&lt;&gt;"",VLOOKUP(F136,Paramètres!$E$2:$F$27,2,0)))</f>
        <v/>
      </c>
      <c r="K135" s="447"/>
      <c r="N135" s="406">
        <f>N137/4</f>
        <v>10</v>
      </c>
      <c r="O135" s="407">
        <f>SUM(N133:N137)-(O133+O134)</f>
        <v>78</v>
      </c>
      <c r="P135" s="408"/>
    </row>
    <row r="136" spans="1:16" ht="15" customHeight="1" thickBot="1" x14ac:dyDescent="0.35">
      <c r="A136" s="447"/>
      <c r="B136" s="453"/>
      <c r="C136" s="454"/>
      <c r="D136" s="453"/>
      <c r="E136" s="447"/>
      <c r="F136" s="283"/>
      <c r="G136" s="418"/>
      <c r="H136" s="419"/>
      <c r="I136" s="483"/>
      <c r="J136" s="421"/>
      <c r="K136" s="447"/>
      <c r="N136" s="406">
        <f>N137/4</f>
        <v>10</v>
      </c>
      <c r="O136" s="398"/>
    </row>
    <row r="137" spans="1:16" ht="16.2" thickBot="1" x14ac:dyDescent="0.35">
      <c r="A137" s="447"/>
      <c r="B137" s="455"/>
      <c r="C137" s="455"/>
      <c r="D137" s="455"/>
      <c r="E137" s="447"/>
      <c r="F137" s="456"/>
      <c r="G137" s="457"/>
      <c r="H137" s="458"/>
      <c r="I137" s="458"/>
      <c r="J137" s="459"/>
      <c r="K137" s="447"/>
      <c r="N137" s="406">
        <f>IF(G135="",40,G135)</f>
        <v>40</v>
      </c>
      <c r="O137" s="398"/>
    </row>
    <row r="138" spans="1:16" ht="15" customHeight="1" thickBot="1" x14ac:dyDescent="0.35">
      <c r="A138" s="447"/>
      <c r="B138" s="399">
        <f t="shared" ref="B138" si="20">B133+1</f>
        <v>28</v>
      </c>
      <c r="C138" s="400" t="str">
        <f>IF(VLOOKUP(B138,Paramètres!$A$2:$C$38,2,0)=0,"",VLOOKUP(B138,Paramètres!$A$2:$C$38,2,0))</f>
        <v>Elève 28</v>
      </c>
      <c r="D138" s="401" t="str">
        <f>IF(C138="","",VLOOKUP(B138,Paramètres!$A$2:$C$38,3,0))</f>
        <v>F</v>
      </c>
      <c r="E138" s="447"/>
      <c r="F138" s="402" t="s">
        <v>394</v>
      </c>
      <c r="G138" s="403" t="s">
        <v>184</v>
      </c>
      <c r="H138" s="404"/>
      <c r="I138" s="477"/>
      <c r="J138" s="403" t="s">
        <v>185</v>
      </c>
      <c r="K138" s="447"/>
      <c r="M138" s="406" t="str">
        <f>IF(G140="","",IF(Paramètres!$I$3="x",
IF(OR(J140=0,J140=""),0,IF(J140&gt;=G140,Paramètres!$K$10,IF(J140&gt;=G140*75%,Paramètres!$J$8,IF(J140&gt;=G140*50%,Paramètres!$I$8,IF(J140&gt;=G140*25%,Paramètres!$H$8,Paramètres!$G$10))))),
IF(Paramètres!$N$3="x",
IF(OR(J140=0,J140=""),0,IF(J140&gt;=G140,Paramètres!$O$9,IF(J140&gt;=G140*75%,Paramètres!$O$9,IF(J140&gt;=G140*50%,Paramètres!$N$8,IF(J140&gt;=G140*25%,Paramètres!$M$8,IF(J140&lt;G140*25%,Paramètres!$L$9)))))),
IF(Paramètres!$R$3="x",
IF(OR(J140=0,J140=""),"NA",IF(J140&gt;=G140,Paramètres!$S$9,IF(J140&gt;=G140*75%,Paramètres!$S$9,IF(J140&gt;=G140*50%,Paramètres!$R$8,IF(J140&gt;=G140*25%,Paramètres!$Q$8,IF(J140&lt;G140*25%,Paramètres!$P$9)))))),
IF(Paramètres!$V$3="x",
IF(OR(J140=0,J140=""),Paramètres!$T$9,IF(J140&gt;=G140,Paramètres!$W$9,IF(J140&gt;=G140*75%,Paramètres!$W$9,IF(J140&gt;=G140*50%,Paramètres!$V$8,IF(J140&gt;=G140*25%,Paramètres!$U$8,IF(J140&lt;G140*25%,Paramètres!$T$9)))))))))))</f>
        <v/>
      </c>
      <c r="N138" s="406">
        <f>N142/4</f>
        <v>10</v>
      </c>
      <c r="O138" s="407">
        <f>IF(OR(COUNTBLANK(F139:F141)=3,G140=""),0,
IF(SUM(IF(F139&lt;&gt;"",VLOOKUP(F139,Paramètres!$E$2:$F$27,2,0)),IF(F140&lt;&gt;"",VLOOKUP(F140,Paramètres!$E$2:$F$27,2,0)),IF(F141&lt;&gt;"",VLOOKUP(F141,Paramètres!$E$2:$F$27,2,0)))&gt;N142,$N142,
SUM(IF(F139&lt;&gt;"",VLOOKUP(F139,Paramètres!$E$2:$F$27,2,0)),IF(F140&lt;&gt;"",VLOOKUP(F140,Paramètres!$E$2:$F$27,2,0)),IF(F141&lt;&gt;"",VLOOKUP(F141,Paramètres!$E$2:$F$27,2,0)))))</f>
        <v>0</v>
      </c>
      <c r="P138" s="408"/>
    </row>
    <row r="139" spans="1:16" ht="15" customHeight="1" x14ac:dyDescent="0.3">
      <c r="A139" s="447"/>
      <c r="B139" s="451"/>
      <c r="C139" s="452"/>
      <c r="D139" s="451"/>
      <c r="E139" s="447"/>
      <c r="F139" s="280"/>
      <c r="G139" s="411"/>
      <c r="H139" s="412"/>
      <c r="I139" s="480"/>
      <c r="J139" s="414"/>
      <c r="K139" s="447"/>
      <c r="N139" s="406">
        <f>N142/4</f>
        <v>10</v>
      </c>
      <c r="O139" s="407">
        <f>N142*5%</f>
        <v>2</v>
      </c>
    </row>
    <row r="140" spans="1:16" ht="15" customHeight="1" x14ac:dyDescent="0.3">
      <c r="A140" s="447"/>
      <c r="B140" s="453"/>
      <c r="C140" s="454"/>
      <c r="D140" s="453"/>
      <c r="E140" s="447"/>
      <c r="F140" s="281"/>
      <c r="G140" s="282"/>
      <c r="H140" s="412"/>
      <c r="I140" s="480"/>
      <c r="J140" s="417" t="str">
        <f>IF(COUNTA(F139:F141)=0,"",IF(F139&lt;&gt;"",VLOOKUP(F139,Paramètres!$E$2:$F$27,2,0))+IF(F140&lt;&gt;"",VLOOKUP(F140,Paramètres!$E$2:$F$27,2,0))+IF(F141&lt;&gt;"",VLOOKUP(F141,Paramètres!$E$2:$F$27,2,0)))</f>
        <v/>
      </c>
      <c r="K140" s="447"/>
      <c r="N140" s="406">
        <f>N142/4</f>
        <v>10</v>
      </c>
      <c r="O140" s="407">
        <f>SUM(N138:N142)-(O138+O139)</f>
        <v>78</v>
      </c>
      <c r="P140" s="408"/>
    </row>
    <row r="141" spans="1:16" ht="15" customHeight="1" thickBot="1" x14ac:dyDescent="0.35">
      <c r="A141" s="447"/>
      <c r="B141" s="453"/>
      <c r="C141" s="454"/>
      <c r="D141" s="453"/>
      <c r="E141" s="447"/>
      <c r="F141" s="283"/>
      <c r="G141" s="418"/>
      <c r="H141" s="419"/>
      <c r="I141" s="483"/>
      <c r="J141" s="421"/>
      <c r="K141" s="447"/>
      <c r="N141" s="406">
        <f>N142/4</f>
        <v>10</v>
      </c>
      <c r="O141" s="398"/>
    </row>
    <row r="142" spans="1:16" ht="16.2" thickBot="1" x14ac:dyDescent="0.35">
      <c r="A142" s="447"/>
      <c r="B142" s="455"/>
      <c r="C142" s="455"/>
      <c r="D142" s="455"/>
      <c r="E142" s="447"/>
      <c r="F142" s="456"/>
      <c r="G142" s="457"/>
      <c r="H142" s="458"/>
      <c r="I142" s="458"/>
      <c r="J142" s="459"/>
      <c r="K142" s="447"/>
      <c r="N142" s="406">
        <f>IF(G140="",40,G140)</f>
        <v>40</v>
      </c>
      <c r="O142" s="398"/>
    </row>
    <row r="143" spans="1:16" ht="15" customHeight="1" thickBot="1" x14ac:dyDescent="0.35">
      <c r="A143" s="447"/>
      <c r="B143" s="399">
        <f t="shared" ref="B143" si="21">B138+1</f>
        <v>29</v>
      </c>
      <c r="C143" s="400" t="str">
        <f>IF(VLOOKUP(B143,Paramètres!$A$2:$C$38,2,0)=0,"",VLOOKUP(B143,Paramètres!$A$2:$C$38,2,0))</f>
        <v>Elève 29</v>
      </c>
      <c r="D143" s="401" t="str">
        <f>IF(C143="","",VLOOKUP(B143,Paramètres!$A$2:$C$38,3,0))</f>
        <v>F</v>
      </c>
      <c r="E143" s="447"/>
      <c r="F143" s="402" t="s">
        <v>394</v>
      </c>
      <c r="G143" s="403" t="s">
        <v>184</v>
      </c>
      <c r="H143" s="404"/>
      <c r="I143" s="477"/>
      <c r="J143" s="403" t="s">
        <v>185</v>
      </c>
      <c r="K143" s="447"/>
      <c r="M143" s="406" t="str">
        <f>IF(G145="","",IF(Paramètres!$I$3="x",
IF(OR(J145=0,J145=""),0,IF(J145&gt;=G145,Paramètres!$K$10,IF(J145&gt;=G145*75%,Paramètres!$J$8,IF(J145&gt;=G145*50%,Paramètres!$I$8,IF(J145&gt;=G145*25%,Paramètres!$H$8,Paramètres!$G$10))))),
IF(Paramètres!$N$3="x",
IF(OR(J145=0,J145=""),0,IF(J145&gt;=G145,Paramètres!$O$9,IF(J145&gt;=G145*75%,Paramètres!$O$9,IF(J145&gt;=G145*50%,Paramètres!$N$8,IF(J145&gt;=G145*25%,Paramètres!$M$8,IF(J145&lt;G145*25%,Paramètres!$L$9)))))),
IF(Paramètres!$R$3="x",
IF(OR(J145=0,J145=""),"NA",IF(J145&gt;=G145,Paramètres!$S$9,IF(J145&gt;=G145*75%,Paramètres!$S$9,IF(J145&gt;=G145*50%,Paramètres!$R$8,IF(J145&gt;=G145*25%,Paramètres!$Q$8,IF(J145&lt;G145*25%,Paramètres!$P$9)))))),
IF(Paramètres!$V$3="x",
IF(OR(J145=0,J145=""),Paramètres!$T$9,IF(J145&gt;=G145,Paramètres!$W$9,IF(J145&gt;=G145*75%,Paramètres!$W$9,IF(J145&gt;=G145*50%,Paramètres!$V$8,IF(J145&gt;=G145*25%,Paramètres!$U$8,IF(J145&lt;G145*25%,Paramètres!$T$9)))))))))))</f>
        <v/>
      </c>
      <c r="N143" s="406">
        <f>N147/4</f>
        <v>10</v>
      </c>
      <c r="O143" s="407">
        <f>IF(OR(COUNTBLANK(F144:F146)=3,G145=""),0,
IF(SUM(IF(F144&lt;&gt;"",VLOOKUP(F144,Paramètres!$E$2:$F$27,2,0)),IF(F145&lt;&gt;"",VLOOKUP(F145,Paramètres!$E$2:$F$27,2,0)),IF(F146&lt;&gt;"",VLOOKUP(F146,Paramètres!$E$2:$F$27,2,0)))&gt;N147,$N147,
SUM(IF(F144&lt;&gt;"",VLOOKUP(F144,Paramètres!$E$2:$F$27,2,0)),IF(F145&lt;&gt;"",VLOOKUP(F145,Paramètres!$E$2:$F$27,2,0)),IF(F146&lt;&gt;"",VLOOKUP(F146,Paramètres!$E$2:$F$27,2,0)))))</f>
        <v>0</v>
      </c>
      <c r="P143" s="408"/>
    </row>
    <row r="144" spans="1:16" ht="15" customHeight="1" x14ac:dyDescent="0.3">
      <c r="A144" s="447"/>
      <c r="B144" s="451"/>
      <c r="C144" s="452"/>
      <c r="D144" s="451"/>
      <c r="E144" s="447"/>
      <c r="F144" s="280"/>
      <c r="G144" s="411"/>
      <c r="H144" s="412"/>
      <c r="I144" s="480"/>
      <c r="J144" s="414"/>
      <c r="K144" s="447"/>
      <c r="N144" s="406">
        <f>N147/4</f>
        <v>10</v>
      </c>
      <c r="O144" s="407">
        <f>N147*5%</f>
        <v>2</v>
      </c>
    </row>
    <row r="145" spans="1:16" ht="15" customHeight="1" x14ac:dyDescent="0.3">
      <c r="A145" s="447"/>
      <c r="B145" s="453"/>
      <c r="C145" s="454"/>
      <c r="D145" s="453"/>
      <c r="E145" s="447"/>
      <c r="F145" s="281"/>
      <c r="G145" s="282"/>
      <c r="H145" s="412"/>
      <c r="I145" s="480"/>
      <c r="J145" s="417" t="str">
        <f>IF(COUNTA(F144:F146)=0,"",IF(F144&lt;&gt;"",VLOOKUP(F144,Paramètres!$E$2:$F$27,2,0))+IF(F145&lt;&gt;"",VLOOKUP(F145,Paramètres!$E$2:$F$27,2,0))+IF(F146&lt;&gt;"",VLOOKUP(F146,Paramètres!$E$2:$F$27,2,0)))</f>
        <v/>
      </c>
      <c r="K145" s="447"/>
      <c r="N145" s="406">
        <f>N147/4</f>
        <v>10</v>
      </c>
      <c r="O145" s="407">
        <f>SUM(N143:N147)-(O143+O144)</f>
        <v>78</v>
      </c>
      <c r="P145" s="408"/>
    </row>
    <row r="146" spans="1:16" ht="15" customHeight="1" thickBot="1" x14ac:dyDescent="0.35">
      <c r="A146" s="447"/>
      <c r="B146" s="453"/>
      <c r="C146" s="454"/>
      <c r="D146" s="453"/>
      <c r="E146" s="447"/>
      <c r="F146" s="283"/>
      <c r="G146" s="418"/>
      <c r="H146" s="419"/>
      <c r="I146" s="483"/>
      <c r="J146" s="421"/>
      <c r="K146" s="447"/>
      <c r="N146" s="406">
        <f>N147/4</f>
        <v>10</v>
      </c>
      <c r="O146" s="398"/>
    </row>
    <row r="147" spans="1:16" ht="16.2" thickBot="1" x14ac:dyDescent="0.35">
      <c r="A147" s="447"/>
      <c r="B147" s="455"/>
      <c r="C147" s="455"/>
      <c r="D147" s="455"/>
      <c r="E147" s="447"/>
      <c r="F147" s="456"/>
      <c r="G147" s="457"/>
      <c r="H147" s="458"/>
      <c r="I147" s="458"/>
      <c r="J147" s="459"/>
      <c r="K147" s="447"/>
      <c r="N147" s="406">
        <f>IF(G145="",40,G145)</f>
        <v>40</v>
      </c>
      <c r="O147" s="398"/>
    </row>
    <row r="148" spans="1:16" ht="15" customHeight="1" thickBot="1" x14ac:dyDescent="0.35">
      <c r="A148" s="447"/>
      <c r="B148" s="399">
        <f t="shared" ref="B148" si="22">B143+1</f>
        <v>30</v>
      </c>
      <c r="C148" s="400" t="str">
        <f>IF(VLOOKUP(B148,Paramètres!$A$2:$C$38,2,0)=0,"",VLOOKUP(B148,Paramètres!$A$2:$C$38,2,0))</f>
        <v>Elève 30</v>
      </c>
      <c r="D148" s="401" t="str">
        <f>IF(C148="","",VLOOKUP(B148,Paramètres!$A$2:$C$38,3,0))</f>
        <v>F</v>
      </c>
      <c r="E148" s="447"/>
      <c r="F148" s="402" t="s">
        <v>394</v>
      </c>
      <c r="G148" s="403" t="s">
        <v>184</v>
      </c>
      <c r="H148" s="404"/>
      <c r="I148" s="477"/>
      <c r="J148" s="403" t="s">
        <v>185</v>
      </c>
      <c r="K148" s="447"/>
      <c r="M148" s="406" t="str">
        <f>IF(G150="","",IF(Paramètres!$I$3="x",
IF(OR(J150=0,J150=""),0,IF(J150&gt;=G150,Paramètres!$K$10,IF(J150&gt;=G150*75%,Paramètres!$J$8,IF(J150&gt;=G150*50%,Paramètres!$I$8,IF(J150&gt;=G150*25%,Paramètres!$H$8,Paramètres!$G$10))))),
IF(Paramètres!$N$3="x",
IF(OR(J150=0,J150=""),0,IF(J150&gt;=G150,Paramètres!$O$9,IF(J150&gt;=G150*75%,Paramètres!$O$9,IF(J150&gt;=G150*50%,Paramètres!$N$8,IF(J150&gt;=G150*25%,Paramètres!$M$8,IF(J150&lt;G150*25%,Paramètres!$L$9)))))),
IF(Paramètres!$R$3="x",
IF(OR(J150=0,J150=""),"NA",IF(J150&gt;=G150,Paramètres!$S$9,IF(J150&gt;=G150*75%,Paramètres!$S$9,IF(J150&gt;=G150*50%,Paramètres!$R$8,IF(J150&gt;=G150*25%,Paramètres!$Q$8,IF(J150&lt;G150*25%,Paramètres!$P$9)))))),
IF(Paramètres!$V$3="x",
IF(OR(J150=0,J150=""),Paramètres!$T$9,IF(J150&gt;=G150,Paramètres!$W$9,IF(J150&gt;=G150*75%,Paramètres!$W$9,IF(J150&gt;=G150*50%,Paramètres!$V$8,IF(J150&gt;=G150*25%,Paramètres!$U$8,IF(J150&lt;G150*25%,Paramètres!$T$9)))))))))))</f>
        <v/>
      </c>
      <c r="N148" s="406">
        <f>N152/4</f>
        <v>10</v>
      </c>
      <c r="O148" s="407">
        <f>IF(OR(COUNTBLANK(F149:F151)=3,G150=""),0,
IF(SUM(IF(F149&lt;&gt;"",VLOOKUP(F149,Paramètres!$E$2:$F$27,2,0)),IF(F150&lt;&gt;"",VLOOKUP(F150,Paramètres!$E$2:$F$27,2,0)),IF(F151&lt;&gt;"",VLOOKUP(F151,Paramètres!$E$2:$F$27,2,0)))&gt;N152,$N152,
SUM(IF(F149&lt;&gt;"",VLOOKUP(F149,Paramètres!$E$2:$F$27,2,0)),IF(F150&lt;&gt;"",VLOOKUP(F150,Paramètres!$E$2:$F$27,2,0)),IF(F151&lt;&gt;"",VLOOKUP(F151,Paramètres!$E$2:$F$27,2,0)))))</f>
        <v>0</v>
      </c>
      <c r="P148" s="408"/>
    </row>
    <row r="149" spans="1:16" ht="15" customHeight="1" x14ac:dyDescent="0.3">
      <c r="A149" s="447"/>
      <c r="B149" s="451"/>
      <c r="C149" s="452"/>
      <c r="D149" s="451"/>
      <c r="E149" s="447"/>
      <c r="F149" s="280"/>
      <c r="G149" s="411"/>
      <c r="H149" s="412"/>
      <c r="I149" s="480"/>
      <c r="J149" s="414"/>
      <c r="K149" s="447"/>
      <c r="N149" s="406">
        <f>N152/4</f>
        <v>10</v>
      </c>
      <c r="O149" s="407">
        <f>N152*5%</f>
        <v>2</v>
      </c>
    </row>
    <row r="150" spans="1:16" ht="15" customHeight="1" x14ac:dyDescent="0.3">
      <c r="A150" s="447"/>
      <c r="B150" s="453"/>
      <c r="C150" s="454"/>
      <c r="D150" s="453"/>
      <c r="E150" s="447"/>
      <c r="F150" s="281"/>
      <c r="G150" s="282"/>
      <c r="H150" s="412"/>
      <c r="I150" s="480"/>
      <c r="J150" s="417" t="str">
        <f>IF(COUNTA(F149:F151)=0,"",IF(F149&lt;&gt;"",VLOOKUP(F149,Paramètres!$E$2:$F$27,2,0))+IF(F150&lt;&gt;"",VLOOKUP(F150,Paramètres!$E$2:$F$27,2,0))+IF(F151&lt;&gt;"",VLOOKUP(F151,Paramètres!$E$2:$F$27,2,0)))</f>
        <v/>
      </c>
      <c r="K150" s="447"/>
      <c r="N150" s="406">
        <f>N152/4</f>
        <v>10</v>
      </c>
      <c r="O150" s="407">
        <f>SUM(N148:N152)-(O148+O149)</f>
        <v>78</v>
      </c>
      <c r="P150" s="408"/>
    </row>
    <row r="151" spans="1:16" ht="15" customHeight="1" thickBot="1" x14ac:dyDescent="0.35">
      <c r="A151" s="447"/>
      <c r="B151" s="453"/>
      <c r="C151" s="454"/>
      <c r="D151" s="453"/>
      <c r="E151" s="447"/>
      <c r="F151" s="283"/>
      <c r="G151" s="418"/>
      <c r="H151" s="419"/>
      <c r="I151" s="483"/>
      <c r="J151" s="421"/>
      <c r="K151" s="447"/>
      <c r="N151" s="406">
        <f>N152/4</f>
        <v>10</v>
      </c>
      <c r="O151" s="398"/>
    </row>
    <row r="152" spans="1:16" ht="16.2" thickBot="1" x14ac:dyDescent="0.35">
      <c r="A152" s="447"/>
      <c r="B152" s="455"/>
      <c r="C152" s="455"/>
      <c r="D152" s="455"/>
      <c r="E152" s="447"/>
      <c r="F152" s="456"/>
      <c r="G152" s="457"/>
      <c r="H152" s="458"/>
      <c r="I152" s="458"/>
      <c r="J152" s="459"/>
      <c r="K152" s="447"/>
      <c r="N152" s="406">
        <f>IF(G150="",40,G150)</f>
        <v>40</v>
      </c>
      <c r="O152" s="398"/>
    </row>
    <row r="153" spans="1:16" ht="15" customHeight="1" thickBot="1" x14ac:dyDescent="0.35">
      <c r="A153" s="447"/>
      <c r="B153" s="399">
        <f t="shared" ref="B153" si="23">B148+1</f>
        <v>31</v>
      </c>
      <c r="C153" s="400" t="str">
        <f>IF(VLOOKUP(B153,Paramètres!$A$2:$C$38,2,0)=0,"",VLOOKUP(B153,Paramètres!$A$2:$C$38,2,0))</f>
        <v>Elève 31</v>
      </c>
      <c r="D153" s="401" t="str">
        <f>IF(C153="","",VLOOKUP(B153,Paramètres!$A$2:$C$38,3,0))</f>
        <v>G</v>
      </c>
      <c r="E153" s="447"/>
      <c r="F153" s="402" t="s">
        <v>394</v>
      </c>
      <c r="G153" s="403" t="s">
        <v>184</v>
      </c>
      <c r="H153" s="404"/>
      <c r="I153" s="477"/>
      <c r="J153" s="403" t="s">
        <v>185</v>
      </c>
      <c r="K153" s="447"/>
      <c r="M153" s="406" t="str">
        <f>IF(G155="","",IF(Paramètres!$I$3="x",
IF(OR(J155=0,J155=""),0,IF(J155&gt;=G155,Paramètres!$K$10,IF(J155&gt;=G155*75%,Paramètres!$J$8,IF(J155&gt;=G155*50%,Paramètres!$I$8,IF(J155&gt;=G155*25%,Paramètres!$H$8,Paramètres!$G$10))))),
IF(Paramètres!$N$3="x",
IF(OR(J155=0,J155=""),0,IF(J155&gt;=G155,Paramètres!$O$9,IF(J155&gt;=G155*75%,Paramètres!$O$9,IF(J155&gt;=G155*50%,Paramètres!$N$8,IF(J155&gt;=G155*25%,Paramètres!$M$8,IF(J155&lt;G155*25%,Paramètres!$L$9)))))),
IF(Paramètres!$R$3="x",
IF(OR(J155=0,J155=""),"NA",IF(J155&gt;=G155,Paramètres!$S$9,IF(J155&gt;=G155*75%,Paramètres!$S$9,IF(J155&gt;=G155*50%,Paramètres!$R$8,IF(J155&gt;=G155*25%,Paramètres!$Q$8,IF(J155&lt;G155*25%,Paramètres!$P$9)))))),
IF(Paramètres!$V$3="x",
IF(OR(J155=0,J155=""),Paramètres!$T$9,IF(J155&gt;=G155,Paramètres!$W$9,IF(J155&gt;=G155*75%,Paramètres!$W$9,IF(J155&gt;=G155*50%,Paramètres!$V$8,IF(J155&gt;=G155*25%,Paramètres!$U$8,IF(J155&lt;G155*25%,Paramètres!$T$9)))))))))))</f>
        <v/>
      </c>
      <c r="N153" s="406">
        <f>N157/4</f>
        <v>10</v>
      </c>
      <c r="O153" s="407">
        <f>IF(OR(COUNTBLANK(F154:F156)=3,G155=""),0,
IF(SUM(IF(F154&lt;&gt;"",VLOOKUP(F154,Paramètres!$E$2:$F$27,2,0)),IF(F155&lt;&gt;"",VLOOKUP(F155,Paramètres!$E$2:$F$27,2,0)),IF(F156&lt;&gt;"",VLOOKUP(F156,Paramètres!$E$2:$F$27,2,0)))&gt;N157,$N157,
SUM(IF(F154&lt;&gt;"",VLOOKUP(F154,Paramètres!$E$2:$F$27,2,0)),IF(F155&lt;&gt;"",VLOOKUP(F155,Paramètres!$E$2:$F$27,2,0)),IF(F156&lt;&gt;"",VLOOKUP(F156,Paramètres!$E$2:$F$27,2,0)))))</f>
        <v>0</v>
      </c>
      <c r="P153" s="408"/>
    </row>
    <row r="154" spans="1:16" ht="15" customHeight="1" x14ac:dyDescent="0.3">
      <c r="A154" s="447"/>
      <c r="B154" s="451"/>
      <c r="C154" s="452"/>
      <c r="D154" s="451"/>
      <c r="E154" s="447"/>
      <c r="F154" s="280"/>
      <c r="G154" s="411"/>
      <c r="H154" s="412"/>
      <c r="I154" s="480"/>
      <c r="J154" s="414"/>
      <c r="K154" s="447"/>
      <c r="N154" s="406">
        <f>N157/4</f>
        <v>10</v>
      </c>
      <c r="O154" s="407">
        <f>N157*5%</f>
        <v>2</v>
      </c>
    </row>
    <row r="155" spans="1:16" ht="15" customHeight="1" x14ac:dyDescent="0.3">
      <c r="A155" s="447"/>
      <c r="B155" s="453"/>
      <c r="C155" s="454"/>
      <c r="D155" s="453"/>
      <c r="E155" s="447"/>
      <c r="F155" s="281"/>
      <c r="G155" s="282"/>
      <c r="H155" s="412"/>
      <c r="I155" s="480"/>
      <c r="J155" s="417" t="str">
        <f>IF(COUNTA(F154:F156)=0,"",IF(F154&lt;&gt;"",VLOOKUP(F154,Paramètres!$E$2:$F$27,2,0))+IF(F155&lt;&gt;"",VLOOKUP(F155,Paramètres!$E$2:$F$27,2,0))+IF(F156&lt;&gt;"",VLOOKUP(F156,Paramètres!$E$2:$F$27,2,0)))</f>
        <v/>
      </c>
      <c r="K155" s="447"/>
      <c r="N155" s="406">
        <f>N157/4</f>
        <v>10</v>
      </c>
      <c r="O155" s="407">
        <f>SUM(N153:N157)-(O153+O154)</f>
        <v>78</v>
      </c>
      <c r="P155" s="408"/>
    </row>
    <row r="156" spans="1:16" ht="15" customHeight="1" thickBot="1" x14ac:dyDescent="0.35">
      <c r="A156" s="447"/>
      <c r="B156" s="453"/>
      <c r="C156" s="454"/>
      <c r="D156" s="453"/>
      <c r="E156" s="447"/>
      <c r="F156" s="283"/>
      <c r="G156" s="418"/>
      <c r="H156" s="419"/>
      <c r="I156" s="483"/>
      <c r="J156" s="421"/>
      <c r="K156" s="447"/>
      <c r="N156" s="406">
        <f>N157/4</f>
        <v>10</v>
      </c>
      <c r="O156" s="398"/>
    </row>
    <row r="157" spans="1:16" ht="16.2" thickBot="1" x14ac:dyDescent="0.35">
      <c r="A157" s="447"/>
      <c r="B157" s="455"/>
      <c r="C157" s="455"/>
      <c r="D157" s="455"/>
      <c r="E157" s="447"/>
      <c r="F157" s="456"/>
      <c r="G157" s="457"/>
      <c r="H157" s="458"/>
      <c r="I157" s="458"/>
      <c r="J157" s="459"/>
      <c r="K157" s="447"/>
      <c r="N157" s="406">
        <f>IF(G155="",40,G155)</f>
        <v>40</v>
      </c>
      <c r="O157" s="398"/>
    </row>
    <row r="158" spans="1:16" ht="15" customHeight="1" thickBot="1" x14ac:dyDescent="0.35">
      <c r="A158" s="447"/>
      <c r="B158" s="399">
        <f t="shared" ref="B158" si="24">B153+1</f>
        <v>32</v>
      </c>
      <c r="C158" s="400" t="str">
        <f>IF(VLOOKUP(B158,Paramètres!$A$2:$C$38,2,0)=0,"",VLOOKUP(B158,Paramètres!$A$2:$C$38,2,0))</f>
        <v/>
      </c>
      <c r="D158" s="401" t="str">
        <f>IF(C158="","",VLOOKUP(B158,Paramètres!$A$2:$C$38,3,0))</f>
        <v/>
      </c>
      <c r="E158" s="447"/>
      <c r="F158" s="402" t="s">
        <v>394</v>
      </c>
      <c r="G158" s="403" t="s">
        <v>184</v>
      </c>
      <c r="H158" s="404"/>
      <c r="I158" s="477"/>
      <c r="J158" s="403" t="s">
        <v>185</v>
      </c>
      <c r="K158" s="447"/>
      <c r="M158" s="406" t="str">
        <f>IF(G160="","",IF(Paramètres!$I$3="x",
IF(OR(J160=0,J160=""),0,IF(J160&gt;=G160,Paramètres!$K$10,IF(J160&gt;=G160*75%,Paramètres!$J$8,IF(J160&gt;=G160*50%,Paramètres!$I$8,IF(J160&gt;=G160*25%,Paramètres!$H$8,Paramètres!$G$10))))),
IF(Paramètres!$N$3="x",
IF(OR(J160=0,J160=""),0,IF(J160&gt;=G160,Paramètres!$O$9,IF(J160&gt;=G160*75%,Paramètres!$O$9,IF(J160&gt;=G160*50%,Paramètres!$N$8,IF(J160&gt;=G160*25%,Paramètres!$M$8,IF(J160&lt;G160*25%,Paramètres!$L$9)))))),
IF(Paramètres!$R$3="x",
IF(OR(J160=0,J160=""),"NA",IF(J160&gt;=G160,Paramètres!$S$9,IF(J160&gt;=G160*75%,Paramètres!$S$9,IF(J160&gt;=G160*50%,Paramètres!$R$8,IF(J160&gt;=G160*25%,Paramètres!$Q$8,IF(J160&lt;G160*25%,Paramètres!$P$9)))))),
IF(Paramètres!$V$3="x",
IF(OR(J160=0,J160=""),Paramètres!$T$9,IF(J160&gt;=G160,Paramètres!$W$9,IF(J160&gt;=G160*75%,Paramètres!$W$9,IF(J160&gt;=G160*50%,Paramètres!$V$8,IF(J160&gt;=G160*25%,Paramètres!$U$8,IF(J160&lt;G160*25%,Paramètres!$T$9)))))))))))</f>
        <v/>
      </c>
      <c r="N158" s="406">
        <f>N162/4</f>
        <v>10</v>
      </c>
      <c r="O158" s="407">
        <f>IF(OR(COUNTBLANK(F159:F161)=3,G160=""),0,
IF(SUM(IF(F159&lt;&gt;"",VLOOKUP(F159,Paramètres!$E$2:$F$27,2,0)),IF(F160&lt;&gt;"",VLOOKUP(F160,Paramètres!$E$2:$F$27,2,0)),IF(F161&lt;&gt;"",VLOOKUP(F161,Paramètres!$E$2:$F$27,2,0)))&gt;N162,$N162,
SUM(IF(F159&lt;&gt;"",VLOOKUP(F159,Paramètres!$E$2:$F$27,2,0)),IF(F160&lt;&gt;"",VLOOKUP(F160,Paramètres!$E$2:$F$27,2,0)),IF(F161&lt;&gt;"",VLOOKUP(F161,Paramètres!$E$2:$F$27,2,0)))))</f>
        <v>0</v>
      </c>
      <c r="P158" s="408"/>
    </row>
    <row r="159" spans="1:16" ht="15" customHeight="1" x14ac:dyDescent="0.3">
      <c r="A159" s="447"/>
      <c r="B159" s="451"/>
      <c r="C159" s="452"/>
      <c r="D159" s="451"/>
      <c r="E159" s="447"/>
      <c r="F159" s="280"/>
      <c r="G159" s="411"/>
      <c r="H159" s="412"/>
      <c r="I159" s="480"/>
      <c r="J159" s="414"/>
      <c r="K159" s="447"/>
      <c r="N159" s="406">
        <f>N162/4</f>
        <v>10</v>
      </c>
      <c r="O159" s="407">
        <f>N162*5%</f>
        <v>2</v>
      </c>
    </row>
    <row r="160" spans="1:16" ht="15" customHeight="1" x14ac:dyDescent="0.3">
      <c r="A160" s="447"/>
      <c r="B160" s="453"/>
      <c r="C160" s="454"/>
      <c r="D160" s="453"/>
      <c r="E160" s="447"/>
      <c r="F160" s="281"/>
      <c r="G160" s="282"/>
      <c r="H160" s="412"/>
      <c r="I160" s="480"/>
      <c r="J160" s="417" t="str">
        <f>IF(COUNTA(F159:F161)=0,"",IF(F159&lt;&gt;"",VLOOKUP(F159,Paramètres!$E$2:$F$27,2,0))+IF(F160&lt;&gt;"",VLOOKUP(F160,Paramètres!$E$2:$F$27,2,0))+IF(F161&lt;&gt;"",VLOOKUP(F161,Paramètres!$E$2:$F$27,2,0)))</f>
        <v/>
      </c>
      <c r="K160" s="447"/>
      <c r="N160" s="406">
        <f>N162/4</f>
        <v>10</v>
      </c>
      <c r="O160" s="407">
        <f>SUM(N158:N162)-(O158+O159)</f>
        <v>78</v>
      </c>
      <c r="P160" s="408"/>
    </row>
    <row r="161" spans="1:16" ht="15" customHeight="1" thickBot="1" x14ac:dyDescent="0.35">
      <c r="A161" s="447"/>
      <c r="B161" s="453"/>
      <c r="C161" s="454"/>
      <c r="D161" s="453"/>
      <c r="E161" s="447"/>
      <c r="F161" s="283"/>
      <c r="G161" s="418"/>
      <c r="H161" s="419"/>
      <c r="I161" s="483"/>
      <c r="J161" s="421"/>
      <c r="K161" s="447"/>
      <c r="N161" s="406">
        <f>N162/4</f>
        <v>10</v>
      </c>
      <c r="O161" s="398"/>
    </row>
    <row r="162" spans="1:16" ht="16.2" thickBot="1" x14ac:dyDescent="0.35">
      <c r="A162" s="447"/>
      <c r="B162" s="455"/>
      <c r="C162" s="455"/>
      <c r="D162" s="455"/>
      <c r="E162" s="447"/>
      <c r="F162" s="456"/>
      <c r="G162" s="457"/>
      <c r="H162" s="458"/>
      <c r="I162" s="458"/>
      <c r="J162" s="459"/>
      <c r="K162" s="447"/>
      <c r="N162" s="406">
        <f>IF(G160="",40,G160)</f>
        <v>40</v>
      </c>
      <c r="O162" s="398"/>
    </row>
    <row r="163" spans="1:16" ht="15" customHeight="1" thickBot="1" x14ac:dyDescent="0.35">
      <c r="A163" s="447"/>
      <c r="B163" s="399">
        <f t="shared" ref="B163" si="25">B158+1</f>
        <v>33</v>
      </c>
      <c r="C163" s="400" t="str">
        <f>IF(VLOOKUP(B163,Paramètres!$A$2:$C$38,2,0)=0,"",VLOOKUP(B163,Paramètres!$A$2:$C$38,2,0))</f>
        <v/>
      </c>
      <c r="D163" s="401" t="str">
        <f>IF(C163="","",VLOOKUP(B163,Paramètres!$A$2:$C$38,3,0))</f>
        <v/>
      </c>
      <c r="E163" s="447"/>
      <c r="F163" s="402" t="s">
        <v>394</v>
      </c>
      <c r="G163" s="403" t="s">
        <v>184</v>
      </c>
      <c r="H163" s="404"/>
      <c r="I163" s="477"/>
      <c r="J163" s="403" t="s">
        <v>185</v>
      </c>
      <c r="K163" s="447"/>
      <c r="M163" s="406" t="str">
        <f>IF(G165="","",IF(Paramètres!$I$3="x",
IF(OR(J165=0,J165=""),0,IF(J165&gt;=G165,Paramètres!$K$10,IF(J165&gt;=G165*75%,Paramètres!$J$8,IF(J165&gt;=G165*50%,Paramètres!$I$8,IF(J165&gt;=G165*25%,Paramètres!$H$8,Paramètres!$G$10))))),
IF(Paramètres!$N$3="x",
IF(OR(J165=0,J165=""),0,IF(J165&gt;=G165,Paramètres!$O$9,IF(J165&gt;=G165*75%,Paramètres!$O$9,IF(J165&gt;=G165*50%,Paramètres!$N$8,IF(J165&gt;=G165*25%,Paramètres!$M$8,IF(J165&lt;G165*25%,Paramètres!$L$9)))))),
IF(Paramètres!$R$3="x",
IF(OR(J165=0,J165=""),"NA",IF(J165&gt;=G165,Paramètres!$S$9,IF(J165&gt;=G165*75%,Paramètres!$S$9,IF(J165&gt;=G165*50%,Paramètres!$R$8,IF(J165&gt;=G165*25%,Paramètres!$Q$8,IF(J165&lt;G165*25%,Paramètres!$P$9)))))),
IF(Paramètres!$V$3="x",
IF(OR(J165=0,J165=""),Paramètres!$T$9,IF(J165&gt;=G165,Paramètres!$W$9,IF(J165&gt;=G165*75%,Paramètres!$W$9,IF(J165&gt;=G165*50%,Paramètres!$V$8,IF(J165&gt;=G165*25%,Paramètres!$U$8,IF(J165&lt;G165*25%,Paramètres!$T$9)))))))))))</f>
        <v/>
      </c>
      <c r="N163" s="406">
        <f>N167/4</f>
        <v>10</v>
      </c>
      <c r="O163" s="407">
        <f>IF(OR(COUNTBLANK(F164:F166)=3,G165=""),0,
IF(SUM(IF(F164&lt;&gt;"",VLOOKUP(F164,Paramètres!$E$2:$F$27,2,0)),IF(F165&lt;&gt;"",VLOOKUP(F165,Paramètres!$E$2:$F$27,2,0)),IF(F166&lt;&gt;"",VLOOKUP(F166,Paramètres!$E$2:$F$27,2,0)))&gt;N167,$N167,
SUM(IF(F164&lt;&gt;"",VLOOKUP(F164,Paramètres!$E$2:$F$27,2,0)),IF(F165&lt;&gt;"",VLOOKUP(F165,Paramètres!$E$2:$F$27,2,0)),IF(F166&lt;&gt;"",VLOOKUP(F166,Paramètres!$E$2:$F$27,2,0)))))</f>
        <v>0</v>
      </c>
      <c r="P163" s="408"/>
    </row>
    <row r="164" spans="1:16" ht="15" customHeight="1" x14ac:dyDescent="0.3">
      <c r="A164" s="447"/>
      <c r="B164" s="451"/>
      <c r="C164" s="452"/>
      <c r="D164" s="451"/>
      <c r="E164" s="447"/>
      <c r="F164" s="280"/>
      <c r="G164" s="411"/>
      <c r="H164" s="412"/>
      <c r="I164" s="480"/>
      <c r="J164" s="414"/>
      <c r="K164" s="447"/>
      <c r="N164" s="406">
        <f>N167/4</f>
        <v>10</v>
      </c>
      <c r="O164" s="407">
        <f>N167*5%</f>
        <v>2</v>
      </c>
    </row>
    <row r="165" spans="1:16" ht="15" customHeight="1" x14ac:dyDescent="0.3">
      <c r="A165" s="447"/>
      <c r="B165" s="453"/>
      <c r="C165" s="454"/>
      <c r="D165" s="453"/>
      <c r="E165" s="447"/>
      <c r="F165" s="281"/>
      <c r="G165" s="282"/>
      <c r="H165" s="412"/>
      <c r="I165" s="480"/>
      <c r="J165" s="417" t="str">
        <f>IF(COUNTA(F164:F166)=0,"",IF(F164&lt;&gt;"",VLOOKUP(F164,Paramètres!$E$2:$F$27,2,0))+IF(F165&lt;&gt;"",VLOOKUP(F165,Paramètres!$E$2:$F$27,2,0))+IF(F166&lt;&gt;"",VLOOKUP(F166,Paramètres!$E$2:$F$27,2,0)))</f>
        <v/>
      </c>
      <c r="K165" s="447"/>
      <c r="N165" s="406">
        <f>N167/4</f>
        <v>10</v>
      </c>
      <c r="O165" s="407">
        <f>SUM(N163:N167)-(O163+O164)</f>
        <v>78</v>
      </c>
      <c r="P165" s="408"/>
    </row>
    <row r="166" spans="1:16" ht="15" customHeight="1" thickBot="1" x14ac:dyDescent="0.35">
      <c r="A166" s="447"/>
      <c r="B166" s="453"/>
      <c r="C166" s="454"/>
      <c r="D166" s="453"/>
      <c r="E166" s="447"/>
      <c r="F166" s="283"/>
      <c r="G166" s="418"/>
      <c r="H166" s="419"/>
      <c r="I166" s="483"/>
      <c r="J166" s="421"/>
      <c r="K166" s="447"/>
      <c r="N166" s="406">
        <f>N167/4</f>
        <v>10</v>
      </c>
      <c r="O166" s="398"/>
    </row>
    <row r="167" spans="1:16" ht="16.2" thickBot="1" x14ac:dyDescent="0.35">
      <c r="A167" s="447"/>
      <c r="B167" s="455"/>
      <c r="C167" s="455"/>
      <c r="D167" s="455"/>
      <c r="E167" s="447"/>
      <c r="F167" s="456"/>
      <c r="G167" s="457"/>
      <c r="H167" s="458"/>
      <c r="I167" s="458"/>
      <c r="J167" s="459"/>
      <c r="K167" s="447"/>
      <c r="N167" s="406">
        <f>IF(G165="",40,G165)</f>
        <v>40</v>
      </c>
      <c r="O167" s="398"/>
    </row>
    <row r="168" spans="1:16" ht="15" customHeight="1" thickBot="1" x14ac:dyDescent="0.35">
      <c r="A168" s="447"/>
      <c r="B168" s="399">
        <f t="shared" ref="B168" si="26">B163+1</f>
        <v>34</v>
      </c>
      <c r="C168" s="400" t="str">
        <f>IF(VLOOKUP(B168,Paramètres!$A$2:$C$38,2,0)=0,"",VLOOKUP(B168,Paramètres!$A$2:$C$38,2,0))</f>
        <v/>
      </c>
      <c r="D168" s="401" t="str">
        <f>IF(C168="","",VLOOKUP(B168,Paramètres!$A$2:$C$38,3,0))</f>
        <v/>
      </c>
      <c r="E168" s="447"/>
      <c r="F168" s="402" t="s">
        <v>394</v>
      </c>
      <c r="G168" s="403" t="s">
        <v>184</v>
      </c>
      <c r="H168" s="404"/>
      <c r="I168" s="477"/>
      <c r="J168" s="403" t="s">
        <v>185</v>
      </c>
      <c r="K168" s="447"/>
      <c r="M168" s="406" t="str">
        <f>IF(G170="","",IF(Paramètres!$I$3="x",
IF(OR(J170=0,J170=""),0,IF(J170&gt;=G170,Paramètres!$K$10,IF(J170&gt;=G170*75%,Paramètres!$J$8,IF(J170&gt;=G170*50%,Paramètres!$I$8,IF(J170&gt;=G170*25%,Paramètres!$H$8,Paramètres!$G$10))))),
IF(Paramètres!$N$3="x",
IF(OR(J170=0,J170=""),0,IF(J170&gt;=G170,Paramètres!$O$9,IF(J170&gt;=G170*75%,Paramètres!$O$9,IF(J170&gt;=G170*50%,Paramètres!$N$8,IF(J170&gt;=G170*25%,Paramètres!$M$8,IF(J170&lt;G170*25%,Paramètres!$L$9)))))),
IF(Paramètres!$R$3="x",
IF(OR(J170=0,J170=""),"NA",IF(J170&gt;=G170,Paramètres!$S$9,IF(J170&gt;=G170*75%,Paramètres!$S$9,IF(J170&gt;=G170*50%,Paramètres!$R$8,IF(J170&gt;=G170*25%,Paramètres!$Q$8,IF(J170&lt;G170*25%,Paramètres!$P$9)))))),
IF(Paramètres!$V$3="x",
IF(OR(J170=0,J170=""),Paramètres!$T$9,IF(J170&gt;=G170,Paramètres!$W$9,IF(J170&gt;=G170*75%,Paramètres!$W$9,IF(J170&gt;=G170*50%,Paramètres!$V$8,IF(J170&gt;=G170*25%,Paramètres!$U$8,IF(J170&lt;G170*25%,Paramètres!$T$9)))))))))))</f>
        <v/>
      </c>
      <c r="N168" s="406">
        <f>N172/4</f>
        <v>10</v>
      </c>
      <c r="O168" s="407">
        <f>IF(OR(COUNTBLANK(F169:F171)=3,G170=""),0,
IF(SUM(IF(F169&lt;&gt;"",VLOOKUP(F169,Paramètres!$E$2:$F$27,2,0)),IF(F170&lt;&gt;"",VLOOKUP(F170,Paramètres!$E$2:$F$27,2,0)),IF(F171&lt;&gt;"",VLOOKUP(F171,Paramètres!$E$2:$F$27,2,0)))&gt;N172,$N172,
SUM(IF(F169&lt;&gt;"",VLOOKUP(F169,Paramètres!$E$2:$F$27,2,0)),IF(F170&lt;&gt;"",VLOOKUP(F170,Paramètres!$E$2:$F$27,2,0)),IF(F171&lt;&gt;"",VLOOKUP(F171,Paramètres!$E$2:$F$27,2,0)))))</f>
        <v>0</v>
      </c>
      <c r="P168" s="408"/>
    </row>
    <row r="169" spans="1:16" ht="15" customHeight="1" x14ac:dyDescent="0.3">
      <c r="A169" s="447"/>
      <c r="B169" s="451"/>
      <c r="C169" s="452"/>
      <c r="D169" s="451"/>
      <c r="E169" s="447"/>
      <c r="F169" s="280"/>
      <c r="G169" s="411"/>
      <c r="H169" s="412"/>
      <c r="I169" s="480"/>
      <c r="J169" s="414"/>
      <c r="K169" s="447"/>
      <c r="N169" s="406">
        <f>N172/4</f>
        <v>10</v>
      </c>
      <c r="O169" s="407">
        <f>N172*5%</f>
        <v>2</v>
      </c>
    </row>
    <row r="170" spans="1:16" ht="15" customHeight="1" x14ac:dyDescent="0.3">
      <c r="A170" s="447"/>
      <c r="B170" s="453"/>
      <c r="C170" s="454"/>
      <c r="D170" s="453"/>
      <c r="E170" s="447"/>
      <c r="F170" s="281"/>
      <c r="G170" s="282"/>
      <c r="H170" s="412"/>
      <c r="I170" s="480"/>
      <c r="J170" s="417" t="str">
        <f>IF(COUNTA(F169:F171)=0,"",IF(F169&lt;&gt;"",VLOOKUP(F169,Paramètres!$E$2:$F$27,2,0))+IF(F170&lt;&gt;"",VLOOKUP(F170,Paramètres!$E$2:$F$27,2,0))+IF(F171&lt;&gt;"",VLOOKUP(F171,Paramètres!$E$2:$F$27,2,0)))</f>
        <v/>
      </c>
      <c r="K170" s="447"/>
      <c r="N170" s="406">
        <f>N172/4</f>
        <v>10</v>
      </c>
      <c r="O170" s="407">
        <f>SUM(N168:N172)-(O168+O169)</f>
        <v>78</v>
      </c>
      <c r="P170" s="408"/>
    </row>
    <row r="171" spans="1:16" ht="15" customHeight="1" thickBot="1" x14ac:dyDescent="0.35">
      <c r="A171" s="447"/>
      <c r="B171" s="453"/>
      <c r="C171" s="454"/>
      <c r="D171" s="453"/>
      <c r="E171" s="447"/>
      <c r="F171" s="283"/>
      <c r="G171" s="418"/>
      <c r="H171" s="419"/>
      <c r="I171" s="483"/>
      <c r="J171" s="421"/>
      <c r="K171" s="447"/>
      <c r="N171" s="406">
        <f>N172/4</f>
        <v>10</v>
      </c>
      <c r="O171" s="398"/>
    </row>
    <row r="172" spans="1:16" ht="16.2" thickBot="1" x14ac:dyDescent="0.35">
      <c r="A172" s="447"/>
      <c r="B172" s="455"/>
      <c r="C172" s="455"/>
      <c r="D172" s="455"/>
      <c r="E172" s="447"/>
      <c r="F172" s="456"/>
      <c r="G172" s="457"/>
      <c r="H172" s="458"/>
      <c r="I172" s="458"/>
      <c r="J172" s="459"/>
      <c r="K172" s="447"/>
      <c r="N172" s="406">
        <f>IF(G170="",40,G170)</f>
        <v>40</v>
      </c>
      <c r="O172" s="398"/>
    </row>
    <row r="173" spans="1:16" ht="15" customHeight="1" thickBot="1" x14ac:dyDescent="0.35">
      <c r="A173" s="447"/>
      <c r="B173" s="399">
        <f t="shared" ref="B173" si="27">B168+1</f>
        <v>35</v>
      </c>
      <c r="C173" s="400" t="str">
        <f>IF(VLOOKUP(B173,Paramètres!$A$2:$C$38,2,0)=0,"",VLOOKUP(B173,Paramètres!$A$2:$C$38,2,0))</f>
        <v/>
      </c>
      <c r="D173" s="401" t="str">
        <f>IF(C173="","",VLOOKUP(B173,Paramètres!$A$2:$C$38,3,0))</f>
        <v/>
      </c>
      <c r="E173" s="447"/>
      <c r="F173" s="402" t="s">
        <v>394</v>
      </c>
      <c r="G173" s="403" t="s">
        <v>184</v>
      </c>
      <c r="H173" s="404"/>
      <c r="I173" s="477"/>
      <c r="J173" s="403" t="s">
        <v>185</v>
      </c>
      <c r="K173" s="447"/>
      <c r="M173" s="406" t="str">
        <f>IF(G175="","",IF(Paramètres!$I$3="x",
IF(OR(J175=0,J175=""),0,IF(J175&gt;=G175,Paramètres!$K$10,IF(J175&gt;=G175*75%,Paramètres!$J$8,IF(J175&gt;=G175*50%,Paramètres!$I$8,IF(J175&gt;=G175*25%,Paramètres!$H$8,Paramètres!$G$10))))),
IF(Paramètres!$N$3="x",
IF(OR(J175=0,J175=""),0,IF(J175&gt;=G175,Paramètres!$O$9,IF(J175&gt;=G175*75%,Paramètres!$O$9,IF(J175&gt;=G175*50%,Paramètres!$N$8,IF(J175&gt;=G175*25%,Paramètres!$M$8,IF(J175&lt;G175*25%,Paramètres!$L$9)))))),
IF(Paramètres!$R$3="x",
IF(OR(J175=0,J175=""),"NA",IF(J175&gt;=G175,Paramètres!$S$9,IF(J175&gt;=G175*75%,Paramètres!$S$9,IF(J175&gt;=G175*50%,Paramètres!$R$8,IF(J175&gt;=G175*25%,Paramètres!$Q$8,IF(J175&lt;G175*25%,Paramètres!$P$9)))))),
IF(Paramètres!$V$3="x",
IF(OR(J175=0,J175=""),Paramètres!$T$9,IF(J175&gt;=G175,Paramètres!$W$9,IF(J175&gt;=G175*75%,Paramètres!$W$9,IF(J175&gt;=G175*50%,Paramètres!$V$8,IF(J175&gt;=G175*25%,Paramètres!$U$8,IF(J175&lt;G175*25%,Paramètres!$T$9)))))))))))</f>
        <v/>
      </c>
      <c r="N173" s="406">
        <f>N177/4</f>
        <v>10</v>
      </c>
      <c r="O173" s="407">
        <f>IF(OR(COUNTBLANK(F174:F176)=3,G175=""),0,
IF(SUM(IF(F174&lt;&gt;"",VLOOKUP(F174,Paramètres!$E$2:$F$27,2,0)),IF(F175&lt;&gt;"",VLOOKUP(F175,Paramètres!$E$2:$F$27,2,0)),IF(F176&lt;&gt;"",VLOOKUP(F176,Paramètres!$E$2:$F$27,2,0)))&gt;N177,$N177,
SUM(IF(F174&lt;&gt;"",VLOOKUP(F174,Paramètres!$E$2:$F$27,2,0)),IF(F175&lt;&gt;"",VLOOKUP(F175,Paramètres!$E$2:$F$27,2,0)),IF(F176&lt;&gt;"",VLOOKUP(F176,Paramètres!$E$2:$F$27,2,0)))))</f>
        <v>0</v>
      </c>
      <c r="P173" s="408"/>
    </row>
    <row r="174" spans="1:16" ht="15" customHeight="1" x14ac:dyDescent="0.3">
      <c r="A174" s="447"/>
      <c r="B174" s="451"/>
      <c r="C174" s="452"/>
      <c r="D174" s="451"/>
      <c r="E174" s="447"/>
      <c r="F174" s="280"/>
      <c r="G174" s="411"/>
      <c r="H174" s="412"/>
      <c r="I174" s="480"/>
      <c r="J174" s="414"/>
      <c r="K174" s="447"/>
      <c r="N174" s="406">
        <f>N177/4</f>
        <v>10</v>
      </c>
      <c r="O174" s="407">
        <f>N177*5%</f>
        <v>2</v>
      </c>
    </row>
    <row r="175" spans="1:16" ht="15" customHeight="1" x14ac:dyDescent="0.3">
      <c r="A175" s="447"/>
      <c r="B175" s="453"/>
      <c r="C175" s="454"/>
      <c r="D175" s="453"/>
      <c r="E175" s="447"/>
      <c r="F175" s="281"/>
      <c r="G175" s="282"/>
      <c r="H175" s="412"/>
      <c r="I175" s="480"/>
      <c r="J175" s="417" t="str">
        <f>IF(COUNTA(F174:F176)=0,"",IF(F174&lt;&gt;"",VLOOKUP(F174,Paramètres!$E$2:$F$27,2,0))+IF(F175&lt;&gt;"",VLOOKUP(F175,Paramètres!$E$2:$F$27,2,0))+IF(F176&lt;&gt;"",VLOOKUP(F176,Paramètres!$E$2:$F$27,2,0)))</f>
        <v/>
      </c>
      <c r="K175" s="447"/>
      <c r="N175" s="406">
        <f>N177/4</f>
        <v>10</v>
      </c>
      <c r="O175" s="407">
        <f>SUM(N173:N177)-(O173+O174)</f>
        <v>78</v>
      </c>
      <c r="P175" s="408"/>
    </row>
    <row r="176" spans="1:16" ht="15" customHeight="1" thickBot="1" x14ac:dyDescent="0.35">
      <c r="A176" s="447"/>
      <c r="B176" s="453"/>
      <c r="C176" s="454"/>
      <c r="D176" s="453"/>
      <c r="E176" s="447"/>
      <c r="F176" s="283"/>
      <c r="G176" s="418"/>
      <c r="H176" s="419"/>
      <c r="I176" s="483"/>
      <c r="J176" s="421"/>
      <c r="K176" s="447"/>
      <c r="N176" s="406">
        <f>N177/4</f>
        <v>10</v>
      </c>
      <c r="O176" s="398"/>
    </row>
    <row r="177" spans="1:16" ht="16.2" thickBot="1" x14ac:dyDescent="0.35">
      <c r="A177" s="447"/>
      <c r="B177" s="455"/>
      <c r="C177" s="455"/>
      <c r="D177" s="455"/>
      <c r="E177" s="447"/>
      <c r="F177" s="456"/>
      <c r="G177" s="457"/>
      <c r="H177" s="458"/>
      <c r="I177" s="458"/>
      <c r="J177" s="459"/>
      <c r="K177" s="447"/>
      <c r="N177" s="406">
        <f>IF(G175="",40,G175)</f>
        <v>40</v>
      </c>
      <c r="O177" s="398"/>
    </row>
    <row r="178" spans="1:16" ht="15" customHeight="1" thickBot="1" x14ac:dyDescent="0.35">
      <c r="A178" s="447"/>
      <c r="B178" s="399">
        <f t="shared" ref="B178" si="28">B173+1</f>
        <v>36</v>
      </c>
      <c r="C178" s="400" t="str">
        <f>IF(VLOOKUP(B178,Paramètres!$A$2:$C$38,2,0)=0,"",VLOOKUP(B178,Paramètres!$A$2:$C$38,2,0))</f>
        <v/>
      </c>
      <c r="D178" s="401" t="str">
        <f>IF(C178="","",VLOOKUP(B178,Paramètres!$A$2:$C$38,3,0))</f>
        <v/>
      </c>
      <c r="E178" s="447"/>
      <c r="F178" s="402" t="s">
        <v>394</v>
      </c>
      <c r="G178" s="403" t="s">
        <v>184</v>
      </c>
      <c r="H178" s="404"/>
      <c r="I178" s="477"/>
      <c r="J178" s="403" t="s">
        <v>185</v>
      </c>
      <c r="K178" s="447"/>
      <c r="M178" s="406" t="str">
        <f>IF(G180="","",IF(Paramètres!$I$3="x",
IF(OR(J180=0,J180=""),0,IF(J180&gt;=G180,Paramètres!$K$10,IF(J180&gt;=G180*75%,Paramètres!$J$8,IF(J180&gt;=G180*50%,Paramètres!$I$8,IF(J180&gt;=G180*25%,Paramètres!$H$8,Paramètres!$G$10))))),
IF(Paramètres!$N$3="x",
IF(OR(J180=0,J180=""),0,IF(J180&gt;=G180,Paramètres!$O$9,IF(J180&gt;=G180*75%,Paramètres!$O$9,IF(J180&gt;=G180*50%,Paramètres!$N$8,IF(J180&gt;=G180*25%,Paramètres!$M$8,IF(J180&lt;G180*25%,Paramètres!$L$9)))))),
IF(Paramètres!$R$3="x",
IF(OR(J180=0,J180=""),"NA",IF(J180&gt;=G180,Paramètres!$S$9,IF(J180&gt;=G180*75%,Paramètres!$S$9,IF(J180&gt;=G180*50%,Paramètres!$R$8,IF(J180&gt;=G180*25%,Paramètres!$Q$8,IF(J180&lt;G180*25%,Paramètres!$P$9)))))),
IF(Paramètres!$V$3="x",
IF(OR(J180=0,J180=""),Paramètres!$T$9,IF(J180&gt;=G180,Paramètres!$W$9,IF(J180&gt;=G180*75%,Paramètres!$W$9,IF(J180&gt;=G180*50%,Paramètres!$V$8,IF(J180&gt;=G180*25%,Paramètres!$U$8,IF(J180&lt;G180*25%,Paramètres!$T$9)))))))))))</f>
        <v/>
      </c>
      <c r="N178" s="406">
        <f>N182/4</f>
        <v>10</v>
      </c>
      <c r="O178" s="407">
        <f>IF(OR(COUNTBLANK(F179:F181)=3,G180=""),0,
IF(SUM(IF(F179&lt;&gt;"",VLOOKUP(F179,Paramètres!$E$2:$F$27,2,0)),IF(F180&lt;&gt;"",VLOOKUP(F180,Paramètres!$E$2:$F$27,2,0)),IF(F181&lt;&gt;"",VLOOKUP(F181,Paramètres!$E$2:$F$27,2,0)))&gt;N182,$N182,
SUM(IF(F179&lt;&gt;"",VLOOKUP(F179,Paramètres!$E$2:$F$27,2,0)),IF(F180&lt;&gt;"",VLOOKUP(F180,Paramètres!$E$2:$F$27,2,0)),IF(F181&lt;&gt;"",VLOOKUP(F181,Paramètres!$E$2:$F$27,2,0)))))</f>
        <v>0</v>
      </c>
      <c r="P178" s="408"/>
    </row>
    <row r="179" spans="1:16" ht="15" customHeight="1" x14ac:dyDescent="0.3">
      <c r="A179" s="447"/>
      <c r="B179" s="451"/>
      <c r="C179" s="452"/>
      <c r="D179" s="451"/>
      <c r="E179" s="447"/>
      <c r="F179" s="280"/>
      <c r="G179" s="411"/>
      <c r="H179" s="412"/>
      <c r="I179" s="480"/>
      <c r="J179" s="414"/>
      <c r="K179" s="447"/>
      <c r="N179" s="406">
        <f>N182/4</f>
        <v>10</v>
      </c>
      <c r="O179" s="407">
        <f>N182*5%</f>
        <v>2</v>
      </c>
    </row>
    <row r="180" spans="1:16" ht="15" customHeight="1" x14ac:dyDescent="0.3">
      <c r="A180" s="447"/>
      <c r="B180" s="453"/>
      <c r="C180" s="454"/>
      <c r="D180" s="453"/>
      <c r="E180" s="447"/>
      <c r="F180" s="281"/>
      <c r="G180" s="282"/>
      <c r="H180" s="412"/>
      <c r="I180" s="480"/>
      <c r="J180" s="417" t="str">
        <f>IF(COUNTA(F179:F181)=0,"",IF(F179&lt;&gt;"",VLOOKUP(F179,Paramètres!$E$2:$F$27,2,0))+IF(F180&lt;&gt;"",VLOOKUP(F180,Paramètres!$E$2:$F$27,2,0))+IF(F181&lt;&gt;"",VLOOKUP(F181,Paramètres!$E$2:$F$27,2,0)))</f>
        <v/>
      </c>
      <c r="K180" s="447"/>
      <c r="N180" s="406">
        <f>N182/4</f>
        <v>10</v>
      </c>
      <c r="O180" s="407">
        <f>SUM(N178:N182)-(O178+O179)</f>
        <v>78</v>
      </c>
      <c r="P180" s="408"/>
    </row>
    <row r="181" spans="1:16" ht="15" customHeight="1" thickBot="1" x14ac:dyDescent="0.35">
      <c r="A181" s="447"/>
      <c r="B181" s="453"/>
      <c r="C181" s="454"/>
      <c r="D181" s="453"/>
      <c r="E181" s="447"/>
      <c r="F181" s="283"/>
      <c r="G181" s="418"/>
      <c r="H181" s="419"/>
      <c r="I181" s="483"/>
      <c r="J181" s="421"/>
      <c r="K181" s="447"/>
      <c r="N181" s="406">
        <f>N182/4</f>
        <v>10</v>
      </c>
      <c r="O181" s="398"/>
    </row>
    <row r="182" spans="1:16" ht="16.2" thickBot="1" x14ac:dyDescent="0.35">
      <c r="A182" s="447"/>
      <c r="B182" s="455"/>
      <c r="C182" s="455"/>
      <c r="D182" s="455"/>
      <c r="E182" s="447"/>
      <c r="F182" s="456"/>
      <c r="G182" s="457"/>
      <c r="H182" s="458"/>
      <c r="I182" s="458"/>
      <c r="J182" s="459"/>
      <c r="K182" s="447"/>
      <c r="N182" s="406">
        <f>IF(G180="",40,G180)</f>
        <v>40</v>
      </c>
      <c r="O182" s="398"/>
    </row>
    <row r="183" spans="1:16" ht="15" customHeight="1" thickBot="1" x14ac:dyDescent="0.35">
      <c r="A183" s="447"/>
      <c r="B183" s="399">
        <f t="shared" ref="B183" si="29">B178+1</f>
        <v>37</v>
      </c>
      <c r="C183" s="400" t="str">
        <f>IF(VLOOKUP(B183,Paramètres!$A$2:$C$38,2,0)=0,"",VLOOKUP(B183,Paramètres!$A$2:$C$38,2,0))</f>
        <v/>
      </c>
      <c r="D183" s="401" t="str">
        <f>IF(C183="","",VLOOKUP(B183,Paramètres!$A$2:$C$38,3,0))</f>
        <v/>
      </c>
      <c r="E183" s="447"/>
      <c r="F183" s="402" t="s">
        <v>394</v>
      </c>
      <c r="G183" s="403" t="s">
        <v>184</v>
      </c>
      <c r="H183" s="404"/>
      <c r="I183" s="477"/>
      <c r="J183" s="403" t="s">
        <v>185</v>
      </c>
      <c r="K183" s="447"/>
      <c r="M183" s="406" t="str">
        <f>IF(G185="","",IF(Paramètres!$I$3="x",
IF(OR(J185=0,J185=""),0,IF(J185&gt;=G185,Paramètres!$K$10,IF(J185&gt;=G185*75%,Paramètres!$J$8,IF(J185&gt;=G185*50%,Paramètres!$I$8,IF(J185&gt;=G185*25%,Paramètres!$H$8,Paramètres!$G$10))))),
IF(Paramètres!$N$3="x",
IF(OR(J185=0,J185=""),0,IF(J185&gt;=G185,Paramètres!$O$9,IF(J185&gt;=G185*75%,Paramètres!$O$9,IF(J185&gt;=G185*50%,Paramètres!$N$8,IF(J185&gt;=G185*25%,Paramètres!$M$8,IF(J185&lt;G185*25%,Paramètres!$L$9)))))),
IF(Paramètres!$R$3="x",
IF(OR(J185=0,J185=""),"NA",IF(J185&gt;=G185,Paramètres!$S$9,IF(J185&gt;=G185*75%,Paramètres!$S$9,IF(J185&gt;=G185*50%,Paramètres!$R$8,IF(J185&gt;=G185*25%,Paramètres!$Q$8,IF(J185&lt;G185*25%,Paramètres!$P$9)))))),
IF(Paramètres!$V$3="x",
IF(OR(J185=0,J185=""),Paramètres!$T$9,IF(J185&gt;=G185,Paramètres!$W$9,IF(J185&gt;=G185*75%,Paramètres!$W$9,IF(J185&gt;=G185*50%,Paramètres!$V$8,IF(J185&gt;=G185*25%,Paramètres!$U$8,IF(J185&lt;G185*25%,Paramètres!$T$9)))))))))))</f>
        <v/>
      </c>
      <c r="N183" s="406">
        <f>N187/4</f>
        <v>10</v>
      </c>
      <c r="O183" s="407">
        <f>IF(OR(COUNTBLANK(F184:F186)=3,G185=""),0,
IF(SUM(IF(F184&lt;&gt;"",VLOOKUP(F184,Paramètres!$E$2:$F$27,2,0)),IF(F185&lt;&gt;"",VLOOKUP(F185,Paramètres!$E$2:$F$27,2,0)),IF(F186&lt;&gt;"",VLOOKUP(F186,Paramètres!$E$2:$F$27,2,0)))&gt;N187,$N187,
SUM(IF(F184&lt;&gt;"",VLOOKUP(F184,Paramètres!$E$2:$F$27,2,0)),IF(F185&lt;&gt;"",VLOOKUP(F185,Paramètres!$E$2:$F$27,2,0)),IF(F186&lt;&gt;"",VLOOKUP(F186,Paramètres!$E$2:$F$27,2,0)))))</f>
        <v>0</v>
      </c>
      <c r="P183" s="408"/>
    </row>
    <row r="184" spans="1:16" ht="15" customHeight="1" x14ac:dyDescent="0.3">
      <c r="A184" s="447"/>
      <c r="B184" s="451"/>
      <c r="C184" s="452"/>
      <c r="D184" s="451"/>
      <c r="E184" s="447"/>
      <c r="F184" s="280"/>
      <c r="G184" s="411"/>
      <c r="H184" s="412"/>
      <c r="I184" s="480"/>
      <c r="J184" s="414"/>
      <c r="K184" s="447"/>
      <c r="N184" s="406">
        <f>N187/4</f>
        <v>10</v>
      </c>
      <c r="O184" s="407">
        <f>N187*5%</f>
        <v>2</v>
      </c>
    </row>
    <row r="185" spans="1:16" ht="15" customHeight="1" x14ac:dyDescent="0.3">
      <c r="A185" s="447"/>
      <c r="B185" s="453"/>
      <c r="C185" s="454"/>
      <c r="D185" s="453"/>
      <c r="E185" s="447"/>
      <c r="F185" s="281"/>
      <c r="G185" s="282"/>
      <c r="H185" s="412"/>
      <c r="I185" s="480"/>
      <c r="J185" s="417" t="str">
        <f>IF(COUNTA(F184:F186)=0,"",IF(F184&lt;&gt;"",VLOOKUP(F184,Paramètres!$E$2:$F$27,2,0))+IF(F185&lt;&gt;"",VLOOKUP(F185,Paramètres!$E$2:$F$27,2,0))+IF(F186&lt;&gt;"",VLOOKUP(F186,Paramètres!$E$2:$F$27,2,0)))</f>
        <v/>
      </c>
      <c r="K185" s="447"/>
      <c r="N185" s="406">
        <f>N187/4</f>
        <v>10</v>
      </c>
      <c r="O185" s="407">
        <f>SUM(N183:N187)-(O183+O184)</f>
        <v>78</v>
      </c>
      <c r="P185" s="408"/>
    </row>
    <row r="186" spans="1:16" ht="15" customHeight="1" thickBot="1" x14ac:dyDescent="0.35">
      <c r="A186" s="447"/>
      <c r="B186" s="453"/>
      <c r="C186" s="454"/>
      <c r="D186" s="453"/>
      <c r="E186" s="447"/>
      <c r="F186" s="283"/>
      <c r="G186" s="418"/>
      <c r="H186" s="419"/>
      <c r="I186" s="483"/>
      <c r="J186" s="421"/>
      <c r="K186" s="447"/>
      <c r="N186" s="406">
        <f>N187/4</f>
        <v>10</v>
      </c>
      <c r="O186" s="398"/>
    </row>
    <row r="187" spans="1:16" x14ac:dyDescent="0.3">
      <c r="A187" s="447"/>
      <c r="B187" s="455"/>
      <c r="C187" s="455"/>
      <c r="D187" s="455"/>
      <c r="E187" s="447"/>
      <c r="F187" s="456"/>
      <c r="G187" s="457"/>
      <c r="H187" s="458"/>
      <c r="I187" s="458"/>
      <c r="J187" s="459"/>
      <c r="K187" s="447"/>
      <c r="N187" s="406">
        <f>IF(G185="",40,G185)</f>
        <v>40</v>
      </c>
      <c r="O187" s="398"/>
    </row>
    <row r="188" spans="1:16" hidden="1" x14ac:dyDescent="0.3"/>
  </sheetData>
  <sheetProtection sheet="1" formatCells="0" formatColumns="0" formatRows="0" insertColumns="0" insertRows="0" deleteColumns="0" deleteRows="0" sort="0"/>
  <mergeCells count="40">
    <mergeCell ref="H168:I171"/>
    <mergeCell ref="H173:I176"/>
    <mergeCell ref="H178:I181"/>
    <mergeCell ref="H183:I186"/>
    <mergeCell ref="H138:I141"/>
    <mergeCell ref="H143:I146"/>
    <mergeCell ref="H148:I151"/>
    <mergeCell ref="H153:I156"/>
    <mergeCell ref="H158:I161"/>
    <mergeCell ref="H163:I166"/>
    <mergeCell ref="H133:I136"/>
    <mergeCell ref="H78:I81"/>
    <mergeCell ref="H83:I86"/>
    <mergeCell ref="H88:I91"/>
    <mergeCell ref="H93:I96"/>
    <mergeCell ref="H98:I101"/>
    <mergeCell ref="H103:I106"/>
    <mergeCell ref="H108:I111"/>
    <mergeCell ref="H113:I116"/>
    <mergeCell ref="H118:I121"/>
    <mergeCell ref="H123:I126"/>
    <mergeCell ref="H128:I131"/>
    <mergeCell ref="H73:I76"/>
    <mergeCell ref="H18:I21"/>
    <mergeCell ref="H23:I26"/>
    <mergeCell ref="H28:I31"/>
    <mergeCell ref="H33:I36"/>
    <mergeCell ref="H38:I41"/>
    <mergeCell ref="H43:I46"/>
    <mergeCell ref="H48:I51"/>
    <mergeCell ref="H53:I56"/>
    <mergeCell ref="H58:I61"/>
    <mergeCell ref="H63:I66"/>
    <mergeCell ref="H68:I71"/>
    <mergeCell ref="H13:I16"/>
    <mergeCell ref="B1:J1"/>
    <mergeCell ref="B2:C2"/>
    <mergeCell ref="G2:J2"/>
    <mergeCell ref="H3:I6"/>
    <mergeCell ref="H8:I11"/>
  </mergeCells>
  <conditionalFormatting sqref="G4">
    <cfRule type="cellIs" dxfId="137" priority="9" operator="equal">
      <formula>""""""</formula>
    </cfRule>
  </conditionalFormatting>
  <conditionalFormatting sqref="G4">
    <cfRule type="cellIs" dxfId="136" priority="10" operator="greaterThanOrEqual">
      <formula>#REF!</formula>
    </cfRule>
    <cfRule type="cellIs" dxfId="135" priority="11" operator="between">
      <formula>#REF!</formula>
      <formula>#REF!-1</formula>
    </cfRule>
    <cfRule type="cellIs" dxfId="134" priority="12" operator="between">
      <formula>#REF!/2</formula>
      <formula>#REF!</formula>
    </cfRule>
  </conditionalFormatting>
  <conditionalFormatting sqref="C3 C8 C13 C18 C23 C28 C33 C38 C43 C48 C53 C58 C63 C68 C73 C78 C83 C88 C93 C98 C103 C108 C113 C118 C123 C128 C133 C138 C143 C148 C153 C158 C163 C168 C173 C178 C183">
    <cfRule type="expression" dxfId="133" priority="13">
      <formula>IF(MID(#REF!,2,1)="4",TRUE)</formula>
    </cfRule>
    <cfRule type="expression" dxfId="132" priority="14">
      <formula>IF(MID(#REF!,2,1)="3",TRUE)</formula>
    </cfRule>
    <cfRule type="expression" dxfId="131" priority="15">
      <formula>IF(MID(#REF!,2,1)="2",TRUE)</formula>
    </cfRule>
    <cfRule type="expression" dxfId="130" priority="16">
      <formula>IF(MID(#REF!,2,1)="1",TRUE)</formula>
    </cfRule>
  </conditionalFormatting>
  <conditionalFormatting sqref="G9 G14 G19 G24 G29 G34 G39 G44 G49 G54 G59 G64 G69 G74 G79 G84 G89 G94 G99 G104 G109 G114 G119 G124 G129 G134 G139 G144 G149 G154 G159 G164 G169 G174 G179 G184">
    <cfRule type="cellIs" dxfId="129" priority="1" operator="equal">
      <formula>""""""</formula>
    </cfRule>
  </conditionalFormatting>
  <conditionalFormatting sqref="G9 G14 G19 G24 G29 G34 G39 G44 G49 G54 G59 G64 G69 G74 G79 G84 G89 G94 G99 G104 G109 G114 G119 G124 G129 G134 G139 G144 G149 G154 G159 G164 G169 G174 G179 G184">
    <cfRule type="cellIs" dxfId="128" priority="2" operator="greaterThanOrEqual">
      <formula>#REF!</formula>
    </cfRule>
    <cfRule type="cellIs" dxfId="127" priority="3" operator="between">
      <formula>#REF!</formula>
      <formula>#REF!-1</formula>
    </cfRule>
    <cfRule type="cellIs" dxfId="126" priority="4" operator="between">
      <formula>#REF!/2</formula>
      <formula>#REF!</formula>
    </cfRule>
  </conditionalFormatting>
  <dataValidations count="1">
    <dataValidation type="list" allowBlank="1" showInputMessage="1" showErrorMessage="1" sqref="C3 C33 C8 C13 C18 C23 C28 C38 C43 C48 C53 C58 C63 C68 C73 C78 C83 C88 C93 C98 C103 C108 C113 C118 C123 C128 C133 C138 C143 C148 C153 C158 C163 C168 C173 C178 C183" xr:uid="{F38D5931-B1A8-4F90-A3F9-B5F4E9ABCF75}">
      <formula1>Liste_élèves</formula1>
    </dataValidation>
  </dataValidations>
  <pageMargins left="0.19685039370078741" right="0.19685039370078741" top="0.19685039370078741" bottom="0.19685039370078741" header="0.31496062992125984" footer="0.31496062992125984"/>
  <pageSetup paperSize="9" orientation="landscape" horizontalDpi="4294967293"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CC5FE399-419A-404D-84F7-683C3E0E56F2}">
          <x14:formula1>
            <xm:f>Paramètres!$E$2:$E$27</xm:f>
          </x14:formula1>
          <xm:sqref>F4:F6 F9:F11 F14:F16 F19:F21 F24:F26 F29:F31 F34:F36 F39:F41 F44:F46 F49:F51 F54:F56 F59:F61 F64:F66 F69:F71 F74:F76 F79:F81 F84:F86 F89:F91 F94:F96 F99:F101 F104:F106 F109:F111 F114:F116 F119:F121 F124:F126 F129:F131 F134:F136 F139:F141 F144:F146 F149:F151 F154:F156 F159:F161 F164:F166 F169:F171 F174:F176 F179:F181 F184:F186</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7E2975-21CB-4260-A6E5-AE4CDFE7A09F}">
  <dimension ref="A1:P188"/>
  <sheetViews>
    <sheetView showGridLines="0" zoomScaleNormal="100" zoomScaleSheetLayoutView="55" workbookViewId="0">
      <pane xSplit="4" ySplit="2" topLeftCell="E3" activePane="bottomRight" state="frozen"/>
      <selection sqref="A1:XFD40"/>
      <selection pane="topRight" sqref="A1:XFD40"/>
      <selection pane="bottomLeft" sqref="A1:XFD40"/>
      <selection pane="bottomRight"/>
    </sheetView>
  </sheetViews>
  <sheetFormatPr baseColWidth="10" defaultColWidth="0" defaultRowHeight="15.6" customHeight="1" zeroHeight="1" x14ac:dyDescent="0.3"/>
  <cols>
    <col min="1" max="1" width="11.44140625" style="384" customWidth="1"/>
    <col min="2" max="2" width="3.88671875" style="384" customWidth="1"/>
    <col min="3" max="3" width="22.33203125" style="384" customWidth="1"/>
    <col min="4" max="4" width="6" style="384" customWidth="1"/>
    <col min="5" max="5" width="2.5546875" style="384" customWidth="1"/>
    <col min="6" max="6" width="44.88671875" style="384" customWidth="1"/>
    <col min="7" max="7" width="19.5546875" style="384" customWidth="1"/>
    <col min="8" max="8" width="10.33203125" style="384" customWidth="1"/>
    <col min="9" max="9" width="8.109375" style="384" customWidth="1"/>
    <col min="10" max="10" width="16" style="427" customWidth="1"/>
    <col min="11" max="11" width="16" style="384" customWidth="1"/>
    <col min="12" max="12" width="12" style="384" hidden="1" customWidth="1"/>
    <col min="13" max="13" width="8.109375" style="384" hidden="1" customWidth="1"/>
    <col min="14" max="16" width="11.44140625" style="384" hidden="1" customWidth="1"/>
    <col min="17" max="16384" width="0" style="384" hidden="1"/>
  </cols>
  <sheetData>
    <row r="1" spans="1:16" ht="29.25" customHeight="1" thickBot="1" x14ac:dyDescent="0.35">
      <c r="A1" s="489"/>
      <c r="B1" s="490" t="s">
        <v>401</v>
      </c>
      <c r="C1" s="490"/>
      <c r="D1" s="490"/>
      <c r="E1" s="490"/>
      <c r="F1" s="490"/>
      <c r="G1" s="490"/>
      <c r="H1" s="490"/>
      <c r="I1" s="490"/>
      <c r="J1" s="490"/>
      <c r="K1" s="489"/>
    </row>
    <row r="2" spans="1:16" ht="44.25" customHeight="1" thickBot="1" x14ac:dyDescent="0.35">
      <c r="A2" s="489"/>
      <c r="B2" s="385" t="s">
        <v>2</v>
      </c>
      <c r="C2" s="386"/>
      <c r="D2" s="387" t="s">
        <v>0</v>
      </c>
      <c r="E2" s="491"/>
      <c r="F2" s="389" t="s">
        <v>394</v>
      </c>
      <c r="G2" s="390" t="s">
        <v>428</v>
      </c>
      <c r="H2" s="391"/>
      <c r="I2" s="391"/>
      <c r="J2" s="392"/>
      <c r="K2" s="492"/>
      <c r="L2" s="394"/>
      <c r="M2" s="395" t="s">
        <v>390</v>
      </c>
      <c r="N2" s="396" t="s">
        <v>8</v>
      </c>
      <c r="O2" s="397" t="s">
        <v>395</v>
      </c>
      <c r="P2" s="398"/>
    </row>
    <row r="3" spans="1:16" ht="15" customHeight="1" thickBot="1" x14ac:dyDescent="0.35">
      <c r="A3" s="489"/>
      <c r="B3" s="399">
        <v>1</v>
      </c>
      <c r="C3" s="400" t="str">
        <f>IF(VLOOKUP(B3,Paramètres!$A$2:$C$38,2,0)=0,"",VLOOKUP(B3,Paramètres!$A$2:$C$38,2,0))</f>
        <v>Elève 1</v>
      </c>
      <c r="D3" s="401" t="str">
        <f>IF(C3="","",VLOOKUP(B3,Paramètres!$A$2:$C$38,3,0))</f>
        <v>F</v>
      </c>
      <c r="E3" s="489"/>
      <c r="F3" s="402" t="s">
        <v>394</v>
      </c>
      <c r="G3" s="403" t="s">
        <v>184</v>
      </c>
      <c r="H3" s="404"/>
      <c r="I3" s="477"/>
      <c r="J3" s="403" t="s">
        <v>185</v>
      </c>
      <c r="K3" s="489"/>
      <c r="M3" s="406" t="str">
        <f>IF(G5="","",IF(Paramètres!$I$3="x",
IF(OR(J5=0,J5=""),0,IF(J5&gt;=G5,Paramètres!$K$10,IF(J5&gt;=G5*75%,Paramètres!$J$8,IF(J5&gt;=G5*50%,Paramètres!$I$8,IF(J5&gt;=G5*25%,Paramètres!$H$8,Paramètres!$G$10))))),
IF(Paramètres!$N$3="x",
IF(OR(J5=0,J5=""),0,IF(J5&gt;=G5,Paramètres!$O$9,IF(J5&gt;=G5*75%,Paramètres!$O$9,IF(J5&gt;=G5*50%,Paramètres!$N$8,IF(J5&gt;=G5*25%,Paramètres!$M$8,IF(J5&lt;G5*25%,Paramètres!$L$9)))))),
IF(Paramètres!$R$3="x",
IF(OR(J5=0,J5=""),"NA",IF(J5&gt;=G5,Paramètres!$S$9,IF(J5&gt;=G5*75%,Paramètres!$S$9,IF(J5&gt;=G5*50%,Paramètres!$R$8,IF(J5&gt;=G5*25%,Paramètres!$Q$8,IF(J5&lt;G5*25%,Paramètres!$P$9)))))),
IF(Paramètres!$V$3="x",
IF(OR(J5=0,J5=""),Paramètres!$T$9,IF(J5&gt;=G5,Paramètres!$W$9,IF(J5&gt;=G5*75%,Paramètres!$W$9,IF(J5&gt;=G5*50%,Paramètres!$V$8,IF(J5&gt;=G5*25%,Paramètres!$U$8,IF(J5&lt;G5*25%,Paramètres!$T$9)))))))))))</f>
        <v/>
      </c>
      <c r="N3" s="406">
        <f>N7/4</f>
        <v>10</v>
      </c>
      <c r="O3" s="407">
        <f>IF(OR(COUNTBLANK(F4:F6)=3,G5=""),0,
IF(SUM(IF(F4&lt;&gt;"",VLOOKUP(F4,Paramètres!$E$2:$F$27,2,0)),IF(F5&lt;&gt;"",VLOOKUP(F5,Paramètres!$E$2:$F$27,2,0)),IF(F6&lt;&gt;"",VLOOKUP(F6,Paramètres!$E$2:$F$27,2,0)))&gt;N7,$N7,
SUM(IF(F4&lt;&gt;"",VLOOKUP(F4,Paramètres!$E$2:$F$27,2,0)),IF(F5&lt;&gt;"",VLOOKUP(F5,Paramètres!$E$2:$F$27,2,0)),IF(F6&lt;&gt;"",VLOOKUP(F6,Paramètres!$E$2:$F$27,2,0)))))</f>
        <v>0</v>
      </c>
      <c r="P3" s="408"/>
    </row>
    <row r="4" spans="1:16" ht="15" customHeight="1" x14ac:dyDescent="0.3">
      <c r="A4" s="489"/>
      <c r="B4" s="493"/>
      <c r="C4" s="494"/>
      <c r="D4" s="493"/>
      <c r="E4" s="489"/>
      <c r="F4" s="280"/>
      <c r="G4" s="411"/>
      <c r="H4" s="412"/>
      <c r="I4" s="480"/>
      <c r="J4" s="414"/>
      <c r="K4" s="489"/>
      <c r="N4" s="406">
        <f>N7/4</f>
        <v>10</v>
      </c>
      <c r="O4" s="407">
        <f>N7*5%</f>
        <v>2</v>
      </c>
    </row>
    <row r="5" spans="1:16" ht="15" customHeight="1" x14ac:dyDescent="0.3">
      <c r="A5" s="489"/>
      <c r="B5" s="495"/>
      <c r="C5" s="496"/>
      <c r="D5" s="495"/>
      <c r="E5" s="489"/>
      <c r="F5" s="281"/>
      <c r="G5" s="282"/>
      <c r="H5" s="412"/>
      <c r="I5" s="480"/>
      <c r="J5" s="417" t="str">
        <f>IF(COUNTA(F4:F6)=0,"",IF(F4&lt;&gt;"",VLOOKUP(F4,Paramètres!$E$2:$F$27,2,0))+IF(F5&lt;&gt;"",VLOOKUP(F5,Paramètres!$E$2:$F$27,2,0))+IF(F6&lt;&gt;"",VLOOKUP(F6,Paramètres!$E$2:$F$27,2,0)))</f>
        <v/>
      </c>
      <c r="K5" s="489"/>
      <c r="N5" s="406">
        <f>N7/4</f>
        <v>10</v>
      </c>
      <c r="O5" s="407">
        <f>SUM(N3:N7)-(O3+O4)</f>
        <v>78</v>
      </c>
      <c r="P5" s="408"/>
    </row>
    <row r="6" spans="1:16" ht="15" customHeight="1" thickBot="1" x14ac:dyDescent="0.35">
      <c r="A6" s="489"/>
      <c r="B6" s="495"/>
      <c r="C6" s="496"/>
      <c r="D6" s="495"/>
      <c r="E6" s="489"/>
      <c r="F6" s="283"/>
      <c r="G6" s="418"/>
      <c r="H6" s="419"/>
      <c r="I6" s="483"/>
      <c r="J6" s="421"/>
      <c r="K6" s="489"/>
      <c r="N6" s="406">
        <f>N7/4</f>
        <v>10</v>
      </c>
      <c r="O6" s="398"/>
    </row>
    <row r="7" spans="1:16" ht="20.25" customHeight="1" thickBot="1" x14ac:dyDescent="0.35">
      <c r="A7" s="489"/>
      <c r="B7" s="497"/>
      <c r="C7" s="497"/>
      <c r="D7" s="497"/>
      <c r="E7" s="489"/>
      <c r="F7" s="498"/>
      <c r="G7" s="499"/>
      <c r="H7" s="500"/>
      <c r="I7" s="500"/>
      <c r="J7" s="501"/>
      <c r="K7" s="489"/>
      <c r="N7" s="406">
        <f>IF(G5="",40,G5)</f>
        <v>40</v>
      </c>
      <c r="O7" s="398"/>
    </row>
    <row r="8" spans="1:16" ht="15" customHeight="1" thickBot="1" x14ac:dyDescent="0.35">
      <c r="A8" s="489"/>
      <c r="B8" s="399">
        <f>B3+1</f>
        <v>2</v>
      </c>
      <c r="C8" s="400" t="str">
        <f>IF(VLOOKUP(B8,Paramètres!$A$2:$C$38,2,0)=0,"",VLOOKUP(B8,Paramètres!$A$2:$C$38,2,0))</f>
        <v>Elève 2</v>
      </c>
      <c r="D8" s="401" t="str">
        <f>IF(C8="","",VLOOKUP(B8,Paramètres!$A$2:$C$38,3,0))</f>
        <v>F</v>
      </c>
      <c r="E8" s="489"/>
      <c r="F8" s="402" t="s">
        <v>394</v>
      </c>
      <c r="G8" s="403" t="s">
        <v>184</v>
      </c>
      <c r="H8" s="404"/>
      <c r="I8" s="477"/>
      <c r="J8" s="403" t="s">
        <v>185</v>
      </c>
      <c r="K8" s="489"/>
      <c r="M8" s="406" t="str">
        <f>IF(G10="","",IF(Paramètres!$I$3="x",
IF(OR(J10=0,J10=""),0,IF(J10&gt;=G10,Paramètres!$K$10,IF(J10&gt;=G10*75%,Paramètres!$J$8,IF(J10&gt;=G10*50%,Paramètres!$I$8,IF(J10&gt;=G10*25%,Paramètres!$H$8,Paramètres!$G$10))))),
IF(Paramètres!$N$3="x",
IF(OR(J10=0,J10=""),0,IF(J10&gt;=G10,Paramètres!$O$9,IF(J10&gt;=G10*75%,Paramètres!$O$9,IF(J10&gt;=G10*50%,Paramètres!$N$8,IF(J10&gt;=G10*25%,Paramètres!$M$8,IF(J10&lt;G10*25%,Paramètres!$L$9)))))),
IF(Paramètres!$R$3="x",
IF(OR(J10=0,J10=""),"NA",IF(J10&gt;=G10,Paramètres!$S$9,IF(J10&gt;=G10*75%,Paramètres!$S$9,IF(J10&gt;=G10*50%,Paramètres!$R$8,IF(J10&gt;=G10*25%,Paramètres!$Q$8,IF(J10&lt;G10*25%,Paramètres!$P$9)))))),
IF(Paramètres!$V$3="x",
IF(OR(J10=0,J10=""),Paramètres!$T$9,IF(J10&gt;=G10,Paramètres!$W$9,IF(J10&gt;=G10*75%,Paramètres!$W$9,IF(J10&gt;=G10*50%,Paramètres!$V$8,IF(J10&gt;=G10*25%,Paramètres!$U$8,IF(J10&lt;G10*25%,Paramètres!$T$9)))))))))))</f>
        <v/>
      </c>
      <c r="N8" s="406">
        <f>N12/4</f>
        <v>10</v>
      </c>
      <c r="O8" s="407">
        <f>IF(OR(COUNTBLANK(F9:F11)=3,G10=""),0,
IF(SUM(IF(F9&lt;&gt;"",VLOOKUP(F9,Paramètres!$E$2:$F$27,2,0)),IF(F10&lt;&gt;"",VLOOKUP(F10,Paramètres!$E$2:$F$27,2,0)),IF(F11&lt;&gt;"",VLOOKUP(F11,Paramètres!$E$2:$F$27,2,0)))&gt;N12,$N12,
SUM(IF(F9&lt;&gt;"",VLOOKUP(F9,Paramètres!$E$2:$F$27,2,0)),IF(F10&lt;&gt;"",VLOOKUP(F10,Paramètres!$E$2:$F$27,2,0)),IF(F11&lt;&gt;"",VLOOKUP(F11,Paramètres!$E$2:$F$27,2,0)))))</f>
        <v>0</v>
      </c>
      <c r="P8" s="408"/>
    </row>
    <row r="9" spans="1:16" ht="15" customHeight="1" x14ac:dyDescent="0.3">
      <c r="A9" s="489"/>
      <c r="B9" s="493"/>
      <c r="C9" s="494"/>
      <c r="D9" s="493"/>
      <c r="E9" s="489"/>
      <c r="F9" s="280"/>
      <c r="G9" s="411"/>
      <c r="H9" s="412"/>
      <c r="I9" s="480"/>
      <c r="J9" s="414"/>
      <c r="K9" s="489"/>
      <c r="N9" s="406">
        <f>N12/4</f>
        <v>10</v>
      </c>
      <c r="O9" s="407">
        <f>N12*5%</f>
        <v>2</v>
      </c>
    </row>
    <row r="10" spans="1:16" ht="15" customHeight="1" x14ac:dyDescent="0.3">
      <c r="A10" s="489"/>
      <c r="B10" s="495"/>
      <c r="C10" s="496"/>
      <c r="D10" s="495"/>
      <c r="E10" s="489"/>
      <c r="F10" s="281"/>
      <c r="G10" s="282"/>
      <c r="H10" s="412"/>
      <c r="I10" s="480"/>
      <c r="J10" s="417" t="str">
        <f>IF(COUNTA(F9:F11)=0,"",IF(F9&lt;&gt;"",VLOOKUP(F9,Paramètres!$E$2:$F$27,2,0))+IF(F10&lt;&gt;"",VLOOKUP(F10,Paramètres!$E$2:$F$27,2,0))+IF(F11&lt;&gt;"",VLOOKUP(F11,Paramètres!$E$2:$F$27,2,0)))</f>
        <v/>
      </c>
      <c r="K10" s="489"/>
      <c r="N10" s="406">
        <f>N12/4</f>
        <v>10</v>
      </c>
      <c r="O10" s="407">
        <f>SUM(N8:N12)-(O8+O9)</f>
        <v>78</v>
      </c>
      <c r="P10" s="408"/>
    </row>
    <row r="11" spans="1:16" ht="15" customHeight="1" thickBot="1" x14ac:dyDescent="0.35">
      <c r="A11" s="489"/>
      <c r="B11" s="495"/>
      <c r="C11" s="496"/>
      <c r="D11" s="495"/>
      <c r="E11" s="489"/>
      <c r="F11" s="283"/>
      <c r="G11" s="418"/>
      <c r="H11" s="419"/>
      <c r="I11" s="483"/>
      <c r="J11" s="421"/>
      <c r="K11" s="489"/>
      <c r="N11" s="406">
        <f>N12/4</f>
        <v>10</v>
      </c>
      <c r="O11" s="398"/>
    </row>
    <row r="12" spans="1:16" ht="16.2" thickBot="1" x14ac:dyDescent="0.35">
      <c r="A12" s="489"/>
      <c r="B12" s="497"/>
      <c r="C12" s="497"/>
      <c r="D12" s="497"/>
      <c r="E12" s="489"/>
      <c r="F12" s="498"/>
      <c r="G12" s="499"/>
      <c r="H12" s="500"/>
      <c r="I12" s="500"/>
      <c r="J12" s="501"/>
      <c r="K12" s="489"/>
      <c r="N12" s="406">
        <f>IF(G10="",40,G10)</f>
        <v>40</v>
      </c>
      <c r="O12" s="398"/>
    </row>
    <row r="13" spans="1:16" ht="15" customHeight="1" thickBot="1" x14ac:dyDescent="0.35">
      <c r="A13" s="489"/>
      <c r="B13" s="399">
        <f>B8+1</f>
        <v>3</v>
      </c>
      <c r="C13" s="400" t="str">
        <f>IF(VLOOKUP(B13,Paramètres!$A$2:$C$38,2,0)=0,"",VLOOKUP(B13,Paramètres!$A$2:$C$38,2,0))</f>
        <v>Elève 3</v>
      </c>
      <c r="D13" s="401" t="str">
        <f>IF(C13="","",VLOOKUP(B13,Paramètres!$A$2:$C$38,3,0))</f>
        <v>F</v>
      </c>
      <c r="E13" s="489"/>
      <c r="F13" s="402" t="s">
        <v>394</v>
      </c>
      <c r="G13" s="403" t="s">
        <v>184</v>
      </c>
      <c r="H13" s="404"/>
      <c r="I13" s="477"/>
      <c r="J13" s="403" t="s">
        <v>185</v>
      </c>
      <c r="K13" s="489"/>
      <c r="M13" s="406" t="str">
        <f>IF(G15="","",IF(Paramètres!$I$3="x",
IF(OR(J15=0,J15=""),0,IF(J15&gt;=G15,Paramètres!$K$10,IF(J15&gt;=G15*75%,Paramètres!$J$8,IF(J15&gt;=G15*50%,Paramètres!$I$8,IF(J15&gt;=G15*25%,Paramètres!$H$8,Paramètres!$G$10))))),
IF(Paramètres!$N$3="x",
IF(OR(J15=0,J15=""),0,IF(J15&gt;=G15,Paramètres!$O$9,IF(J15&gt;=G15*75%,Paramètres!$O$9,IF(J15&gt;=G15*50%,Paramètres!$N$8,IF(J15&gt;=G15*25%,Paramètres!$M$8,IF(J15&lt;G15*25%,Paramètres!$L$9)))))),
IF(Paramètres!$R$3="x",
IF(OR(J15=0,J15=""),"NA",IF(J15&gt;=G15,Paramètres!$S$9,IF(J15&gt;=G15*75%,Paramètres!$S$9,IF(J15&gt;=G15*50%,Paramètres!$R$8,IF(J15&gt;=G15*25%,Paramètres!$Q$8,IF(J15&lt;G15*25%,Paramètres!$P$9)))))),
IF(Paramètres!$V$3="x",
IF(OR(J15=0,J15=""),Paramètres!$T$9,IF(J15&gt;=G15,Paramètres!$W$9,IF(J15&gt;=G15*75%,Paramètres!$W$9,IF(J15&gt;=G15*50%,Paramètres!$V$8,IF(J15&gt;=G15*25%,Paramètres!$U$8,IF(J15&lt;G15*25%,Paramètres!$T$9)))))))))))</f>
        <v/>
      </c>
      <c r="N13" s="406">
        <f>N17/4</f>
        <v>10</v>
      </c>
      <c r="O13" s="407">
        <f>IF(OR(COUNTBLANK(F14:F16)=3,G15=""),0,
IF(SUM(IF(F14&lt;&gt;"",VLOOKUP(F14,Paramètres!$E$2:$F$27,2,0)),IF(F15&lt;&gt;"",VLOOKUP(F15,Paramètres!$E$2:$F$27,2,0)),IF(F16&lt;&gt;"",VLOOKUP(F16,Paramètres!$E$2:$F$27,2,0)))&gt;N17,$N17,
SUM(IF(F14&lt;&gt;"",VLOOKUP(F14,Paramètres!$E$2:$F$27,2,0)),IF(F15&lt;&gt;"",VLOOKUP(F15,Paramètres!$E$2:$F$27,2,0)),IF(F16&lt;&gt;"",VLOOKUP(F16,Paramètres!$E$2:$F$27,2,0)))))</f>
        <v>0</v>
      </c>
      <c r="P13" s="408"/>
    </row>
    <row r="14" spans="1:16" ht="15" customHeight="1" x14ac:dyDescent="0.3">
      <c r="A14" s="489"/>
      <c r="B14" s="493"/>
      <c r="C14" s="494"/>
      <c r="D14" s="493"/>
      <c r="E14" s="489"/>
      <c r="F14" s="280"/>
      <c r="G14" s="411"/>
      <c r="H14" s="412"/>
      <c r="I14" s="480"/>
      <c r="J14" s="414"/>
      <c r="K14" s="489"/>
      <c r="N14" s="406">
        <f>N17/4</f>
        <v>10</v>
      </c>
      <c r="O14" s="407">
        <f>N17*5%</f>
        <v>2</v>
      </c>
    </row>
    <row r="15" spans="1:16" ht="15" customHeight="1" x14ac:dyDescent="0.3">
      <c r="A15" s="489"/>
      <c r="B15" s="495"/>
      <c r="C15" s="496"/>
      <c r="D15" s="495"/>
      <c r="E15" s="489"/>
      <c r="F15" s="281"/>
      <c r="G15" s="282"/>
      <c r="H15" s="412"/>
      <c r="I15" s="480"/>
      <c r="J15" s="417" t="str">
        <f>IF(COUNTA(F14:F16)=0,"",IF(F14&lt;&gt;"",VLOOKUP(F14,Paramètres!$E$2:$F$27,2,0))+IF(F15&lt;&gt;"",VLOOKUP(F15,Paramètres!$E$2:$F$27,2,0))+IF(F16&lt;&gt;"",VLOOKUP(F16,Paramètres!$E$2:$F$27,2,0)))</f>
        <v/>
      </c>
      <c r="K15" s="489"/>
      <c r="N15" s="406">
        <f>N17/4</f>
        <v>10</v>
      </c>
      <c r="O15" s="407">
        <f>SUM(N13:N17)-(O13+O14)</f>
        <v>78</v>
      </c>
      <c r="P15" s="408"/>
    </row>
    <row r="16" spans="1:16" ht="15" customHeight="1" thickBot="1" x14ac:dyDescent="0.35">
      <c r="A16" s="489"/>
      <c r="B16" s="495"/>
      <c r="C16" s="496"/>
      <c r="D16" s="495"/>
      <c r="E16" s="489"/>
      <c r="F16" s="283"/>
      <c r="G16" s="418"/>
      <c r="H16" s="419"/>
      <c r="I16" s="483"/>
      <c r="J16" s="421"/>
      <c r="K16" s="489"/>
      <c r="N16" s="406">
        <f>N17/4</f>
        <v>10</v>
      </c>
      <c r="O16" s="398"/>
    </row>
    <row r="17" spans="1:16" ht="16.2" thickBot="1" x14ac:dyDescent="0.35">
      <c r="A17" s="489"/>
      <c r="B17" s="497"/>
      <c r="C17" s="497"/>
      <c r="D17" s="497"/>
      <c r="E17" s="489"/>
      <c r="F17" s="498"/>
      <c r="G17" s="499"/>
      <c r="H17" s="500"/>
      <c r="I17" s="500"/>
      <c r="J17" s="501"/>
      <c r="K17" s="489"/>
      <c r="N17" s="406">
        <f>IF(G15="",40,G15)</f>
        <v>40</v>
      </c>
      <c r="O17" s="398"/>
    </row>
    <row r="18" spans="1:16" ht="15" customHeight="1" thickBot="1" x14ac:dyDescent="0.35">
      <c r="A18" s="489"/>
      <c r="B18" s="399">
        <f>B13+1</f>
        <v>4</v>
      </c>
      <c r="C18" s="400" t="str">
        <f>IF(VLOOKUP(B18,Paramètres!$A$2:$C$38,2,0)=0,"",VLOOKUP(B18,Paramètres!$A$2:$C$38,2,0))</f>
        <v>Elève 4</v>
      </c>
      <c r="D18" s="401" t="str">
        <f>IF(C18="","",VLOOKUP(B18,Paramètres!$A$2:$C$38,3,0))</f>
        <v>F</v>
      </c>
      <c r="E18" s="489"/>
      <c r="F18" s="402" t="s">
        <v>394</v>
      </c>
      <c r="G18" s="403" t="s">
        <v>184</v>
      </c>
      <c r="H18" s="404"/>
      <c r="I18" s="477"/>
      <c r="J18" s="403" t="s">
        <v>185</v>
      </c>
      <c r="K18" s="489"/>
      <c r="M18" s="406" t="str">
        <f>IF(G20="","",IF(Paramètres!$I$3="x",
IF(OR(J20=0,J20=""),0,IF(J20&gt;=G20,Paramètres!$K$10,IF(J20&gt;=G20*75%,Paramètres!$J$8,IF(J20&gt;=G20*50%,Paramètres!$I$8,IF(J20&gt;=G20*25%,Paramètres!$H$8,Paramètres!$G$10))))),
IF(Paramètres!$N$3="x",
IF(OR(J20=0,J20=""),0,IF(J20&gt;=G20,Paramètres!$O$9,IF(J20&gt;=G20*75%,Paramètres!$O$9,IF(J20&gt;=G20*50%,Paramètres!$N$8,IF(J20&gt;=G20*25%,Paramètres!$M$8,IF(J20&lt;G20*25%,Paramètres!$L$9)))))),
IF(Paramètres!$R$3="x",
IF(OR(J20=0,J20=""),"NA",IF(J20&gt;=G20,Paramètres!$S$9,IF(J20&gt;=G20*75%,Paramètres!$S$9,IF(J20&gt;=G20*50%,Paramètres!$R$8,IF(J20&gt;=G20*25%,Paramètres!$Q$8,IF(J20&lt;G20*25%,Paramètres!$P$9)))))),
IF(Paramètres!$V$3="x",
IF(OR(J20=0,J20=""),Paramètres!$T$9,IF(J20&gt;=G20,Paramètres!$W$9,IF(J20&gt;=G20*75%,Paramètres!$W$9,IF(J20&gt;=G20*50%,Paramètres!$V$8,IF(J20&gt;=G20*25%,Paramètres!$U$8,IF(J20&lt;G20*25%,Paramètres!$T$9)))))))))))</f>
        <v/>
      </c>
      <c r="N18" s="406">
        <f>N22/4</f>
        <v>10</v>
      </c>
      <c r="O18" s="407">
        <f>IF(OR(COUNTBLANK(F19:F21)=3,G20=""),0,
IF(SUM(IF(F19&lt;&gt;"",VLOOKUP(F19,Paramètres!$E$2:$F$27,2,0)),IF(F20&lt;&gt;"",VLOOKUP(F20,Paramètres!$E$2:$F$27,2,0)),IF(F21&lt;&gt;"",VLOOKUP(F21,Paramètres!$E$2:$F$27,2,0)))&gt;N22,$N22,
SUM(IF(F19&lt;&gt;"",VLOOKUP(F19,Paramètres!$E$2:$F$27,2,0)),IF(F20&lt;&gt;"",VLOOKUP(F20,Paramètres!$E$2:$F$27,2,0)),IF(F21&lt;&gt;"",VLOOKUP(F21,Paramètres!$E$2:$F$27,2,0)))))</f>
        <v>0</v>
      </c>
      <c r="P18" s="408"/>
    </row>
    <row r="19" spans="1:16" ht="15" customHeight="1" x14ac:dyDescent="0.3">
      <c r="A19" s="489"/>
      <c r="B19" s="493"/>
      <c r="C19" s="494"/>
      <c r="D19" s="493"/>
      <c r="E19" s="489"/>
      <c r="F19" s="280"/>
      <c r="G19" s="411"/>
      <c r="H19" s="412"/>
      <c r="I19" s="480"/>
      <c r="J19" s="414"/>
      <c r="K19" s="489"/>
      <c r="N19" s="406">
        <f>N22/4</f>
        <v>10</v>
      </c>
      <c r="O19" s="407">
        <f>N22*5%</f>
        <v>2</v>
      </c>
    </row>
    <row r="20" spans="1:16" ht="15" customHeight="1" x14ac:dyDescent="0.3">
      <c r="A20" s="489"/>
      <c r="B20" s="495"/>
      <c r="C20" s="496"/>
      <c r="D20" s="495"/>
      <c r="E20" s="489"/>
      <c r="F20" s="281"/>
      <c r="G20" s="282"/>
      <c r="H20" s="412"/>
      <c r="I20" s="480"/>
      <c r="J20" s="417" t="str">
        <f>IF(COUNTA(F19:F21)=0,"",IF(F19&lt;&gt;"",VLOOKUP(F19,Paramètres!$E$2:$F$27,2,0))+IF(F20&lt;&gt;"",VLOOKUP(F20,Paramètres!$E$2:$F$27,2,0))+IF(F21&lt;&gt;"",VLOOKUP(F21,Paramètres!$E$2:$F$27,2,0)))</f>
        <v/>
      </c>
      <c r="K20" s="489"/>
      <c r="N20" s="406">
        <f>N22/4</f>
        <v>10</v>
      </c>
      <c r="O20" s="407">
        <f>SUM(N18:N22)-(O18+O19)</f>
        <v>78</v>
      </c>
      <c r="P20" s="408"/>
    </row>
    <row r="21" spans="1:16" ht="15" customHeight="1" thickBot="1" x14ac:dyDescent="0.35">
      <c r="A21" s="489"/>
      <c r="B21" s="495"/>
      <c r="C21" s="496"/>
      <c r="D21" s="495"/>
      <c r="E21" s="489"/>
      <c r="F21" s="283"/>
      <c r="G21" s="418"/>
      <c r="H21" s="419"/>
      <c r="I21" s="483"/>
      <c r="J21" s="421"/>
      <c r="K21" s="489"/>
      <c r="N21" s="406">
        <f>N22/4</f>
        <v>10</v>
      </c>
      <c r="O21" s="398"/>
    </row>
    <row r="22" spans="1:16" ht="16.2" thickBot="1" x14ac:dyDescent="0.35">
      <c r="A22" s="489"/>
      <c r="B22" s="497"/>
      <c r="C22" s="497"/>
      <c r="D22" s="497"/>
      <c r="E22" s="489"/>
      <c r="F22" s="498"/>
      <c r="G22" s="499"/>
      <c r="H22" s="500"/>
      <c r="I22" s="500"/>
      <c r="J22" s="501"/>
      <c r="K22" s="489"/>
      <c r="N22" s="406">
        <f>IF(G20="",40,G20)</f>
        <v>40</v>
      </c>
      <c r="O22" s="398"/>
    </row>
    <row r="23" spans="1:16" ht="15" customHeight="1" thickBot="1" x14ac:dyDescent="0.35">
      <c r="A23" s="489"/>
      <c r="B23" s="399">
        <f>B18+1</f>
        <v>5</v>
      </c>
      <c r="C23" s="400" t="str">
        <f>IF(VLOOKUP(B23,Paramètres!$A$2:$C$38,2,0)=0,"",VLOOKUP(B23,Paramètres!$A$2:$C$38,2,0))</f>
        <v>Elève 5</v>
      </c>
      <c r="D23" s="401" t="str">
        <f>IF(C23="","",VLOOKUP(B23,Paramètres!$A$2:$C$38,3,0))</f>
        <v>F</v>
      </c>
      <c r="E23" s="489"/>
      <c r="F23" s="402" t="s">
        <v>394</v>
      </c>
      <c r="G23" s="403" t="s">
        <v>184</v>
      </c>
      <c r="H23" s="404"/>
      <c r="I23" s="477"/>
      <c r="J23" s="403" t="s">
        <v>185</v>
      </c>
      <c r="K23" s="489"/>
      <c r="M23" s="406" t="str">
        <f>IF(G25="","",IF(Paramètres!$I$3="x",
IF(OR(J25=0,J25=""),0,IF(J25&gt;=G25,Paramètres!$K$10,IF(J25&gt;=G25*75%,Paramètres!$J$8,IF(J25&gt;=G25*50%,Paramètres!$I$8,IF(J25&gt;=G25*25%,Paramètres!$H$8,Paramètres!$G$10))))),
IF(Paramètres!$N$3="x",
IF(OR(J25=0,J25=""),0,IF(J25&gt;=G25,Paramètres!$O$9,IF(J25&gt;=G25*75%,Paramètres!$O$9,IF(J25&gt;=G25*50%,Paramètres!$N$8,IF(J25&gt;=G25*25%,Paramètres!$M$8,IF(J25&lt;G25*25%,Paramètres!$L$9)))))),
IF(Paramètres!$R$3="x",
IF(OR(J25=0,J25=""),"NA",IF(J25&gt;=G25,Paramètres!$S$9,IF(J25&gt;=G25*75%,Paramètres!$S$9,IF(J25&gt;=G25*50%,Paramètres!$R$8,IF(J25&gt;=G25*25%,Paramètres!$Q$8,IF(J25&lt;G25*25%,Paramètres!$P$9)))))),
IF(Paramètres!$V$3="x",
IF(OR(J25=0,J25=""),Paramètres!$T$9,IF(J25&gt;=G25,Paramètres!$W$9,IF(J25&gt;=G25*75%,Paramètres!$W$9,IF(J25&gt;=G25*50%,Paramètres!$V$8,IF(J25&gt;=G25*25%,Paramètres!$U$8,IF(J25&lt;G25*25%,Paramètres!$T$9)))))))))))</f>
        <v/>
      </c>
      <c r="N23" s="406">
        <f>N27/4</f>
        <v>10</v>
      </c>
      <c r="O23" s="407">
        <f>IF(OR(COUNTBLANK(F24:F26)=3,G25=""),0,
IF(SUM(IF(F24&lt;&gt;"",VLOOKUP(F24,Paramètres!$E$2:$F$27,2,0)),IF(F25&lt;&gt;"",VLOOKUP(F25,Paramètres!$E$2:$F$27,2,0)),IF(F26&lt;&gt;"",VLOOKUP(F26,Paramètres!$E$2:$F$27,2,0)))&gt;N27,$N27,
SUM(IF(F24&lt;&gt;"",VLOOKUP(F24,Paramètres!$E$2:$F$27,2,0)),IF(F25&lt;&gt;"",VLOOKUP(F25,Paramètres!$E$2:$F$27,2,0)),IF(F26&lt;&gt;"",VLOOKUP(F26,Paramètres!$E$2:$F$27,2,0)))))</f>
        <v>0</v>
      </c>
      <c r="P23" s="408"/>
    </row>
    <row r="24" spans="1:16" ht="15" customHeight="1" x14ac:dyDescent="0.3">
      <c r="A24" s="489"/>
      <c r="B24" s="493"/>
      <c r="C24" s="494"/>
      <c r="D24" s="493"/>
      <c r="E24" s="489"/>
      <c r="F24" s="280"/>
      <c r="G24" s="411"/>
      <c r="H24" s="412"/>
      <c r="I24" s="480"/>
      <c r="J24" s="414"/>
      <c r="K24" s="489"/>
      <c r="N24" s="406">
        <f>N27/4</f>
        <v>10</v>
      </c>
      <c r="O24" s="407">
        <f>N27*5%</f>
        <v>2</v>
      </c>
    </row>
    <row r="25" spans="1:16" ht="15" customHeight="1" x14ac:dyDescent="0.3">
      <c r="A25" s="489"/>
      <c r="B25" s="495"/>
      <c r="C25" s="496"/>
      <c r="D25" s="495"/>
      <c r="E25" s="489"/>
      <c r="F25" s="281"/>
      <c r="G25" s="282"/>
      <c r="H25" s="412"/>
      <c r="I25" s="480"/>
      <c r="J25" s="417" t="str">
        <f>IF(COUNTA(F24:F26)=0,"",IF(F24&lt;&gt;"",VLOOKUP(F24,Paramètres!$E$2:$F$27,2,0))+IF(F25&lt;&gt;"",VLOOKUP(F25,Paramètres!$E$2:$F$27,2,0))+IF(F26&lt;&gt;"",VLOOKUP(F26,Paramètres!$E$2:$F$27,2,0)))</f>
        <v/>
      </c>
      <c r="K25" s="489"/>
      <c r="N25" s="406">
        <f>N27/4</f>
        <v>10</v>
      </c>
      <c r="O25" s="407">
        <f>SUM(N23:N27)-(O23+O24)</f>
        <v>78</v>
      </c>
      <c r="P25" s="408"/>
    </row>
    <row r="26" spans="1:16" ht="15" customHeight="1" thickBot="1" x14ac:dyDescent="0.35">
      <c r="A26" s="489"/>
      <c r="B26" s="495"/>
      <c r="C26" s="496"/>
      <c r="D26" s="495"/>
      <c r="E26" s="489"/>
      <c r="F26" s="283"/>
      <c r="G26" s="418"/>
      <c r="H26" s="419"/>
      <c r="I26" s="483"/>
      <c r="J26" s="421"/>
      <c r="K26" s="489"/>
      <c r="N26" s="406">
        <f>N27/4</f>
        <v>10</v>
      </c>
      <c r="O26" s="398"/>
    </row>
    <row r="27" spans="1:16" ht="16.2" thickBot="1" x14ac:dyDescent="0.35">
      <c r="A27" s="489"/>
      <c r="B27" s="497"/>
      <c r="C27" s="497"/>
      <c r="D27" s="497"/>
      <c r="E27" s="489"/>
      <c r="F27" s="498"/>
      <c r="G27" s="499"/>
      <c r="H27" s="500"/>
      <c r="I27" s="500"/>
      <c r="J27" s="501"/>
      <c r="K27" s="489"/>
      <c r="N27" s="406">
        <f>IF(G25="",40,G25)</f>
        <v>40</v>
      </c>
      <c r="O27" s="398"/>
    </row>
    <row r="28" spans="1:16" ht="15" customHeight="1" thickBot="1" x14ac:dyDescent="0.35">
      <c r="A28" s="489"/>
      <c r="B28" s="399">
        <f>B23+1</f>
        <v>6</v>
      </c>
      <c r="C28" s="400" t="str">
        <f>IF(VLOOKUP(B28,Paramètres!$A$2:$C$38,2,0)=0,"",VLOOKUP(B28,Paramètres!$A$2:$C$38,2,0))</f>
        <v>Elève 6</v>
      </c>
      <c r="D28" s="401" t="str">
        <f>IF(C28="","",VLOOKUP(B28,Paramètres!$A$2:$C$38,3,0))</f>
        <v>G</v>
      </c>
      <c r="E28" s="489"/>
      <c r="F28" s="402" t="s">
        <v>394</v>
      </c>
      <c r="G28" s="403" t="s">
        <v>184</v>
      </c>
      <c r="H28" s="404"/>
      <c r="I28" s="477"/>
      <c r="J28" s="403" t="s">
        <v>185</v>
      </c>
      <c r="K28" s="489"/>
      <c r="M28" s="406" t="str">
        <f>IF(G30="","",IF(Paramètres!$I$3="x",
IF(OR(J30=0,J30=""),0,IF(J30&gt;=G30,Paramètres!$K$10,IF(J30&gt;=G30*75%,Paramètres!$J$8,IF(J30&gt;=G30*50%,Paramètres!$I$8,IF(J30&gt;=G30*25%,Paramètres!$H$8,Paramètres!$G$10))))),
IF(Paramètres!$N$3="x",
IF(OR(J30=0,J30=""),0,IF(J30&gt;=G30,Paramètres!$O$9,IF(J30&gt;=G30*75%,Paramètres!$O$9,IF(J30&gt;=G30*50%,Paramètres!$N$8,IF(J30&gt;=G30*25%,Paramètres!$M$8,IF(J30&lt;G30*25%,Paramètres!$L$9)))))),
IF(Paramètres!$R$3="x",
IF(OR(J30=0,J30=""),"NA",IF(J30&gt;=G30,Paramètres!$S$9,IF(J30&gt;=G30*75%,Paramètres!$S$9,IF(J30&gt;=G30*50%,Paramètres!$R$8,IF(J30&gt;=G30*25%,Paramètres!$Q$8,IF(J30&lt;G30*25%,Paramètres!$P$9)))))),
IF(Paramètres!$V$3="x",
IF(OR(J30=0,J30=""),Paramètres!$T$9,IF(J30&gt;=G30,Paramètres!$W$9,IF(J30&gt;=G30*75%,Paramètres!$W$9,IF(J30&gt;=G30*50%,Paramètres!$V$8,IF(J30&gt;=G30*25%,Paramètres!$U$8,IF(J30&lt;G30*25%,Paramètres!$T$9)))))))))))</f>
        <v/>
      </c>
      <c r="N28" s="406">
        <f>N32/4</f>
        <v>10</v>
      </c>
      <c r="O28" s="407">
        <f>IF(OR(COUNTBLANK(F29:F31)=3,G30=""),0,
IF(SUM(IF(F29&lt;&gt;"",VLOOKUP(F29,Paramètres!$E$2:$F$27,2,0)),IF(F30&lt;&gt;"",VLOOKUP(F30,Paramètres!$E$2:$F$27,2,0)),IF(F31&lt;&gt;"",VLOOKUP(F31,Paramètres!$E$2:$F$27,2,0)))&gt;N32,$N32,
SUM(IF(F29&lt;&gt;"",VLOOKUP(F29,Paramètres!$E$2:$F$27,2,0)),IF(F30&lt;&gt;"",VLOOKUP(F30,Paramètres!$E$2:$F$27,2,0)),IF(F31&lt;&gt;"",VLOOKUP(F31,Paramètres!$E$2:$F$27,2,0)))))</f>
        <v>0</v>
      </c>
      <c r="P28" s="408"/>
    </row>
    <row r="29" spans="1:16" ht="15" customHeight="1" x14ac:dyDescent="0.3">
      <c r="A29" s="489"/>
      <c r="B29" s="493"/>
      <c r="C29" s="494"/>
      <c r="D29" s="493"/>
      <c r="E29" s="489"/>
      <c r="F29" s="280"/>
      <c r="G29" s="411"/>
      <c r="H29" s="412"/>
      <c r="I29" s="480"/>
      <c r="J29" s="414"/>
      <c r="K29" s="489"/>
      <c r="N29" s="406">
        <f>N32/4</f>
        <v>10</v>
      </c>
      <c r="O29" s="407">
        <f>N32*5%</f>
        <v>2</v>
      </c>
    </row>
    <row r="30" spans="1:16" ht="15" customHeight="1" x14ac:dyDescent="0.3">
      <c r="A30" s="489"/>
      <c r="B30" s="495"/>
      <c r="C30" s="496"/>
      <c r="D30" s="495"/>
      <c r="E30" s="489"/>
      <c r="F30" s="281"/>
      <c r="G30" s="282"/>
      <c r="H30" s="412"/>
      <c r="I30" s="480"/>
      <c r="J30" s="417" t="str">
        <f>IF(COUNTA(F29:F31)=0,"",IF(F29&lt;&gt;"",VLOOKUP(F29,Paramètres!$E$2:$F$27,2,0))+IF(F30&lt;&gt;"",VLOOKUP(F30,Paramètres!$E$2:$F$27,2,0))+IF(F31&lt;&gt;"",VLOOKUP(F31,Paramètres!$E$2:$F$27,2,0)))</f>
        <v/>
      </c>
      <c r="K30" s="489"/>
      <c r="N30" s="406">
        <f>N32/4</f>
        <v>10</v>
      </c>
      <c r="O30" s="407">
        <f>SUM(N28:N32)-(O28+O29)</f>
        <v>78</v>
      </c>
      <c r="P30" s="408"/>
    </row>
    <row r="31" spans="1:16" ht="15" customHeight="1" thickBot="1" x14ac:dyDescent="0.35">
      <c r="A31" s="489"/>
      <c r="B31" s="495"/>
      <c r="C31" s="496"/>
      <c r="D31" s="495"/>
      <c r="E31" s="489"/>
      <c r="F31" s="283"/>
      <c r="G31" s="418"/>
      <c r="H31" s="419"/>
      <c r="I31" s="483"/>
      <c r="J31" s="421"/>
      <c r="K31" s="489"/>
      <c r="N31" s="406">
        <f>N32/4</f>
        <v>10</v>
      </c>
      <c r="O31" s="398"/>
    </row>
    <row r="32" spans="1:16" ht="16.2" thickBot="1" x14ac:dyDescent="0.35">
      <c r="A32" s="489"/>
      <c r="B32" s="497"/>
      <c r="C32" s="497"/>
      <c r="D32" s="497"/>
      <c r="E32" s="489"/>
      <c r="F32" s="498"/>
      <c r="G32" s="499"/>
      <c r="H32" s="500"/>
      <c r="I32" s="500"/>
      <c r="J32" s="501"/>
      <c r="K32" s="489"/>
      <c r="N32" s="406">
        <f>IF(G30="",40,G30)</f>
        <v>40</v>
      </c>
      <c r="O32" s="398"/>
    </row>
    <row r="33" spans="1:16" ht="15" customHeight="1" thickBot="1" x14ac:dyDescent="0.35">
      <c r="A33" s="489"/>
      <c r="B33" s="399">
        <f>B28+1</f>
        <v>7</v>
      </c>
      <c r="C33" s="400" t="str">
        <f>IF(VLOOKUP(B33,Paramètres!$A$2:$C$38,2,0)=0,"",VLOOKUP(B33,Paramètres!$A$2:$C$38,2,0))</f>
        <v>Elève 7</v>
      </c>
      <c r="D33" s="401" t="str">
        <f>IF(C33="","",VLOOKUP(B33,Paramètres!$A$2:$C$38,3,0))</f>
        <v>F</v>
      </c>
      <c r="E33" s="489"/>
      <c r="F33" s="402" t="s">
        <v>394</v>
      </c>
      <c r="G33" s="403" t="s">
        <v>184</v>
      </c>
      <c r="H33" s="404"/>
      <c r="I33" s="477"/>
      <c r="J33" s="403" t="s">
        <v>185</v>
      </c>
      <c r="K33" s="489"/>
      <c r="M33" s="406" t="str">
        <f>IF(G35="","",IF(Paramètres!$I$3="x",
IF(OR(J35=0,J35=""),0,IF(J35&gt;=G35,Paramètres!$K$10,IF(J35&gt;=G35*75%,Paramètres!$J$8,IF(J35&gt;=G35*50%,Paramètres!$I$8,IF(J35&gt;=G35*25%,Paramètres!$H$8,Paramètres!$G$10))))),
IF(Paramètres!$N$3="x",
IF(OR(J35=0,J35=""),0,IF(J35&gt;=G35,Paramètres!$O$9,IF(J35&gt;=G35*75%,Paramètres!$O$9,IF(J35&gt;=G35*50%,Paramètres!$N$8,IF(J35&gt;=G35*25%,Paramètres!$M$8,IF(J35&lt;G35*25%,Paramètres!$L$9)))))),
IF(Paramètres!$R$3="x",
IF(OR(J35=0,J35=""),"NA",IF(J35&gt;=G35,Paramètres!$S$9,IF(J35&gt;=G35*75%,Paramètres!$S$9,IF(J35&gt;=G35*50%,Paramètres!$R$8,IF(J35&gt;=G35*25%,Paramètres!$Q$8,IF(J35&lt;G35*25%,Paramètres!$P$9)))))),
IF(Paramètres!$V$3="x",
IF(OR(J35=0,J35=""),Paramètres!$T$9,IF(J35&gt;=G35,Paramètres!$W$9,IF(J35&gt;=G35*75%,Paramètres!$W$9,IF(J35&gt;=G35*50%,Paramètres!$V$8,IF(J35&gt;=G35*25%,Paramètres!$U$8,IF(J35&lt;G35*25%,Paramètres!$T$9)))))))))))</f>
        <v/>
      </c>
      <c r="N33" s="406">
        <f>N37/4</f>
        <v>10</v>
      </c>
      <c r="O33" s="407">
        <f>IF(OR(COUNTBLANK(F34:F36)=3,G35=""),0,
IF(SUM(IF(F34&lt;&gt;"",VLOOKUP(F34,Paramètres!$E$2:$F$27,2,0)),IF(F35&lt;&gt;"",VLOOKUP(F35,Paramètres!$E$2:$F$27,2,0)),IF(F36&lt;&gt;"",VLOOKUP(F36,Paramètres!$E$2:$F$27,2,0)))&gt;N37,$N37,
SUM(IF(F34&lt;&gt;"",VLOOKUP(F34,Paramètres!$E$2:$F$27,2,0)),IF(F35&lt;&gt;"",VLOOKUP(F35,Paramètres!$E$2:$F$27,2,0)),IF(F36&lt;&gt;"",VLOOKUP(F36,Paramètres!$E$2:$F$27,2,0)))))</f>
        <v>0</v>
      </c>
      <c r="P33" s="408"/>
    </row>
    <row r="34" spans="1:16" ht="15" customHeight="1" x14ac:dyDescent="0.3">
      <c r="A34" s="489"/>
      <c r="B34" s="493"/>
      <c r="C34" s="494"/>
      <c r="D34" s="493"/>
      <c r="E34" s="489"/>
      <c r="F34" s="280"/>
      <c r="G34" s="411"/>
      <c r="H34" s="412"/>
      <c r="I34" s="480"/>
      <c r="J34" s="414"/>
      <c r="K34" s="489"/>
      <c r="N34" s="406">
        <f>N37/4</f>
        <v>10</v>
      </c>
      <c r="O34" s="407">
        <f>N37*5%</f>
        <v>2</v>
      </c>
    </row>
    <row r="35" spans="1:16" ht="15" customHeight="1" x14ac:dyDescent="0.3">
      <c r="A35" s="489"/>
      <c r="B35" s="495"/>
      <c r="C35" s="496"/>
      <c r="D35" s="495"/>
      <c r="E35" s="489"/>
      <c r="F35" s="281"/>
      <c r="G35" s="282"/>
      <c r="H35" s="412"/>
      <c r="I35" s="480"/>
      <c r="J35" s="417" t="str">
        <f>IF(COUNTA(F34:F36)=0,"",IF(F34&lt;&gt;"",VLOOKUP(F34,Paramètres!$E$2:$F$27,2,0))+IF(F35&lt;&gt;"",VLOOKUP(F35,Paramètres!$E$2:$F$27,2,0))+IF(F36&lt;&gt;"",VLOOKUP(F36,Paramètres!$E$2:$F$27,2,0)))</f>
        <v/>
      </c>
      <c r="K35" s="489"/>
      <c r="N35" s="406">
        <f>N37/4</f>
        <v>10</v>
      </c>
      <c r="O35" s="407">
        <f>SUM(N33:N37)-(O33+O34)</f>
        <v>78</v>
      </c>
      <c r="P35" s="408"/>
    </row>
    <row r="36" spans="1:16" ht="15" customHeight="1" thickBot="1" x14ac:dyDescent="0.35">
      <c r="A36" s="489"/>
      <c r="B36" s="495"/>
      <c r="C36" s="496"/>
      <c r="D36" s="495"/>
      <c r="E36" s="489"/>
      <c r="F36" s="283"/>
      <c r="G36" s="418"/>
      <c r="H36" s="419"/>
      <c r="I36" s="483"/>
      <c r="J36" s="421"/>
      <c r="K36" s="489"/>
      <c r="N36" s="406">
        <f>N37/4</f>
        <v>10</v>
      </c>
      <c r="O36" s="398"/>
    </row>
    <row r="37" spans="1:16" ht="16.2" thickBot="1" x14ac:dyDescent="0.35">
      <c r="A37" s="489"/>
      <c r="B37" s="497"/>
      <c r="C37" s="497"/>
      <c r="D37" s="497"/>
      <c r="E37" s="489"/>
      <c r="F37" s="498"/>
      <c r="G37" s="499"/>
      <c r="H37" s="500"/>
      <c r="I37" s="500"/>
      <c r="J37" s="501"/>
      <c r="K37" s="489"/>
      <c r="N37" s="406">
        <f>IF(G35="",40,G35)</f>
        <v>40</v>
      </c>
      <c r="O37" s="398"/>
    </row>
    <row r="38" spans="1:16" ht="15" customHeight="1" thickBot="1" x14ac:dyDescent="0.35">
      <c r="A38" s="489"/>
      <c r="B38" s="399">
        <f t="shared" ref="B38" si="0">B33+1</f>
        <v>8</v>
      </c>
      <c r="C38" s="400" t="str">
        <f>IF(VLOOKUP(B38,Paramètres!$A$2:$C$38,2,0)=0,"",VLOOKUP(B38,Paramètres!$A$2:$C$38,2,0))</f>
        <v>Elève 8</v>
      </c>
      <c r="D38" s="401" t="str">
        <f>IF(C38="","",VLOOKUP(B38,Paramètres!$A$2:$C$38,3,0))</f>
        <v>F</v>
      </c>
      <c r="E38" s="489"/>
      <c r="F38" s="402" t="s">
        <v>394</v>
      </c>
      <c r="G38" s="403" t="s">
        <v>184</v>
      </c>
      <c r="H38" s="404"/>
      <c r="I38" s="477"/>
      <c r="J38" s="403" t="s">
        <v>185</v>
      </c>
      <c r="K38" s="489"/>
      <c r="M38" s="406" t="str">
        <f>IF(G40="","",IF(Paramètres!$I$3="x",
IF(OR(J40=0,J40=""),0,IF(J40&gt;=G40,Paramètres!$K$10,IF(J40&gt;=G40*75%,Paramètres!$J$8,IF(J40&gt;=G40*50%,Paramètres!$I$8,IF(J40&gt;=G40*25%,Paramètres!$H$8,Paramètres!$G$10))))),
IF(Paramètres!$N$3="x",
IF(OR(J40=0,J40=""),0,IF(J40&gt;=G40,Paramètres!$O$9,IF(J40&gt;=G40*75%,Paramètres!$O$9,IF(J40&gt;=G40*50%,Paramètres!$N$8,IF(J40&gt;=G40*25%,Paramètres!$M$8,IF(J40&lt;G40*25%,Paramètres!$L$9)))))),
IF(Paramètres!$R$3="x",
IF(OR(J40=0,J40=""),"NA",IF(J40&gt;=G40,Paramètres!$S$9,IF(J40&gt;=G40*75%,Paramètres!$S$9,IF(J40&gt;=G40*50%,Paramètres!$R$8,IF(J40&gt;=G40*25%,Paramètres!$Q$8,IF(J40&lt;G40*25%,Paramètres!$P$9)))))),
IF(Paramètres!$V$3="x",
IF(OR(J40=0,J40=""),Paramètres!$T$9,IF(J40&gt;=G40,Paramètres!$W$9,IF(J40&gt;=G40*75%,Paramètres!$W$9,IF(J40&gt;=G40*50%,Paramètres!$V$8,IF(J40&gt;=G40*25%,Paramètres!$U$8,IF(J40&lt;G40*25%,Paramètres!$T$9)))))))))))</f>
        <v/>
      </c>
      <c r="N38" s="406">
        <f>N42/4</f>
        <v>10</v>
      </c>
      <c r="O38" s="407">
        <f>IF(OR(COUNTBLANK(F39:F41)=3,G40=""),0,
IF(SUM(IF(F39&lt;&gt;"",VLOOKUP(F39,Paramètres!$E$2:$F$27,2,0)),IF(F40&lt;&gt;"",VLOOKUP(F40,Paramètres!$E$2:$F$27,2,0)),IF(F41&lt;&gt;"",VLOOKUP(F41,Paramètres!$E$2:$F$27,2,0)))&gt;N42,$N42,
SUM(IF(F39&lt;&gt;"",VLOOKUP(F39,Paramètres!$E$2:$F$27,2,0)),IF(F40&lt;&gt;"",VLOOKUP(F40,Paramètres!$E$2:$F$27,2,0)),IF(F41&lt;&gt;"",VLOOKUP(F41,Paramètres!$E$2:$F$27,2,0)))))</f>
        <v>0</v>
      </c>
      <c r="P38" s="408"/>
    </row>
    <row r="39" spans="1:16" ht="15" customHeight="1" x14ac:dyDescent="0.3">
      <c r="A39" s="489"/>
      <c r="B39" s="493"/>
      <c r="C39" s="494"/>
      <c r="D39" s="493"/>
      <c r="E39" s="489"/>
      <c r="F39" s="280"/>
      <c r="G39" s="411"/>
      <c r="H39" s="412"/>
      <c r="I39" s="480"/>
      <c r="J39" s="414"/>
      <c r="K39" s="489"/>
      <c r="N39" s="406">
        <f>N42/4</f>
        <v>10</v>
      </c>
      <c r="O39" s="407">
        <f>N42*5%</f>
        <v>2</v>
      </c>
    </row>
    <row r="40" spans="1:16" ht="15" customHeight="1" x14ac:dyDescent="0.3">
      <c r="A40" s="489"/>
      <c r="B40" s="495"/>
      <c r="C40" s="496"/>
      <c r="D40" s="495"/>
      <c r="E40" s="489"/>
      <c r="F40" s="281"/>
      <c r="G40" s="282"/>
      <c r="H40" s="412"/>
      <c r="I40" s="480"/>
      <c r="J40" s="417" t="str">
        <f>IF(COUNTA(F39:F41)=0,"",IF(F39&lt;&gt;"",VLOOKUP(F39,Paramètres!$E$2:$F$27,2,0))+IF(F40&lt;&gt;"",VLOOKUP(F40,Paramètres!$E$2:$F$27,2,0))+IF(F41&lt;&gt;"",VLOOKUP(F41,Paramètres!$E$2:$F$27,2,0)))</f>
        <v/>
      </c>
      <c r="K40" s="489"/>
      <c r="N40" s="406">
        <f>N42/4</f>
        <v>10</v>
      </c>
      <c r="O40" s="407">
        <f>SUM(N38:N42)-(O38+O39)</f>
        <v>78</v>
      </c>
      <c r="P40" s="408"/>
    </row>
    <row r="41" spans="1:16" ht="15" customHeight="1" thickBot="1" x14ac:dyDescent="0.35">
      <c r="A41" s="489"/>
      <c r="B41" s="495"/>
      <c r="C41" s="496"/>
      <c r="D41" s="495"/>
      <c r="E41" s="489"/>
      <c r="F41" s="283"/>
      <c r="G41" s="418"/>
      <c r="H41" s="419"/>
      <c r="I41" s="483"/>
      <c r="J41" s="421"/>
      <c r="K41" s="489"/>
      <c r="N41" s="406">
        <f>N42/4</f>
        <v>10</v>
      </c>
      <c r="O41" s="398"/>
    </row>
    <row r="42" spans="1:16" ht="16.2" thickBot="1" x14ac:dyDescent="0.35">
      <c r="A42" s="489"/>
      <c r="B42" s="497"/>
      <c r="C42" s="497"/>
      <c r="D42" s="497"/>
      <c r="E42" s="489"/>
      <c r="F42" s="498"/>
      <c r="G42" s="499"/>
      <c r="H42" s="500"/>
      <c r="I42" s="500"/>
      <c r="J42" s="501"/>
      <c r="K42" s="489"/>
      <c r="N42" s="406">
        <f>IF(G40="",40,G40)</f>
        <v>40</v>
      </c>
      <c r="O42" s="398"/>
    </row>
    <row r="43" spans="1:16" ht="15" customHeight="1" thickBot="1" x14ac:dyDescent="0.35">
      <c r="A43" s="489"/>
      <c r="B43" s="399">
        <f t="shared" ref="B43" si="1">B38+1</f>
        <v>9</v>
      </c>
      <c r="C43" s="400" t="str">
        <f>IF(VLOOKUP(B43,Paramètres!$A$2:$C$38,2,0)=0,"",VLOOKUP(B43,Paramètres!$A$2:$C$38,2,0))</f>
        <v>Elève 9</v>
      </c>
      <c r="D43" s="401" t="str">
        <f>IF(C43="","",VLOOKUP(B43,Paramètres!$A$2:$C$38,3,0))</f>
        <v>F</v>
      </c>
      <c r="E43" s="489"/>
      <c r="F43" s="402" t="s">
        <v>394</v>
      </c>
      <c r="G43" s="403" t="s">
        <v>184</v>
      </c>
      <c r="H43" s="404"/>
      <c r="I43" s="477"/>
      <c r="J43" s="403" t="s">
        <v>185</v>
      </c>
      <c r="K43" s="489"/>
      <c r="M43" s="406" t="str">
        <f>IF(G45="","",IF(Paramètres!$I$3="x",
IF(OR(J45=0,J45=""),0,IF(J45&gt;=G45,Paramètres!$K$10,IF(J45&gt;=G45*75%,Paramètres!$J$8,IF(J45&gt;=G45*50%,Paramètres!$I$8,IF(J45&gt;=G45*25%,Paramètres!$H$8,Paramètres!$G$10))))),
IF(Paramètres!$N$3="x",
IF(OR(J45=0,J45=""),0,IF(J45&gt;=G45,Paramètres!$O$9,IF(J45&gt;=G45*75%,Paramètres!$O$9,IF(J45&gt;=G45*50%,Paramètres!$N$8,IF(J45&gt;=G45*25%,Paramètres!$M$8,IF(J45&lt;G45*25%,Paramètres!$L$9)))))),
IF(Paramètres!$R$3="x",
IF(OR(J45=0,J45=""),"NA",IF(J45&gt;=G45,Paramètres!$S$9,IF(J45&gt;=G45*75%,Paramètres!$S$9,IF(J45&gt;=G45*50%,Paramètres!$R$8,IF(J45&gt;=G45*25%,Paramètres!$Q$8,IF(J45&lt;G45*25%,Paramètres!$P$9)))))),
IF(Paramètres!$V$3="x",
IF(OR(J45=0,J45=""),Paramètres!$T$9,IF(J45&gt;=G45,Paramètres!$W$9,IF(J45&gt;=G45*75%,Paramètres!$W$9,IF(J45&gt;=G45*50%,Paramètres!$V$8,IF(J45&gt;=G45*25%,Paramètres!$U$8,IF(J45&lt;G45*25%,Paramètres!$T$9)))))))))))</f>
        <v/>
      </c>
      <c r="N43" s="406">
        <f>N47/4</f>
        <v>10</v>
      </c>
      <c r="O43" s="407">
        <f>IF(OR(COUNTBLANK(F44:F46)=3,G45=""),0,
IF(SUM(IF(F44&lt;&gt;"",VLOOKUP(F44,Paramètres!$E$2:$F$27,2,0)),IF(F45&lt;&gt;"",VLOOKUP(F45,Paramètres!$E$2:$F$27,2,0)),IF(F46&lt;&gt;"",VLOOKUP(F46,Paramètres!$E$2:$F$27,2,0)))&gt;N47,$N47,
SUM(IF(F44&lt;&gt;"",VLOOKUP(F44,Paramètres!$E$2:$F$27,2,0)),IF(F45&lt;&gt;"",VLOOKUP(F45,Paramètres!$E$2:$F$27,2,0)),IF(F46&lt;&gt;"",VLOOKUP(F46,Paramètres!$E$2:$F$27,2,0)))))</f>
        <v>0</v>
      </c>
      <c r="P43" s="408"/>
    </row>
    <row r="44" spans="1:16" ht="15" customHeight="1" x14ac:dyDescent="0.3">
      <c r="A44" s="489"/>
      <c r="B44" s="493"/>
      <c r="C44" s="494"/>
      <c r="D44" s="493"/>
      <c r="E44" s="489"/>
      <c r="F44" s="280"/>
      <c r="G44" s="411"/>
      <c r="H44" s="412"/>
      <c r="I44" s="480"/>
      <c r="J44" s="414"/>
      <c r="K44" s="489"/>
      <c r="N44" s="406">
        <f>N47/4</f>
        <v>10</v>
      </c>
      <c r="O44" s="407">
        <f>N47*5%</f>
        <v>2</v>
      </c>
    </row>
    <row r="45" spans="1:16" ht="15" customHeight="1" x14ac:dyDescent="0.3">
      <c r="A45" s="489"/>
      <c r="B45" s="495"/>
      <c r="C45" s="496"/>
      <c r="D45" s="495"/>
      <c r="E45" s="489"/>
      <c r="F45" s="281"/>
      <c r="G45" s="282"/>
      <c r="H45" s="412"/>
      <c r="I45" s="480"/>
      <c r="J45" s="417" t="str">
        <f>IF(COUNTA(F44:F46)=0,"",IF(F44&lt;&gt;"",VLOOKUP(F44,Paramètres!$E$2:$F$27,2,0))+IF(F45&lt;&gt;"",VLOOKUP(F45,Paramètres!$E$2:$F$27,2,0))+IF(F46&lt;&gt;"",VLOOKUP(F46,Paramètres!$E$2:$F$27,2,0)))</f>
        <v/>
      </c>
      <c r="K45" s="489"/>
      <c r="N45" s="406">
        <f>N47/4</f>
        <v>10</v>
      </c>
      <c r="O45" s="407">
        <f>SUM(N43:N47)-(O43+O44)</f>
        <v>78</v>
      </c>
      <c r="P45" s="408"/>
    </row>
    <row r="46" spans="1:16" ht="15" customHeight="1" thickBot="1" x14ac:dyDescent="0.35">
      <c r="A46" s="489"/>
      <c r="B46" s="495"/>
      <c r="C46" s="496"/>
      <c r="D46" s="495"/>
      <c r="E46" s="489"/>
      <c r="F46" s="283"/>
      <c r="G46" s="418"/>
      <c r="H46" s="419"/>
      <c r="I46" s="483"/>
      <c r="J46" s="421"/>
      <c r="K46" s="489"/>
      <c r="N46" s="406">
        <f>N47/4</f>
        <v>10</v>
      </c>
      <c r="O46" s="398"/>
    </row>
    <row r="47" spans="1:16" ht="16.2" thickBot="1" x14ac:dyDescent="0.35">
      <c r="A47" s="489"/>
      <c r="B47" s="497"/>
      <c r="C47" s="497"/>
      <c r="D47" s="497"/>
      <c r="E47" s="489"/>
      <c r="F47" s="498"/>
      <c r="G47" s="499"/>
      <c r="H47" s="500"/>
      <c r="I47" s="500"/>
      <c r="J47" s="501"/>
      <c r="K47" s="489"/>
      <c r="N47" s="406">
        <f>IF(G45="",40,G45)</f>
        <v>40</v>
      </c>
      <c r="O47" s="398"/>
    </row>
    <row r="48" spans="1:16" ht="15" customHeight="1" thickBot="1" x14ac:dyDescent="0.35">
      <c r="A48" s="489"/>
      <c r="B48" s="399">
        <f t="shared" ref="B48" si="2">B43+1</f>
        <v>10</v>
      </c>
      <c r="C48" s="400" t="str">
        <f>IF(VLOOKUP(B48,Paramètres!$A$2:$C$38,2,0)=0,"",VLOOKUP(B48,Paramètres!$A$2:$C$38,2,0))</f>
        <v>Elève 10</v>
      </c>
      <c r="D48" s="401" t="str">
        <f>IF(C48="","",VLOOKUP(B48,Paramètres!$A$2:$C$38,3,0))</f>
        <v>G</v>
      </c>
      <c r="E48" s="489"/>
      <c r="F48" s="402" t="s">
        <v>394</v>
      </c>
      <c r="G48" s="403" t="s">
        <v>184</v>
      </c>
      <c r="H48" s="404"/>
      <c r="I48" s="477"/>
      <c r="J48" s="403" t="s">
        <v>185</v>
      </c>
      <c r="K48" s="489"/>
      <c r="M48" s="406" t="str">
        <f>IF(G50="","",IF(Paramètres!$I$3="x",
IF(OR(J50=0,J50=""),0,IF(J50&gt;=G50,Paramètres!$K$10,IF(J50&gt;=G50*75%,Paramètres!$J$8,IF(J50&gt;=G50*50%,Paramètres!$I$8,IF(J50&gt;=G50*25%,Paramètres!$H$8,Paramètres!$G$10))))),
IF(Paramètres!$N$3="x",
IF(OR(J50=0,J50=""),0,IF(J50&gt;=G50,Paramètres!$O$9,IF(J50&gt;=G50*75%,Paramètres!$O$9,IF(J50&gt;=G50*50%,Paramètres!$N$8,IF(J50&gt;=G50*25%,Paramètres!$M$8,IF(J50&lt;G50*25%,Paramètres!$L$9)))))),
IF(Paramètres!$R$3="x",
IF(OR(J50=0,J50=""),"NA",IF(J50&gt;=G50,Paramètres!$S$9,IF(J50&gt;=G50*75%,Paramètres!$S$9,IF(J50&gt;=G50*50%,Paramètres!$R$8,IF(J50&gt;=G50*25%,Paramètres!$Q$8,IF(J50&lt;G50*25%,Paramètres!$P$9)))))),
IF(Paramètres!$V$3="x",
IF(OR(J50=0,J50=""),Paramètres!$T$9,IF(J50&gt;=G50,Paramètres!$W$9,IF(J50&gt;=G50*75%,Paramètres!$W$9,IF(J50&gt;=G50*50%,Paramètres!$V$8,IF(J50&gt;=G50*25%,Paramètres!$U$8,IF(J50&lt;G50*25%,Paramètres!$T$9)))))))))))</f>
        <v/>
      </c>
      <c r="N48" s="406">
        <f>N52/4</f>
        <v>10</v>
      </c>
      <c r="O48" s="407">
        <f>IF(OR(COUNTBLANK(F49:F51)=3,G50=""),0,
IF(SUM(IF(F49&lt;&gt;"",VLOOKUP(F49,Paramètres!$E$2:$F$27,2,0)),IF(F50&lt;&gt;"",VLOOKUP(F50,Paramètres!$E$2:$F$27,2,0)),IF(F51&lt;&gt;"",VLOOKUP(F51,Paramètres!$E$2:$F$27,2,0)))&gt;N52,$N52,
SUM(IF(F49&lt;&gt;"",VLOOKUP(F49,Paramètres!$E$2:$F$27,2,0)),IF(F50&lt;&gt;"",VLOOKUP(F50,Paramètres!$E$2:$F$27,2,0)),IF(F51&lt;&gt;"",VLOOKUP(F51,Paramètres!$E$2:$F$27,2,0)))))</f>
        <v>0</v>
      </c>
      <c r="P48" s="408"/>
    </row>
    <row r="49" spans="1:16" ht="15" customHeight="1" x14ac:dyDescent="0.3">
      <c r="A49" s="489"/>
      <c r="B49" s="493"/>
      <c r="C49" s="494"/>
      <c r="D49" s="493"/>
      <c r="E49" s="489"/>
      <c r="F49" s="280"/>
      <c r="G49" s="411"/>
      <c r="H49" s="412"/>
      <c r="I49" s="480"/>
      <c r="J49" s="414"/>
      <c r="K49" s="489"/>
      <c r="N49" s="406">
        <f>N52/4</f>
        <v>10</v>
      </c>
      <c r="O49" s="407">
        <f>N52*5%</f>
        <v>2</v>
      </c>
    </row>
    <row r="50" spans="1:16" ht="15" customHeight="1" x14ac:dyDescent="0.3">
      <c r="A50" s="489"/>
      <c r="B50" s="495"/>
      <c r="C50" s="496"/>
      <c r="D50" s="495"/>
      <c r="E50" s="489"/>
      <c r="F50" s="281"/>
      <c r="G50" s="282"/>
      <c r="H50" s="412"/>
      <c r="I50" s="480"/>
      <c r="J50" s="417" t="str">
        <f>IF(COUNTA(F49:F51)=0,"",IF(F49&lt;&gt;"",VLOOKUP(F49,Paramètres!$E$2:$F$27,2,0))+IF(F50&lt;&gt;"",VLOOKUP(F50,Paramètres!$E$2:$F$27,2,0))+IF(F51&lt;&gt;"",VLOOKUP(F51,Paramètres!$E$2:$F$27,2,0)))</f>
        <v/>
      </c>
      <c r="K50" s="489"/>
      <c r="N50" s="406">
        <f>N52/4</f>
        <v>10</v>
      </c>
      <c r="O50" s="407">
        <f>SUM(N48:N52)-(O48+O49)</f>
        <v>78</v>
      </c>
      <c r="P50" s="408"/>
    </row>
    <row r="51" spans="1:16" ht="15" customHeight="1" thickBot="1" x14ac:dyDescent="0.35">
      <c r="A51" s="489"/>
      <c r="B51" s="495"/>
      <c r="C51" s="496"/>
      <c r="D51" s="495"/>
      <c r="E51" s="489"/>
      <c r="F51" s="283"/>
      <c r="G51" s="418"/>
      <c r="H51" s="419"/>
      <c r="I51" s="483"/>
      <c r="J51" s="421"/>
      <c r="K51" s="489"/>
      <c r="N51" s="406">
        <f>N52/4</f>
        <v>10</v>
      </c>
      <c r="O51" s="398"/>
    </row>
    <row r="52" spans="1:16" ht="16.2" thickBot="1" x14ac:dyDescent="0.35">
      <c r="A52" s="489"/>
      <c r="B52" s="497"/>
      <c r="C52" s="497"/>
      <c r="D52" s="497"/>
      <c r="E52" s="489"/>
      <c r="F52" s="498"/>
      <c r="G52" s="499"/>
      <c r="H52" s="500"/>
      <c r="I52" s="500"/>
      <c r="J52" s="501"/>
      <c r="K52" s="489"/>
      <c r="N52" s="406">
        <f>IF(G50="",40,G50)</f>
        <v>40</v>
      </c>
      <c r="O52" s="398"/>
    </row>
    <row r="53" spans="1:16" ht="15" customHeight="1" thickBot="1" x14ac:dyDescent="0.35">
      <c r="A53" s="489"/>
      <c r="B53" s="399">
        <f t="shared" ref="B53" si="3">B48+1</f>
        <v>11</v>
      </c>
      <c r="C53" s="400" t="str">
        <f>IF(VLOOKUP(B53,Paramètres!$A$2:$C$38,2,0)=0,"",VLOOKUP(B53,Paramètres!$A$2:$C$38,2,0))</f>
        <v>Elève 11</v>
      </c>
      <c r="D53" s="401" t="str">
        <f>IF(C53="","",VLOOKUP(B53,Paramètres!$A$2:$C$38,3,0))</f>
        <v>F</v>
      </c>
      <c r="E53" s="489"/>
      <c r="F53" s="402" t="s">
        <v>394</v>
      </c>
      <c r="G53" s="403" t="s">
        <v>184</v>
      </c>
      <c r="H53" s="404"/>
      <c r="I53" s="477"/>
      <c r="J53" s="403" t="s">
        <v>185</v>
      </c>
      <c r="K53" s="489"/>
      <c r="M53" s="406" t="str">
        <f>IF(G55="","",IF(Paramètres!$I$3="x",
IF(OR(J55=0,J55=""),0,IF(J55&gt;=G55,Paramètres!$K$10,IF(J55&gt;=G55*75%,Paramètres!$J$8,IF(J55&gt;=G55*50%,Paramètres!$I$8,IF(J55&gt;=G55*25%,Paramètres!$H$8,Paramètres!$G$10))))),
IF(Paramètres!$N$3="x",
IF(OR(J55=0,J55=""),0,IF(J55&gt;=G55,Paramètres!$O$9,IF(J55&gt;=G55*75%,Paramètres!$O$9,IF(J55&gt;=G55*50%,Paramètres!$N$8,IF(J55&gt;=G55*25%,Paramètres!$M$8,IF(J55&lt;G55*25%,Paramètres!$L$9)))))),
IF(Paramètres!$R$3="x",
IF(OR(J55=0,J55=""),"NA",IF(J55&gt;=G55,Paramètres!$S$9,IF(J55&gt;=G55*75%,Paramètres!$S$9,IF(J55&gt;=G55*50%,Paramètres!$R$8,IF(J55&gt;=G55*25%,Paramètres!$Q$8,IF(J55&lt;G55*25%,Paramètres!$P$9)))))),
IF(Paramètres!$V$3="x",
IF(OR(J55=0,J55=""),Paramètres!$T$9,IF(J55&gt;=G55,Paramètres!$W$9,IF(J55&gt;=G55*75%,Paramètres!$W$9,IF(J55&gt;=G55*50%,Paramètres!$V$8,IF(J55&gt;=G55*25%,Paramètres!$U$8,IF(J55&lt;G55*25%,Paramètres!$T$9)))))))))))</f>
        <v/>
      </c>
      <c r="N53" s="406">
        <f>N57/4</f>
        <v>10</v>
      </c>
      <c r="O53" s="407">
        <f>IF(OR(COUNTBLANK(F54:F56)=3,G55=""),0,
IF(SUM(IF(F54&lt;&gt;"",VLOOKUP(F54,Paramètres!$E$2:$F$27,2,0)),IF(F55&lt;&gt;"",VLOOKUP(F55,Paramètres!$E$2:$F$27,2,0)),IF(F56&lt;&gt;"",VLOOKUP(F56,Paramètres!$E$2:$F$27,2,0)))&gt;N57,$N57,
SUM(IF(F54&lt;&gt;"",VLOOKUP(F54,Paramètres!$E$2:$F$27,2,0)),IF(F55&lt;&gt;"",VLOOKUP(F55,Paramètres!$E$2:$F$27,2,0)),IF(F56&lt;&gt;"",VLOOKUP(F56,Paramètres!$E$2:$F$27,2,0)))))</f>
        <v>0</v>
      </c>
      <c r="P53" s="408"/>
    </row>
    <row r="54" spans="1:16" ht="15" customHeight="1" x14ac:dyDescent="0.3">
      <c r="A54" s="489"/>
      <c r="B54" s="493"/>
      <c r="C54" s="494"/>
      <c r="D54" s="493"/>
      <c r="E54" s="489"/>
      <c r="F54" s="280"/>
      <c r="G54" s="411"/>
      <c r="H54" s="412"/>
      <c r="I54" s="480"/>
      <c r="J54" s="414"/>
      <c r="K54" s="489"/>
      <c r="N54" s="406">
        <f>N57/4</f>
        <v>10</v>
      </c>
      <c r="O54" s="407">
        <f>N57*5%</f>
        <v>2</v>
      </c>
    </row>
    <row r="55" spans="1:16" ht="15" customHeight="1" x14ac:dyDescent="0.3">
      <c r="A55" s="489"/>
      <c r="B55" s="495"/>
      <c r="C55" s="496"/>
      <c r="D55" s="495"/>
      <c r="E55" s="489"/>
      <c r="F55" s="281"/>
      <c r="G55" s="282"/>
      <c r="H55" s="412"/>
      <c r="I55" s="480"/>
      <c r="J55" s="417" t="str">
        <f>IF(COUNTA(F54:F56)=0,"",IF(F54&lt;&gt;"",VLOOKUP(F54,Paramètres!$E$2:$F$27,2,0))+IF(F55&lt;&gt;"",VLOOKUP(F55,Paramètres!$E$2:$F$27,2,0))+IF(F56&lt;&gt;"",VLOOKUP(F56,Paramètres!$E$2:$F$27,2,0)))</f>
        <v/>
      </c>
      <c r="K55" s="489"/>
      <c r="N55" s="406">
        <f>N57/4</f>
        <v>10</v>
      </c>
      <c r="O55" s="407">
        <f>SUM(N53:N57)-(O53+O54)</f>
        <v>78</v>
      </c>
      <c r="P55" s="408"/>
    </row>
    <row r="56" spans="1:16" ht="15" customHeight="1" thickBot="1" x14ac:dyDescent="0.35">
      <c r="A56" s="489"/>
      <c r="B56" s="495"/>
      <c r="C56" s="496"/>
      <c r="D56" s="495"/>
      <c r="E56" s="489"/>
      <c r="F56" s="283"/>
      <c r="G56" s="418"/>
      <c r="H56" s="419"/>
      <c r="I56" s="483"/>
      <c r="J56" s="421"/>
      <c r="K56" s="489"/>
      <c r="N56" s="406">
        <f>N57/4</f>
        <v>10</v>
      </c>
      <c r="O56" s="398"/>
    </row>
    <row r="57" spans="1:16" ht="16.2" thickBot="1" x14ac:dyDescent="0.35">
      <c r="A57" s="489"/>
      <c r="B57" s="497"/>
      <c r="C57" s="497"/>
      <c r="D57" s="497"/>
      <c r="E57" s="489"/>
      <c r="F57" s="498"/>
      <c r="G57" s="499"/>
      <c r="H57" s="500"/>
      <c r="I57" s="500"/>
      <c r="J57" s="501"/>
      <c r="K57" s="489"/>
      <c r="N57" s="406">
        <f>IF(G55="",40,G55)</f>
        <v>40</v>
      </c>
      <c r="O57" s="398"/>
    </row>
    <row r="58" spans="1:16" ht="15" customHeight="1" thickBot="1" x14ac:dyDescent="0.35">
      <c r="A58" s="489"/>
      <c r="B58" s="399">
        <f t="shared" ref="B58" si="4">B53+1</f>
        <v>12</v>
      </c>
      <c r="C58" s="400" t="str">
        <f>IF(VLOOKUP(B58,Paramètres!$A$2:$C$38,2,0)=0,"",VLOOKUP(B58,Paramètres!$A$2:$C$38,2,0))</f>
        <v>Elève 12</v>
      </c>
      <c r="D58" s="401" t="str">
        <f>IF(C58="","",VLOOKUP(B58,Paramètres!$A$2:$C$38,3,0))</f>
        <v>G</v>
      </c>
      <c r="E58" s="489"/>
      <c r="F58" s="402" t="s">
        <v>394</v>
      </c>
      <c r="G58" s="403" t="s">
        <v>184</v>
      </c>
      <c r="H58" s="404"/>
      <c r="I58" s="477"/>
      <c r="J58" s="403" t="s">
        <v>185</v>
      </c>
      <c r="K58" s="489"/>
      <c r="M58" s="406" t="str">
        <f>IF(G60="","",IF(Paramètres!$I$3="x",
IF(OR(J60=0,J60=""),0,IF(J60&gt;=G60,Paramètres!$K$10,IF(J60&gt;=G60*75%,Paramètres!$J$8,IF(J60&gt;=G60*50%,Paramètres!$I$8,IF(J60&gt;=G60*25%,Paramètres!$H$8,Paramètres!$G$10))))),
IF(Paramètres!$N$3="x",
IF(OR(J60=0,J60=""),0,IF(J60&gt;=G60,Paramètres!$O$9,IF(J60&gt;=G60*75%,Paramètres!$O$9,IF(J60&gt;=G60*50%,Paramètres!$N$8,IF(J60&gt;=G60*25%,Paramètres!$M$8,IF(J60&lt;G60*25%,Paramètres!$L$9)))))),
IF(Paramètres!$R$3="x",
IF(OR(J60=0,J60=""),"NA",IF(J60&gt;=G60,Paramètres!$S$9,IF(J60&gt;=G60*75%,Paramètres!$S$9,IF(J60&gt;=G60*50%,Paramètres!$R$8,IF(J60&gt;=G60*25%,Paramètres!$Q$8,IF(J60&lt;G60*25%,Paramètres!$P$9)))))),
IF(Paramètres!$V$3="x",
IF(OR(J60=0,J60=""),Paramètres!$T$9,IF(J60&gt;=G60,Paramètres!$W$9,IF(J60&gt;=G60*75%,Paramètres!$W$9,IF(J60&gt;=G60*50%,Paramètres!$V$8,IF(J60&gt;=G60*25%,Paramètres!$U$8,IF(J60&lt;G60*25%,Paramètres!$T$9)))))))))))</f>
        <v/>
      </c>
      <c r="N58" s="406">
        <f>N62/4</f>
        <v>10</v>
      </c>
      <c r="O58" s="407">
        <f>IF(OR(COUNTBLANK(F59:F61)=3,G60=""),0,
IF(SUM(IF(F59&lt;&gt;"",VLOOKUP(F59,Paramètres!$E$2:$F$27,2,0)),IF(F60&lt;&gt;"",VLOOKUP(F60,Paramètres!$E$2:$F$27,2,0)),IF(F61&lt;&gt;"",VLOOKUP(F61,Paramètres!$E$2:$F$27,2,0)))&gt;N62,$N62,
SUM(IF(F59&lt;&gt;"",VLOOKUP(F59,Paramètres!$E$2:$F$27,2,0)),IF(F60&lt;&gt;"",VLOOKUP(F60,Paramètres!$E$2:$F$27,2,0)),IF(F61&lt;&gt;"",VLOOKUP(F61,Paramètres!$E$2:$F$27,2,0)))))</f>
        <v>0</v>
      </c>
      <c r="P58" s="408"/>
    </row>
    <row r="59" spans="1:16" ht="15" customHeight="1" x14ac:dyDescent="0.3">
      <c r="A59" s="489"/>
      <c r="B59" s="493"/>
      <c r="C59" s="494"/>
      <c r="D59" s="493"/>
      <c r="E59" s="489"/>
      <c r="F59" s="280"/>
      <c r="G59" s="411"/>
      <c r="H59" s="412"/>
      <c r="I59" s="480"/>
      <c r="J59" s="414"/>
      <c r="K59" s="489"/>
      <c r="N59" s="406">
        <f>N62/4</f>
        <v>10</v>
      </c>
      <c r="O59" s="407">
        <f>N62*5%</f>
        <v>2</v>
      </c>
    </row>
    <row r="60" spans="1:16" ht="15" customHeight="1" x14ac:dyDescent="0.3">
      <c r="A60" s="489"/>
      <c r="B60" s="495"/>
      <c r="C60" s="496"/>
      <c r="D60" s="495"/>
      <c r="E60" s="489"/>
      <c r="F60" s="281"/>
      <c r="G60" s="282"/>
      <c r="H60" s="412"/>
      <c r="I60" s="480"/>
      <c r="J60" s="417" t="str">
        <f>IF(COUNTA(F59:F61)=0,"",IF(F59&lt;&gt;"",VLOOKUP(F59,Paramètres!$E$2:$F$27,2,0))+IF(F60&lt;&gt;"",VLOOKUP(F60,Paramètres!$E$2:$F$27,2,0))+IF(F61&lt;&gt;"",VLOOKUP(F61,Paramètres!$E$2:$F$27,2,0)))</f>
        <v/>
      </c>
      <c r="K60" s="489"/>
      <c r="N60" s="406">
        <f>N62/4</f>
        <v>10</v>
      </c>
      <c r="O60" s="407">
        <f>SUM(N58:N62)-(O58+O59)</f>
        <v>78</v>
      </c>
      <c r="P60" s="408"/>
    </row>
    <row r="61" spans="1:16" ht="15" customHeight="1" thickBot="1" x14ac:dyDescent="0.35">
      <c r="A61" s="489"/>
      <c r="B61" s="495"/>
      <c r="C61" s="496"/>
      <c r="D61" s="495"/>
      <c r="E61" s="489"/>
      <c r="F61" s="283"/>
      <c r="G61" s="418"/>
      <c r="H61" s="419"/>
      <c r="I61" s="483"/>
      <c r="J61" s="421"/>
      <c r="K61" s="489"/>
      <c r="N61" s="406">
        <f>N62/4</f>
        <v>10</v>
      </c>
      <c r="O61" s="398"/>
    </row>
    <row r="62" spans="1:16" ht="16.2" thickBot="1" x14ac:dyDescent="0.35">
      <c r="A62" s="489"/>
      <c r="B62" s="497"/>
      <c r="C62" s="497"/>
      <c r="D62" s="497"/>
      <c r="E62" s="489"/>
      <c r="F62" s="498"/>
      <c r="G62" s="499"/>
      <c r="H62" s="500"/>
      <c r="I62" s="500"/>
      <c r="J62" s="501"/>
      <c r="K62" s="489"/>
      <c r="N62" s="406">
        <f>IF(G60="",40,G60)</f>
        <v>40</v>
      </c>
      <c r="O62" s="398"/>
    </row>
    <row r="63" spans="1:16" ht="15" customHeight="1" thickBot="1" x14ac:dyDescent="0.35">
      <c r="A63" s="489"/>
      <c r="B63" s="399">
        <f t="shared" ref="B63" si="5">B58+1</f>
        <v>13</v>
      </c>
      <c r="C63" s="400" t="str">
        <f>IF(VLOOKUP(B63,Paramètres!$A$2:$C$38,2,0)=0,"",VLOOKUP(B63,Paramètres!$A$2:$C$38,2,0))</f>
        <v>Elève 13</v>
      </c>
      <c r="D63" s="401" t="str">
        <f>IF(C63="","",VLOOKUP(B63,Paramètres!$A$2:$C$38,3,0))</f>
        <v>F</v>
      </c>
      <c r="E63" s="489"/>
      <c r="F63" s="402" t="s">
        <v>394</v>
      </c>
      <c r="G63" s="403" t="s">
        <v>184</v>
      </c>
      <c r="H63" s="404"/>
      <c r="I63" s="477"/>
      <c r="J63" s="403" t="s">
        <v>185</v>
      </c>
      <c r="K63" s="489"/>
      <c r="M63" s="406" t="str">
        <f>IF(G65="","",IF(Paramètres!$I$3="x",
IF(OR(J65=0,J65=""),0,IF(J65&gt;=G65,Paramètres!$K$10,IF(J65&gt;=G65*75%,Paramètres!$J$8,IF(J65&gt;=G65*50%,Paramètres!$I$8,IF(J65&gt;=G65*25%,Paramètres!$H$8,Paramètres!$G$10))))),
IF(Paramètres!$N$3="x",
IF(OR(J65=0,J65=""),0,IF(J65&gt;=G65,Paramètres!$O$9,IF(J65&gt;=G65*75%,Paramètres!$O$9,IF(J65&gt;=G65*50%,Paramètres!$N$8,IF(J65&gt;=G65*25%,Paramètres!$M$8,IF(J65&lt;G65*25%,Paramètres!$L$9)))))),
IF(Paramètres!$R$3="x",
IF(OR(J65=0,J65=""),"NA",IF(J65&gt;=G65,Paramètres!$S$9,IF(J65&gt;=G65*75%,Paramètres!$S$9,IF(J65&gt;=G65*50%,Paramètres!$R$8,IF(J65&gt;=G65*25%,Paramètres!$Q$8,IF(J65&lt;G65*25%,Paramètres!$P$9)))))),
IF(Paramètres!$V$3="x",
IF(OR(J65=0,J65=""),Paramètres!$T$9,IF(J65&gt;=G65,Paramètres!$W$9,IF(J65&gt;=G65*75%,Paramètres!$W$9,IF(J65&gt;=G65*50%,Paramètres!$V$8,IF(J65&gt;=G65*25%,Paramètres!$U$8,IF(J65&lt;G65*25%,Paramètres!$T$9)))))))))))</f>
        <v/>
      </c>
      <c r="N63" s="406">
        <f>N67/4</f>
        <v>10</v>
      </c>
      <c r="O63" s="407">
        <f>IF(OR(COUNTBLANK(F64:F66)=3,G65=""),0,
IF(SUM(IF(F64&lt;&gt;"",VLOOKUP(F64,Paramètres!$E$2:$F$27,2,0)),IF(F65&lt;&gt;"",VLOOKUP(F65,Paramètres!$E$2:$F$27,2,0)),IF(F66&lt;&gt;"",VLOOKUP(F66,Paramètres!$E$2:$F$27,2,0)))&gt;N67,$N67,
SUM(IF(F64&lt;&gt;"",VLOOKUP(F64,Paramètres!$E$2:$F$27,2,0)),IF(F65&lt;&gt;"",VLOOKUP(F65,Paramètres!$E$2:$F$27,2,0)),IF(F66&lt;&gt;"",VLOOKUP(F66,Paramètres!$E$2:$F$27,2,0)))))</f>
        <v>0</v>
      </c>
      <c r="P63" s="408"/>
    </row>
    <row r="64" spans="1:16" ht="15" customHeight="1" x14ac:dyDescent="0.3">
      <c r="A64" s="489"/>
      <c r="B64" s="493"/>
      <c r="C64" s="494"/>
      <c r="D64" s="493"/>
      <c r="E64" s="489"/>
      <c r="F64" s="280"/>
      <c r="G64" s="411"/>
      <c r="H64" s="412"/>
      <c r="I64" s="480"/>
      <c r="J64" s="414"/>
      <c r="K64" s="489"/>
      <c r="N64" s="406">
        <f>N67/4</f>
        <v>10</v>
      </c>
      <c r="O64" s="407">
        <f>N67*5%</f>
        <v>2</v>
      </c>
    </row>
    <row r="65" spans="1:16" ht="15" customHeight="1" x14ac:dyDescent="0.3">
      <c r="A65" s="489"/>
      <c r="B65" s="495"/>
      <c r="C65" s="496"/>
      <c r="D65" s="495"/>
      <c r="E65" s="489"/>
      <c r="F65" s="281"/>
      <c r="G65" s="282"/>
      <c r="H65" s="412"/>
      <c r="I65" s="480"/>
      <c r="J65" s="417" t="str">
        <f>IF(COUNTA(F64:F66)=0,"",IF(F64&lt;&gt;"",VLOOKUP(F64,Paramètres!$E$2:$F$27,2,0))+IF(F65&lt;&gt;"",VLOOKUP(F65,Paramètres!$E$2:$F$27,2,0))+IF(F66&lt;&gt;"",VLOOKUP(F66,Paramètres!$E$2:$F$27,2,0)))</f>
        <v/>
      </c>
      <c r="K65" s="489"/>
      <c r="N65" s="406">
        <f>N67/4</f>
        <v>10</v>
      </c>
      <c r="O65" s="407">
        <f>SUM(N63:N67)-(O63+O64)</f>
        <v>78</v>
      </c>
      <c r="P65" s="408"/>
    </row>
    <row r="66" spans="1:16" ht="15" customHeight="1" thickBot="1" x14ac:dyDescent="0.35">
      <c r="A66" s="489"/>
      <c r="B66" s="495"/>
      <c r="C66" s="496"/>
      <c r="D66" s="495"/>
      <c r="E66" s="489"/>
      <c r="F66" s="283"/>
      <c r="G66" s="418"/>
      <c r="H66" s="419"/>
      <c r="I66" s="483"/>
      <c r="J66" s="421"/>
      <c r="K66" s="489"/>
      <c r="N66" s="406">
        <f>N67/4</f>
        <v>10</v>
      </c>
      <c r="O66" s="398"/>
    </row>
    <row r="67" spans="1:16" ht="16.2" thickBot="1" x14ac:dyDescent="0.35">
      <c r="A67" s="489"/>
      <c r="B67" s="497"/>
      <c r="C67" s="497"/>
      <c r="D67" s="497"/>
      <c r="E67" s="489"/>
      <c r="F67" s="498"/>
      <c r="G67" s="499"/>
      <c r="H67" s="500"/>
      <c r="I67" s="500"/>
      <c r="J67" s="501"/>
      <c r="K67" s="489"/>
      <c r="N67" s="406">
        <f>IF(G65="",40,G65)</f>
        <v>40</v>
      </c>
      <c r="O67" s="398"/>
    </row>
    <row r="68" spans="1:16" ht="15" customHeight="1" thickBot="1" x14ac:dyDescent="0.35">
      <c r="A68" s="489"/>
      <c r="B68" s="399">
        <f t="shared" ref="B68" si="6">B63+1</f>
        <v>14</v>
      </c>
      <c r="C68" s="400" t="str">
        <f>IF(VLOOKUP(B68,Paramètres!$A$2:$C$38,2,0)=0,"",VLOOKUP(B68,Paramètres!$A$2:$C$38,2,0))</f>
        <v>Elève 14</v>
      </c>
      <c r="D68" s="401" t="str">
        <f>IF(C68="","",VLOOKUP(B68,Paramètres!$A$2:$C$38,3,0))</f>
        <v>F</v>
      </c>
      <c r="E68" s="489"/>
      <c r="F68" s="402" t="s">
        <v>394</v>
      </c>
      <c r="G68" s="403" t="s">
        <v>184</v>
      </c>
      <c r="H68" s="404"/>
      <c r="I68" s="477"/>
      <c r="J68" s="403" t="s">
        <v>185</v>
      </c>
      <c r="K68" s="489"/>
      <c r="M68" s="406" t="str">
        <f>IF(G70="","",IF(Paramètres!$I$3="x",
IF(OR(J70=0,J70=""),0,IF(J70&gt;=G70,Paramètres!$K$10,IF(J70&gt;=G70*75%,Paramètres!$J$8,IF(J70&gt;=G70*50%,Paramètres!$I$8,IF(J70&gt;=G70*25%,Paramètres!$H$8,Paramètres!$G$10))))),
IF(Paramètres!$N$3="x",
IF(OR(J70=0,J70=""),0,IF(J70&gt;=G70,Paramètres!$O$9,IF(J70&gt;=G70*75%,Paramètres!$O$9,IF(J70&gt;=G70*50%,Paramètres!$N$8,IF(J70&gt;=G70*25%,Paramètres!$M$8,IF(J70&lt;G70*25%,Paramètres!$L$9)))))),
IF(Paramètres!$R$3="x",
IF(OR(J70=0,J70=""),"NA",IF(J70&gt;=G70,Paramètres!$S$9,IF(J70&gt;=G70*75%,Paramètres!$S$9,IF(J70&gt;=G70*50%,Paramètres!$R$8,IF(J70&gt;=G70*25%,Paramètres!$Q$8,IF(J70&lt;G70*25%,Paramètres!$P$9)))))),
IF(Paramètres!$V$3="x",
IF(OR(J70=0,J70=""),Paramètres!$T$9,IF(J70&gt;=G70,Paramètres!$W$9,IF(J70&gt;=G70*75%,Paramètres!$W$9,IF(J70&gt;=G70*50%,Paramètres!$V$8,IF(J70&gt;=G70*25%,Paramètres!$U$8,IF(J70&lt;G70*25%,Paramètres!$T$9)))))))))))</f>
        <v/>
      </c>
      <c r="N68" s="406">
        <f>N72/4</f>
        <v>10</v>
      </c>
      <c r="O68" s="407">
        <f>IF(OR(COUNTBLANK(F69:F71)=3,G70=""),0,
IF(SUM(IF(F69&lt;&gt;"",VLOOKUP(F69,Paramètres!$E$2:$F$27,2,0)),IF(F70&lt;&gt;"",VLOOKUP(F70,Paramètres!$E$2:$F$27,2,0)),IF(F71&lt;&gt;"",VLOOKUP(F71,Paramètres!$E$2:$F$27,2,0)))&gt;N72,$N72,
SUM(IF(F69&lt;&gt;"",VLOOKUP(F69,Paramètres!$E$2:$F$27,2,0)),IF(F70&lt;&gt;"",VLOOKUP(F70,Paramètres!$E$2:$F$27,2,0)),IF(F71&lt;&gt;"",VLOOKUP(F71,Paramètres!$E$2:$F$27,2,0)))))</f>
        <v>0</v>
      </c>
      <c r="P68" s="408"/>
    </row>
    <row r="69" spans="1:16" ht="15" customHeight="1" x14ac:dyDescent="0.3">
      <c r="A69" s="489"/>
      <c r="B69" s="493"/>
      <c r="C69" s="494"/>
      <c r="D69" s="493"/>
      <c r="E69" s="489"/>
      <c r="F69" s="280"/>
      <c r="G69" s="411"/>
      <c r="H69" s="412"/>
      <c r="I69" s="480"/>
      <c r="J69" s="414"/>
      <c r="K69" s="489"/>
      <c r="N69" s="406">
        <f>N72/4</f>
        <v>10</v>
      </c>
      <c r="O69" s="407">
        <f>N72*5%</f>
        <v>2</v>
      </c>
    </row>
    <row r="70" spans="1:16" ht="15" customHeight="1" x14ac:dyDescent="0.3">
      <c r="A70" s="489"/>
      <c r="B70" s="495"/>
      <c r="C70" s="496"/>
      <c r="D70" s="495"/>
      <c r="E70" s="489"/>
      <c r="F70" s="281"/>
      <c r="G70" s="282"/>
      <c r="H70" s="412"/>
      <c r="I70" s="480"/>
      <c r="J70" s="417" t="str">
        <f>IF(COUNTA(F69:F71)=0,"",IF(F69&lt;&gt;"",VLOOKUP(F69,Paramètres!$E$2:$F$27,2,0))+IF(F70&lt;&gt;"",VLOOKUP(F70,Paramètres!$E$2:$F$27,2,0))+IF(F71&lt;&gt;"",VLOOKUP(F71,Paramètres!$E$2:$F$27,2,0)))</f>
        <v/>
      </c>
      <c r="K70" s="489"/>
      <c r="N70" s="406">
        <f>N72/4</f>
        <v>10</v>
      </c>
      <c r="O70" s="407">
        <f>SUM(N68:N72)-(O68+O69)</f>
        <v>78</v>
      </c>
      <c r="P70" s="408"/>
    </row>
    <row r="71" spans="1:16" ht="15" customHeight="1" thickBot="1" x14ac:dyDescent="0.35">
      <c r="A71" s="489"/>
      <c r="B71" s="495"/>
      <c r="C71" s="496"/>
      <c r="D71" s="495"/>
      <c r="E71" s="489"/>
      <c r="F71" s="283"/>
      <c r="G71" s="418"/>
      <c r="H71" s="419"/>
      <c r="I71" s="483"/>
      <c r="J71" s="421"/>
      <c r="K71" s="489"/>
      <c r="N71" s="406">
        <f>N72/4</f>
        <v>10</v>
      </c>
      <c r="O71" s="398"/>
    </row>
    <row r="72" spans="1:16" ht="16.2" thickBot="1" x14ac:dyDescent="0.35">
      <c r="A72" s="489"/>
      <c r="B72" s="497"/>
      <c r="C72" s="497"/>
      <c r="D72" s="497"/>
      <c r="E72" s="489"/>
      <c r="F72" s="498"/>
      <c r="G72" s="499"/>
      <c r="H72" s="500"/>
      <c r="I72" s="500"/>
      <c r="J72" s="501"/>
      <c r="K72" s="489"/>
      <c r="N72" s="406">
        <f>IF(G70="",40,G70)</f>
        <v>40</v>
      </c>
      <c r="O72" s="398"/>
    </row>
    <row r="73" spans="1:16" ht="15" customHeight="1" thickBot="1" x14ac:dyDescent="0.35">
      <c r="A73" s="489"/>
      <c r="B73" s="399">
        <f t="shared" ref="B73" si="7">B68+1</f>
        <v>15</v>
      </c>
      <c r="C73" s="400" t="str">
        <f>IF(VLOOKUP(B73,Paramètres!$A$2:$C$38,2,0)=0,"",VLOOKUP(B73,Paramètres!$A$2:$C$38,2,0))</f>
        <v>Elève 15</v>
      </c>
      <c r="D73" s="401" t="str">
        <f>IF(C73="","",VLOOKUP(B73,Paramètres!$A$2:$C$38,3,0))</f>
        <v>G</v>
      </c>
      <c r="E73" s="489"/>
      <c r="F73" s="402" t="s">
        <v>394</v>
      </c>
      <c r="G73" s="403" t="s">
        <v>184</v>
      </c>
      <c r="H73" s="404"/>
      <c r="I73" s="477"/>
      <c r="J73" s="403" t="s">
        <v>185</v>
      </c>
      <c r="K73" s="489"/>
      <c r="M73" s="406" t="str">
        <f>IF(G75="","",IF(Paramètres!$I$3="x",
IF(OR(J75=0,J75=""),0,IF(J75&gt;=G75,Paramètres!$K$10,IF(J75&gt;=G75*75%,Paramètres!$J$8,IF(J75&gt;=G75*50%,Paramètres!$I$8,IF(J75&gt;=G75*25%,Paramètres!$H$8,Paramètres!$G$10))))),
IF(Paramètres!$N$3="x",
IF(OR(J75=0,J75=""),0,IF(J75&gt;=G75,Paramètres!$O$9,IF(J75&gt;=G75*75%,Paramètres!$O$9,IF(J75&gt;=G75*50%,Paramètres!$N$8,IF(J75&gt;=G75*25%,Paramètres!$M$8,IF(J75&lt;G75*25%,Paramètres!$L$9)))))),
IF(Paramètres!$R$3="x",
IF(OR(J75=0,J75=""),"NA",IF(J75&gt;=G75,Paramètres!$S$9,IF(J75&gt;=G75*75%,Paramètres!$S$9,IF(J75&gt;=G75*50%,Paramètres!$R$8,IF(J75&gt;=G75*25%,Paramètres!$Q$8,IF(J75&lt;G75*25%,Paramètres!$P$9)))))),
IF(Paramètres!$V$3="x",
IF(OR(J75=0,J75=""),Paramètres!$T$9,IF(J75&gt;=G75,Paramètres!$W$9,IF(J75&gt;=G75*75%,Paramètres!$W$9,IF(J75&gt;=G75*50%,Paramètres!$V$8,IF(J75&gt;=G75*25%,Paramètres!$U$8,IF(J75&lt;G75*25%,Paramètres!$T$9)))))))))))</f>
        <v/>
      </c>
      <c r="N73" s="406">
        <f>N77/4</f>
        <v>10</v>
      </c>
      <c r="O73" s="407">
        <f>IF(OR(COUNTBLANK(F74:F76)=3,G75=""),0,
IF(SUM(IF(F74&lt;&gt;"",VLOOKUP(F74,Paramètres!$E$2:$F$27,2,0)),IF(F75&lt;&gt;"",VLOOKUP(F75,Paramètres!$E$2:$F$27,2,0)),IF(F76&lt;&gt;"",VLOOKUP(F76,Paramètres!$E$2:$F$27,2,0)))&gt;N77,$N77,
SUM(IF(F74&lt;&gt;"",VLOOKUP(F74,Paramètres!$E$2:$F$27,2,0)),IF(F75&lt;&gt;"",VLOOKUP(F75,Paramètres!$E$2:$F$27,2,0)),IF(F76&lt;&gt;"",VLOOKUP(F76,Paramètres!$E$2:$F$27,2,0)))))</f>
        <v>0</v>
      </c>
      <c r="P73" s="408"/>
    </row>
    <row r="74" spans="1:16" ht="15" customHeight="1" x14ac:dyDescent="0.3">
      <c r="A74" s="489"/>
      <c r="B74" s="493"/>
      <c r="C74" s="494"/>
      <c r="D74" s="493"/>
      <c r="E74" s="489"/>
      <c r="F74" s="280"/>
      <c r="G74" s="411"/>
      <c r="H74" s="412"/>
      <c r="I74" s="480"/>
      <c r="J74" s="414"/>
      <c r="K74" s="489"/>
      <c r="N74" s="406">
        <f>N77/4</f>
        <v>10</v>
      </c>
      <c r="O74" s="407">
        <f>N77*5%</f>
        <v>2</v>
      </c>
    </row>
    <row r="75" spans="1:16" ht="15" customHeight="1" x14ac:dyDescent="0.3">
      <c r="A75" s="489"/>
      <c r="B75" s="495"/>
      <c r="C75" s="496"/>
      <c r="D75" s="495"/>
      <c r="E75" s="489"/>
      <c r="F75" s="281"/>
      <c r="G75" s="282"/>
      <c r="H75" s="412"/>
      <c r="I75" s="480"/>
      <c r="J75" s="417" t="str">
        <f>IF(COUNTA(F74:F76)=0,"",IF(F74&lt;&gt;"",VLOOKUP(F74,Paramètres!$E$2:$F$27,2,0))+IF(F75&lt;&gt;"",VLOOKUP(F75,Paramètres!$E$2:$F$27,2,0))+IF(F76&lt;&gt;"",VLOOKUP(F76,Paramètres!$E$2:$F$27,2,0)))</f>
        <v/>
      </c>
      <c r="K75" s="489"/>
      <c r="N75" s="406">
        <f>N77/4</f>
        <v>10</v>
      </c>
      <c r="O75" s="407">
        <f>SUM(N73:N77)-(O73+O74)</f>
        <v>78</v>
      </c>
      <c r="P75" s="408"/>
    </row>
    <row r="76" spans="1:16" ht="15" customHeight="1" thickBot="1" x14ac:dyDescent="0.35">
      <c r="A76" s="489"/>
      <c r="B76" s="495"/>
      <c r="C76" s="496"/>
      <c r="D76" s="495"/>
      <c r="E76" s="489"/>
      <c r="F76" s="283"/>
      <c r="G76" s="418"/>
      <c r="H76" s="419"/>
      <c r="I76" s="483"/>
      <c r="J76" s="421"/>
      <c r="K76" s="489"/>
      <c r="N76" s="406">
        <f>N77/4</f>
        <v>10</v>
      </c>
      <c r="O76" s="398"/>
    </row>
    <row r="77" spans="1:16" ht="16.2" thickBot="1" x14ac:dyDescent="0.35">
      <c r="A77" s="489"/>
      <c r="B77" s="497"/>
      <c r="C77" s="497"/>
      <c r="D77" s="497"/>
      <c r="E77" s="489"/>
      <c r="F77" s="498"/>
      <c r="G77" s="499"/>
      <c r="H77" s="500"/>
      <c r="I77" s="500"/>
      <c r="J77" s="501"/>
      <c r="K77" s="489"/>
      <c r="N77" s="406">
        <f>IF(G75="",40,G75)</f>
        <v>40</v>
      </c>
      <c r="O77" s="398"/>
    </row>
    <row r="78" spans="1:16" ht="15" customHeight="1" thickBot="1" x14ac:dyDescent="0.35">
      <c r="A78" s="489"/>
      <c r="B78" s="399">
        <f t="shared" ref="B78" si="8">B73+1</f>
        <v>16</v>
      </c>
      <c r="C78" s="400" t="str">
        <f>IF(VLOOKUP(B78,Paramètres!$A$2:$C$38,2,0)=0,"",VLOOKUP(B78,Paramètres!$A$2:$C$38,2,0))</f>
        <v>Elève 16</v>
      </c>
      <c r="D78" s="401" t="str">
        <f>IF(C78="","",VLOOKUP(B78,Paramètres!$A$2:$C$38,3,0))</f>
        <v>G</v>
      </c>
      <c r="E78" s="489"/>
      <c r="F78" s="402" t="s">
        <v>394</v>
      </c>
      <c r="G78" s="403" t="s">
        <v>184</v>
      </c>
      <c r="H78" s="404"/>
      <c r="I78" s="477"/>
      <c r="J78" s="403" t="s">
        <v>185</v>
      </c>
      <c r="K78" s="489"/>
      <c r="M78" s="406" t="str">
        <f>IF(G80="","",IF(Paramètres!$I$3="x",
IF(OR(J80=0,J80=""),0,IF(J80&gt;=G80,Paramètres!$K$10,IF(J80&gt;=G80*75%,Paramètres!$J$8,IF(J80&gt;=G80*50%,Paramètres!$I$8,IF(J80&gt;=G80*25%,Paramètres!$H$8,Paramètres!$G$10))))),
IF(Paramètres!$N$3="x",
IF(OR(J80=0,J80=""),0,IF(J80&gt;=G80,Paramètres!$O$9,IF(J80&gt;=G80*75%,Paramètres!$O$9,IF(J80&gt;=G80*50%,Paramètres!$N$8,IF(J80&gt;=G80*25%,Paramètres!$M$8,IF(J80&lt;G80*25%,Paramètres!$L$9)))))),
IF(Paramètres!$R$3="x",
IF(OR(J80=0,J80=""),"NA",IF(J80&gt;=G80,Paramètres!$S$9,IF(J80&gt;=G80*75%,Paramètres!$S$9,IF(J80&gt;=G80*50%,Paramètres!$R$8,IF(J80&gt;=G80*25%,Paramètres!$Q$8,IF(J80&lt;G80*25%,Paramètres!$P$9)))))),
IF(Paramètres!$V$3="x",
IF(OR(J80=0,J80=""),Paramètres!$T$9,IF(J80&gt;=G80,Paramètres!$W$9,IF(J80&gt;=G80*75%,Paramètres!$W$9,IF(J80&gt;=G80*50%,Paramètres!$V$8,IF(J80&gt;=G80*25%,Paramètres!$U$8,IF(J80&lt;G80*25%,Paramètres!$T$9)))))))))))</f>
        <v/>
      </c>
      <c r="N78" s="406">
        <f>N82/4</f>
        <v>10</v>
      </c>
      <c r="O78" s="407">
        <f>IF(OR(COUNTBLANK(F79:F81)=3,G80=""),0,
IF(SUM(IF(F79&lt;&gt;"",VLOOKUP(F79,Paramètres!$E$2:$F$27,2,0)),IF(F80&lt;&gt;"",VLOOKUP(F80,Paramètres!$E$2:$F$27,2,0)),IF(F81&lt;&gt;"",VLOOKUP(F81,Paramètres!$E$2:$F$27,2,0)))&gt;N82,$N82,
SUM(IF(F79&lt;&gt;"",VLOOKUP(F79,Paramètres!$E$2:$F$27,2,0)),IF(F80&lt;&gt;"",VLOOKUP(F80,Paramètres!$E$2:$F$27,2,0)),IF(F81&lt;&gt;"",VLOOKUP(F81,Paramètres!$E$2:$F$27,2,0)))))</f>
        <v>0</v>
      </c>
      <c r="P78" s="408"/>
    </row>
    <row r="79" spans="1:16" ht="15" customHeight="1" x14ac:dyDescent="0.3">
      <c r="A79" s="489"/>
      <c r="B79" s="493"/>
      <c r="C79" s="494"/>
      <c r="D79" s="493"/>
      <c r="E79" s="489"/>
      <c r="F79" s="280"/>
      <c r="G79" s="411"/>
      <c r="H79" s="412"/>
      <c r="I79" s="480"/>
      <c r="J79" s="414"/>
      <c r="K79" s="489"/>
      <c r="N79" s="406">
        <f>N82/4</f>
        <v>10</v>
      </c>
      <c r="O79" s="407">
        <f>N82*5%</f>
        <v>2</v>
      </c>
    </row>
    <row r="80" spans="1:16" ht="15" customHeight="1" x14ac:dyDescent="0.3">
      <c r="A80" s="489"/>
      <c r="B80" s="495"/>
      <c r="C80" s="496"/>
      <c r="D80" s="495"/>
      <c r="E80" s="489"/>
      <c r="F80" s="281"/>
      <c r="G80" s="282"/>
      <c r="H80" s="412"/>
      <c r="I80" s="480"/>
      <c r="J80" s="417" t="str">
        <f>IF(COUNTA(F79:F81)=0,"",IF(F79&lt;&gt;"",VLOOKUP(F79,Paramètres!$E$2:$F$27,2,0))+IF(F80&lt;&gt;"",VLOOKUP(F80,Paramètres!$E$2:$F$27,2,0))+IF(F81&lt;&gt;"",VLOOKUP(F81,Paramètres!$E$2:$F$27,2,0)))</f>
        <v/>
      </c>
      <c r="K80" s="489"/>
      <c r="N80" s="406">
        <f>N82/4</f>
        <v>10</v>
      </c>
      <c r="O80" s="407">
        <f>SUM(N78:N82)-(O78+O79)</f>
        <v>78</v>
      </c>
      <c r="P80" s="408"/>
    </row>
    <row r="81" spans="1:16" ht="15" customHeight="1" thickBot="1" x14ac:dyDescent="0.35">
      <c r="A81" s="489"/>
      <c r="B81" s="495"/>
      <c r="C81" s="496"/>
      <c r="D81" s="495"/>
      <c r="E81" s="489"/>
      <c r="F81" s="283"/>
      <c r="G81" s="418"/>
      <c r="H81" s="419"/>
      <c r="I81" s="483"/>
      <c r="J81" s="421"/>
      <c r="K81" s="489"/>
      <c r="N81" s="406">
        <f>N82/4</f>
        <v>10</v>
      </c>
      <c r="O81" s="398"/>
    </row>
    <row r="82" spans="1:16" ht="16.2" thickBot="1" x14ac:dyDescent="0.35">
      <c r="A82" s="489"/>
      <c r="B82" s="497"/>
      <c r="C82" s="497"/>
      <c r="D82" s="497"/>
      <c r="E82" s="489"/>
      <c r="F82" s="498"/>
      <c r="G82" s="499"/>
      <c r="H82" s="500"/>
      <c r="I82" s="500"/>
      <c r="J82" s="501"/>
      <c r="K82" s="489"/>
      <c r="N82" s="406">
        <f>IF(G80="",40,G80)</f>
        <v>40</v>
      </c>
      <c r="O82" s="398"/>
    </row>
    <row r="83" spans="1:16" ht="15" customHeight="1" thickBot="1" x14ac:dyDescent="0.35">
      <c r="A83" s="489"/>
      <c r="B83" s="399">
        <f t="shared" ref="B83" si="9">B78+1</f>
        <v>17</v>
      </c>
      <c r="C83" s="400" t="str">
        <f>IF(VLOOKUP(B83,Paramètres!$A$2:$C$38,2,0)=0,"",VLOOKUP(B83,Paramètres!$A$2:$C$38,2,0))</f>
        <v>Elève 17</v>
      </c>
      <c r="D83" s="401" t="str">
        <f>IF(C83="","",VLOOKUP(B83,Paramètres!$A$2:$C$38,3,0))</f>
        <v>G</v>
      </c>
      <c r="E83" s="489"/>
      <c r="F83" s="402" t="s">
        <v>394</v>
      </c>
      <c r="G83" s="403" t="s">
        <v>184</v>
      </c>
      <c r="H83" s="404"/>
      <c r="I83" s="477"/>
      <c r="J83" s="403" t="s">
        <v>185</v>
      </c>
      <c r="K83" s="489"/>
      <c r="M83" s="406" t="str">
        <f>IF(G85="","",IF(Paramètres!$I$3="x",
IF(OR(J85=0,J85=""),0,IF(J85&gt;=G85,Paramètres!$K$10,IF(J85&gt;=G85*75%,Paramètres!$J$8,IF(J85&gt;=G85*50%,Paramètres!$I$8,IF(J85&gt;=G85*25%,Paramètres!$H$8,Paramètres!$G$10))))),
IF(Paramètres!$N$3="x",
IF(OR(J85=0,J85=""),0,IF(J85&gt;=G85,Paramètres!$O$9,IF(J85&gt;=G85*75%,Paramètres!$O$9,IF(J85&gt;=G85*50%,Paramètres!$N$8,IF(J85&gt;=G85*25%,Paramètres!$M$8,IF(J85&lt;G85*25%,Paramètres!$L$9)))))),
IF(Paramètres!$R$3="x",
IF(OR(J85=0,J85=""),"NA",IF(J85&gt;=G85,Paramètres!$S$9,IF(J85&gt;=G85*75%,Paramètres!$S$9,IF(J85&gt;=G85*50%,Paramètres!$R$8,IF(J85&gt;=G85*25%,Paramètres!$Q$8,IF(J85&lt;G85*25%,Paramètres!$P$9)))))),
IF(Paramètres!$V$3="x",
IF(OR(J85=0,J85=""),Paramètres!$T$9,IF(J85&gt;=G85,Paramètres!$W$9,IF(J85&gt;=G85*75%,Paramètres!$W$9,IF(J85&gt;=G85*50%,Paramètres!$V$8,IF(J85&gt;=G85*25%,Paramètres!$U$8,IF(J85&lt;G85*25%,Paramètres!$T$9)))))))))))</f>
        <v/>
      </c>
      <c r="N83" s="406">
        <f>N87/4</f>
        <v>10</v>
      </c>
      <c r="O83" s="407">
        <f>IF(OR(COUNTBLANK(F84:F86)=3,G85=""),0,
IF(SUM(IF(F84&lt;&gt;"",VLOOKUP(F84,Paramètres!$E$2:$F$27,2,0)),IF(F85&lt;&gt;"",VLOOKUP(F85,Paramètres!$E$2:$F$27,2,0)),IF(F86&lt;&gt;"",VLOOKUP(F86,Paramètres!$E$2:$F$27,2,0)))&gt;N87,$N87,
SUM(IF(F84&lt;&gt;"",VLOOKUP(F84,Paramètres!$E$2:$F$27,2,0)),IF(F85&lt;&gt;"",VLOOKUP(F85,Paramètres!$E$2:$F$27,2,0)),IF(F86&lt;&gt;"",VLOOKUP(F86,Paramètres!$E$2:$F$27,2,0)))))</f>
        <v>0</v>
      </c>
      <c r="P83" s="408"/>
    </row>
    <row r="84" spans="1:16" ht="15" customHeight="1" x14ac:dyDescent="0.3">
      <c r="A84" s="489"/>
      <c r="B84" s="493"/>
      <c r="C84" s="494"/>
      <c r="D84" s="493"/>
      <c r="E84" s="489"/>
      <c r="F84" s="280"/>
      <c r="G84" s="411"/>
      <c r="H84" s="412"/>
      <c r="I84" s="480"/>
      <c r="J84" s="414"/>
      <c r="K84" s="489"/>
      <c r="N84" s="406">
        <f>N87/4</f>
        <v>10</v>
      </c>
      <c r="O84" s="407">
        <f>N87*5%</f>
        <v>2</v>
      </c>
    </row>
    <row r="85" spans="1:16" ht="15" customHeight="1" x14ac:dyDescent="0.3">
      <c r="A85" s="489"/>
      <c r="B85" s="495"/>
      <c r="C85" s="496"/>
      <c r="D85" s="495"/>
      <c r="E85" s="489"/>
      <c r="F85" s="281"/>
      <c r="G85" s="282"/>
      <c r="H85" s="412"/>
      <c r="I85" s="480"/>
      <c r="J85" s="417" t="str">
        <f>IF(COUNTA(F84:F86)=0,"",IF(F84&lt;&gt;"",VLOOKUP(F84,Paramètres!$E$2:$F$27,2,0))+IF(F85&lt;&gt;"",VLOOKUP(F85,Paramètres!$E$2:$F$27,2,0))+IF(F86&lt;&gt;"",VLOOKUP(F86,Paramètres!$E$2:$F$27,2,0)))</f>
        <v/>
      </c>
      <c r="K85" s="489"/>
      <c r="N85" s="406">
        <f>N87/4</f>
        <v>10</v>
      </c>
      <c r="O85" s="407">
        <f>SUM(N83:N87)-(O83+O84)</f>
        <v>78</v>
      </c>
      <c r="P85" s="408"/>
    </row>
    <row r="86" spans="1:16" ht="15" customHeight="1" thickBot="1" x14ac:dyDescent="0.35">
      <c r="A86" s="489"/>
      <c r="B86" s="495"/>
      <c r="C86" s="496"/>
      <c r="D86" s="495"/>
      <c r="E86" s="489"/>
      <c r="F86" s="283"/>
      <c r="G86" s="418"/>
      <c r="H86" s="419"/>
      <c r="I86" s="483"/>
      <c r="J86" s="421"/>
      <c r="K86" s="489"/>
      <c r="N86" s="406">
        <f>N87/4</f>
        <v>10</v>
      </c>
      <c r="O86" s="398"/>
    </row>
    <row r="87" spans="1:16" ht="16.2" thickBot="1" x14ac:dyDescent="0.35">
      <c r="A87" s="489"/>
      <c r="B87" s="497"/>
      <c r="C87" s="497"/>
      <c r="D87" s="497"/>
      <c r="E87" s="489"/>
      <c r="F87" s="498"/>
      <c r="G87" s="499"/>
      <c r="H87" s="500"/>
      <c r="I87" s="500"/>
      <c r="J87" s="501"/>
      <c r="K87" s="489"/>
      <c r="N87" s="406">
        <f>IF(G85="",40,G85)</f>
        <v>40</v>
      </c>
      <c r="O87" s="398"/>
    </row>
    <row r="88" spans="1:16" ht="15" customHeight="1" thickBot="1" x14ac:dyDescent="0.35">
      <c r="A88" s="489"/>
      <c r="B88" s="399">
        <f t="shared" ref="B88" si="10">B83+1</f>
        <v>18</v>
      </c>
      <c r="C88" s="400" t="str">
        <f>IF(VLOOKUP(B88,Paramètres!$A$2:$C$38,2,0)=0,"",VLOOKUP(B88,Paramètres!$A$2:$C$38,2,0))</f>
        <v>Elève 18</v>
      </c>
      <c r="D88" s="401" t="str">
        <f>IF(C88="","",VLOOKUP(B88,Paramètres!$A$2:$C$38,3,0))</f>
        <v>F</v>
      </c>
      <c r="E88" s="489"/>
      <c r="F88" s="402" t="s">
        <v>394</v>
      </c>
      <c r="G88" s="403" t="s">
        <v>184</v>
      </c>
      <c r="H88" s="404"/>
      <c r="I88" s="477"/>
      <c r="J88" s="403" t="s">
        <v>185</v>
      </c>
      <c r="K88" s="489"/>
      <c r="M88" s="406" t="str">
        <f>IF(G90="","",IF(Paramètres!$I$3="x",
IF(OR(J90=0,J90=""),0,IF(J90&gt;=G90,Paramètres!$K$10,IF(J90&gt;=G90*75%,Paramètres!$J$8,IF(J90&gt;=G90*50%,Paramètres!$I$8,IF(J90&gt;=G90*25%,Paramètres!$H$8,Paramètres!$G$10))))),
IF(Paramètres!$N$3="x",
IF(OR(J90=0,J90=""),0,IF(J90&gt;=G90,Paramètres!$O$9,IF(J90&gt;=G90*75%,Paramètres!$O$9,IF(J90&gt;=G90*50%,Paramètres!$N$8,IF(J90&gt;=G90*25%,Paramètres!$M$8,IF(J90&lt;G90*25%,Paramètres!$L$9)))))),
IF(Paramètres!$R$3="x",
IF(OR(J90=0,J90=""),"NA",IF(J90&gt;=G90,Paramètres!$S$9,IF(J90&gt;=G90*75%,Paramètres!$S$9,IF(J90&gt;=G90*50%,Paramètres!$R$8,IF(J90&gt;=G90*25%,Paramètres!$Q$8,IF(J90&lt;G90*25%,Paramètres!$P$9)))))),
IF(Paramètres!$V$3="x",
IF(OR(J90=0,J90=""),Paramètres!$T$9,IF(J90&gt;=G90,Paramètres!$W$9,IF(J90&gt;=G90*75%,Paramètres!$W$9,IF(J90&gt;=G90*50%,Paramètres!$V$8,IF(J90&gt;=G90*25%,Paramètres!$U$8,IF(J90&lt;G90*25%,Paramètres!$T$9)))))))))))</f>
        <v/>
      </c>
      <c r="N88" s="406">
        <f>N92/4</f>
        <v>10</v>
      </c>
      <c r="O88" s="407">
        <f>IF(OR(COUNTBLANK(F89:F91)=3,G90=""),0,
IF(SUM(IF(F89&lt;&gt;"",VLOOKUP(F89,Paramètres!$E$2:$F$27,2,0)),IF(F90&lt;&gt;"",VLOOKUP(F90,Paramètres!$E$2:$F$27,2,0)),IF(F91&lt;&gt;"",VLOOKUP(F91,Paramètres!$E$2:$F$27,2,0)))&gt;N92,$N92,
SUM(IF(F89&lt;&gt;"",VLOOKUP(F89,Paramètres!$E$2:$F$27,2,0)),IF(F90&lt;&gt;"",VLOOKUP(F90,Paramètres!$E$2:$F$27,2,0)),IF(F91&lt;&gt;"",VLOOKUP(F91,Paramètres!$E$2:$F$27,2,0)))))</f>
        <v>0</v>
      </c>
      <c r="P88" s="408"/>
    </row>
    <row r="89" spans="1:16" ht="15" customHeight="1" x14ac:dyDescent="0.3">
      <c r="A89" s="489"/>
      <c r="B89" s="493"/>
      <c r="C89" s="494"/>
      <c r="D89" s="493"/>
      <c r="E89" s="489"/>
      <c r="F89" s="280"/>
      <c r="G89" s="411"/>
      <c r="H89" s="412"/>
      <c r="I89" s="480"/>
      <c r="J89" s="414"/>
      <c r="K89" s="489"/>
      <c r="N89" s="406">
        <f>N92/4</f>
        <v>10</v>
      </c>
      <c r="O89" s="407">
        <f>N92*5%</f>
        <v>2</v>
      </c>
    </row>
    <row r="90" spans="1:16" ht="15" customHeight="1" x14ac:dyDescent="0.3">
      <c r="A90" s="489"/>
      <c r="B90" s="495"/>
      <c r="C90" s="496"/>
      <c r="D90" s="495"/>
      <c r="E90" s="489"/>
      <c r="F90" s="281"/>
      <c r="G90" s="282"/>
      <c r="H90" s="412"/>
      <c r="I90" s="480"/>
      <c r="J90" s="417" t="str">
        <f>IF(COUNTA(F89:F91)=0,"",IF(F89&lt;&gt;"",VLOOKUP(F89,Paramètres!$E$2:$F$27,2,0))+IF(F90&lt;&gt;"",VLOOKUP(F90,Paramètres!$E$2:$F$27,2,0))+IF(F91&lt;&gt;"",VLOOKUP(F91,Paramètres!$E$2:$F$27,2,0)))</f>
        <v/>
      </c>
      <c r="K90" s="489"/>
      <c r="N90" s="406">
        <f>N92/4</f>
        <v>10</v>
      </c>
      <c r="O90" s="407">
        <f>SUM(N88:N92)-(O88+O89)</f>
        <v>78</v>
      </c>
      <c r="P90" s="408"/>
    </row>
    <row r="91" spans="1:16" ht="15" customHeight="1" thickBot="1" x14ac:dyDescent="0.35">
      <c r="A91" s="489"/>
      <c r="B91" s="495"/>
      <c r="C91" s="496"/>
      <c r="D91" s="495"/>
      <c r="E91" s="489"/>
      <c r="F91" s="283"/>
      <c r="G91" s="418"/>
      <c r="H91" s="419"/>
      <c r="I91" s="483"/>
      <c r="J91" s="421"/>
      <c r="K91" s="489"/>
      <c r="N91" s="406">
        <f>N92/4</f>
        <v>10</v>
      </c>
      <c r="O91" s="398"/>
    </row>
    <row r="92" spans="1:16" ht="16.2" thickBot="1" x14ac:dyDescent="0.35">
      <c r="A92" s="489"/>
      <c r="B92" s="497"/>
      <c r="C92" s="497"/>
      <c r="D92" s="497"/>
      <c r="E92" s="489"/>
      <c r="F92" s="498"/>
      <c r="G92" s="499"/>
      <c r="H92" s="500"/>
      <c r="I92" s="500"/>
      <c r="J92" s="501"/>
      <c r="K92" s="489"/>
      <c r="N92" s="406">
        <f>IF(G90="",40,G90)</f>
        <v>40</v>
      </c>
      <c r="O92" s="398"/>
    </row>
    <row r="93" spans="1:16" ht="15" customHeight="1" thickBot="1" x14ac:dyDescent="0.35">
      <c r="A93" s="489"/>
      <c r="B93" s="399">
        <f t="shared" ref="B93" si="11">B88+1</f>
        <v>19</v>
      </c>
      <c r="C93" s="400" t="str">
        <f>IF(VLOOKUP(B93,Paramètres!$A$2:$C$38,2,0)=0,"",VLOOKUP(B93,Paramètres!$A$2:$C$38,2,0))</f>
        <v>Elève 19</v>
      </c>
      <c r="D93" s="401" t="str">
        <f>IF(C93="","",VLOOKUP(B93,Paramètres!$A$2:$C$38,3,0))</f>
        <v>G</v>
      </c>
      <c r="E93" s="489"/>
      <c r="F93" s="402" t="s">
        <v>394</v>
      </c>
      <c r="G93" s="403" t="s">
        <v>184</v>
      </c>
      <c r="H93" s="404"/>
      <c r="I93" s="477"/>
      <c r="J93" s="403" t="s">
        <v>185</v>
      </c>
      <c r="K93" s="489"/>
      <c r="M93" s="406" t="str">
        <f>IF(G95="","",IF(Paramètres!$I$3="x",
IF(OR(J95=0,J95=""),0,IF(J95&gt;=G95,Paramètres!$K$10,IF(J95&gt;=G95*75%,Paramètres!$J$8,IF(J95&gt;=G95*50%,Paramètres!$I$8,IF(J95&gt;=G95*25%,Paramètres!$H$8,Paramètres!$G$10))))),
IF(Paramètres!$N$3="x",
IF(OR(J95=0,J95=""),0,IF(J95&gt;=G95,Paramètres!$O$9,IF(J95&gt;=G95*75%,Paramètres!$O$9,IF(J95&gt;=G95*50%,Paramètres!$N$8,IF(J95&gt;=G95*25%,Paramètres!$M$8,IF(J95&lt;G95*25%,Paramètres!$L$9)))))),
IF(Paramètres!$R$3="x",
IF(OR(J95=0,J95=""),"NA",IF(J95&gt;=G95,Paramètres!$S$9,IF(J95&gt;=G95*75%,Paramètres!$S$9,IF(J95&gt;=G95*50%,Paramètres!$R$8,IF(J95&gt;=G95*25%,Paramètres!$Q$8,IF(J95&lt;G95*25%,Paramètres!$P$9)))))),
IF(Paramètres!$V$3="x",
IF(OR(J95=0,J95=""),Paramètres!$T$9,IF(J95&gt;=G95,Paramètres!$W$9,IF(J95&gt;=G95*75%,Paramètres!$W$9,IF(J95&gt;=G95*50%,Paramètres!$V$8,IF(J95&gt;=G95*25%,Paramètres!$U$8,IF(J95&lt;G95*25%,Paramètres!$T$9)))))))))))</f>
        <v/>
      </c>
      <c r="N93" s="406">
        <f>N97/4</f>
        <v>10</v>
      </c>
      <c r="O93" s="407">
        <f>IF(OR(COUNTBLANK(F94:F96)=3,G95=""),0,
IF(SUM(IF(F94&lt;&gt;"",VLOOKUP(F94,Paramètres!$E$2:$F$27,2,0)),IF(F95&lt;&gt;"",VLOOKUP(F95,Paramètres!$E$2:$F$27,2,0)),IF(F96&lt;&gt;"",VLOOKUP(F96,Paramètres!$E$2:$F$27,2,0)))&gt;N97,$N97,
SUM(IF(F94&lt;&gt;"",VLOOKUP(F94,Paramètres!$E$2:$F$27,2,0)),IF(F95&lt;&gt;"",VLOOKUP(F95,Paramètres!$E$2:$F$27,2,0)),IF(F96&lt;&gt;"",VLOOKUP(F96,Paramètres!$E$2:$F$27,2,0)))))</f>
        <v>0</v>
      </c>
      <c r="P93" s="408"/>
    </row>
    <row r="94" spans="1:16" ht="15" customHeight="1" x14ac:dyDescent="0.3">
      <c r="A94" s="489"/>
      <c r="B94" s="493"/>
      <c r="C94" s="494"/>
      <c r="D94" s="493"/>
      <c r="E94" s="489"/>
      <c r="F94" s="280"/>
      <c r="G94" s="411"/>
      <c r="H94" s="412"/>
      <c r="I94" s="480"/>
      <c r="J94" s="414"/>
      <c r="K94" s="489"/>
      <c r="N94" s="406">
        <f>N97/4</f>
        <v>10</v>
      </c>
      <c r="O94" s="407">
        <f>N97*5%</f>
        <v>2</v>
      </c>
    </row>
    <row r="95" spans="1:16" ht="15" customHeight="1" x14ac:dyDescent="0.3">
      <c r="A95" s="489"/>
      <c r="B95" s="495"/>
      <c r="C95" s="496"/>
      <c r="D95" s="495"/>
      <c r="E95" s="489"/>
      <c r="F95" s="281"/>
      <c r="G95" s="282"/>
      <c r="H95" s="412"/>
      <c r="I95" s="480"/>
      <c r="J95" s="417" t="str">
        <f>IF(COUNTA(F94:F96)=0,"",IF(F94&lt;&gt;"",VLOOKUP(F94,Paramètres!$E$2:$F$27,2,0))+IF(F95&lt;&gt;"",VLOOKUP(F95,Paramètres!$E$2:$F$27,2,0))+IF(F96&lt;&gt;"",VLOOKUP(F96,Paramètres!$E$2:$F$27,2,0)))</f>
        <v/>
      </c>
      <c r="K95" s="489"/>
      <c r="N95" s="406">
        <f>N97/4</f>
        <v>10</v>
      </c>
      <c r="O95" s="407">
        <f>SUM(N93:N97)-(O93+O94)</f>
        <v>78</v>
      </c>
      <c r="P95" s="408"/>
    </row>
    <row r="96" spans="1:16" ht="15" customHeight="1" thickBot="1" x14ac:dyDescent="0.35">
      <c r="A96" s="489"/>
      <c r="B96" s="495"/>
      <c r="C96" s="496"/>
      <c r="D96" s="495"/>
      <c r="E96" s="489"/>
      <c r="F96" s="283"/>
      <c r="G96" s="418"/>
      <c r="H96" s="419"/>
      <c r="I96" s="483"/>
      <c r="J96" s="421"/>
      <c r="K96" s="489"/>
      <c r="N96" s="406">
        <f>N97/4</f>
        <v>10</v>
      </c>
      <c r="O96" s="398"/>
    </row>
    <row r="97" spans="1:16" ht="16.2" thickBot="1" x14ac:dyDescent="0.35">
      <c r="A97" s="489"/>
      <c r="B97" s="497"/>
      <c r="C97" s="497"/>
      <c r="D97" s="497"/>
      <c r="E97" s="489"/>
      <c r="F97" s="498"/>
      <c r="G97" s="499"/>
      <c r="H97" s="500"/>
      <c r="I97" s="500"/>
      <c r="J97" s="501"/>
      <c r="K97" s="489"/>
      <c r="N97" s="406">
        <f>IF(G95="",40,G95)</f>
        <v>40</v>
      </c>
      <c r="O97" s="398"/>
    </row>
    <row r="98" spans="1:16" ht="15" customHeight="1" thickBot="1" x14ac:dyDescent="0.35">
      <c r="A98" s="489"/>
      <c r="B98" s="399">
        <f t="shared" ref="B98" si="12">B93+1</f>
        <v>20</v>
      </c>
      <c r="C98" s="400" t="str">
        <f>IF(VLOOKUP(B98,Paramètres!$A$2:$C$38,2,0)=0,"",VLOOKUP(B98,Paramètres!$A$2:$C$38,2,0))</f>
        <v>Elève 20</v>
      </c>
      <c r="D98" s="401" t="str">
        <f>IF(C98="","",VLOOKUP(B98,Paramètres!$A$2:$C$38,3,0))</f>
        <v>F</v>
      </c>
      <c r="E98" s="489"/>
      <c r="F98" s="402" t="s">
        <v>394</v>
      </c>
      <c r="G98" s="403" t="s">
        <v>184</v>
      </c>
      <c r="H98" s="404"/>
      <c r="I98" s="477"/>
      <c r="J98" s="403" t="s">
        <v>185</v>
      </c>
      <c r="K98" s="489"/>
      <c r="M98" s="406" t="str">
        <f>IF(G100="","",IF(Paramètres!$I$3="x",
IF(OR(J100=0,J100=""),0,IF(J100&gt;=G100,Paramètres!$K$10,IF(J100&gt;=G100*75%,Paramètres!$J$8,IF(J100&gt;=G100*50%,Paramètres!$I$8,IF(J100&gt;=G100*25%,Paramètres!$H$8,Paramètres!$G$10))))),
IF(Paramètres!$N$3="x",
IF(OR(J100=0,J100=""),0,IF(J100&gt;=G100,Paramètres!$O$9,IF(J100&gt;=G100*75%,Paramètres!$O$9,IF(J100&gt;=G100*50%,Paramètres!$N$8,IF(J100&gt;=G100*25%,Paramètres!$M$8,IF(J100&lt;G100*25%,Paramètres!$L$9)))))),
IF(Paramètres!$R$3="x",
IF(OR(J100=0,J100=""),"NA",IF(J100&gt;=G100,Paramètres!$S$9,IF(J100&gt;=G100*75%,Paramètres!$S$9,IF(J100&gt;=G100*50%,Paramètres!$R$8,IF(J100&gt;=G100*25%,Paramètres!$Q$8,IF(J100&lt;G100*25%,Paramètres!$P$9)))))),
IF(Paramètres!$V$3="x",
IF(OR(J100=0,J100=""),Paramètres!$T$9,IF(J100&gt;=G100,Paramètres!$W$9,IF(J100&gt;=G100*75%,Paramètres!$W$9,IF(J100&gt;=G100*50%,Paramètres!$V$8,IF(J100&gt;=G100*25%,Paramètres!$U$8,IF(J100&lt;G100*25%,Paramètres!$T$9)))))))))))</f>
        <v/>
      </c>
      <c r="N98" s="406">
        <f>N102/4</f>
        <v>10</v>
      </c>
      <c r="O98" s="407">
        <f>IF(OR(COUNTBLANK(F99:F101)=3,G100=""),0,
IF(SUM(IF(F99&lt;&gt;"",VLOOKUP(F99,Paramètres!$E$2:$F$27,2,0)),IF(F100&lt;&gt;"",VLOOKUP(F100,Paramètres!$E$2:$F$27,2,0)),IF(F101&lt;&gt;"",VLOOKUP(F101,Paramètres!$E$2:$F$27,2,0)))&gt;N102,$N102,
SUM(IF(F99&lt;&gt;"",VLOOKUP(F99,Paramètres!$E$2:$F$27,2,0)),IF(F100&lt;&gt;"",VLOOKUP(F100,Paramètres!$E$2:$F$27,2,0)),IF(F101&lt;&gt;"",VLOOKUP(F101,Paramètres!$E$2:$F$27,2,0)))))</f>
        <v>0</v>
      </c>
      <c r="P98" s="408"/>
    </row>
    <row r="99" spans="1:16" ht="15" customHeight="1" x14ac:dyDescent="0.3">
      <c r="A99" s="489"/>
      <c r="B99" s="493"/>
      <c r="C99" s="494"/>
      <c r="D99" s="493"/>
      <c r="E99" s="489"/>
      <c r="F99" s="280"/>
      <c r="G99" s="411"/>
      <c r="H99" s="412"/>
      <c r="I99" s="480"/>
      <c r="J99" s="414"/>
      <c r="K99" s="489"/>
      <c r="N99" s="406">
        <f>N102/4</f>
        <v>10</v>
      </c>
      <c r="O99" s="407">
        <f>N102*5%</f>
        <v>2</v>
      </c>
    </row>
    <row r="100" spans="1:16" ht="15" customHeight="1" x14ac:dyDescent="0.3">
      <c r="A100" s="489"/>
      <c r="B100" s="495"/>
      <c r="C100" s="496"/>
      <c r="D100" s="495"/>
      <c r="E100" s="489"/>
      <c r="F100" s="281"/>
      <c r="G100" s="282"/>
      <c r="H100" s="412"/>
      <c r="I100" s="480"/>
      <c r="J100" s="417" t="str">
        <f>IF(COUNTA(F99:F101)=0,"",IF(F99&lt;&gt;"",VLOOKUP(F99,Paramètres!$E$2:$F$27,2,0))+IF(F100&lt;&gt;"",VLOOKUP(F100,Paramètres!$E$2:$F$27,2,0))+IF(F101&lt;&gt;"",VLOOKUP(F101,Paramètres!$E$2:$F$27,2,0)))</f>
        <v/>
      </c>
      <c r="K100" s="489"/>
      <c r="N100" s="406">
        <f>N102/4</f>
        <v>10</v>
      </c>
      <c r="O100" s="407">
        <f>SUM(N98:N102)-(O98+O99)</f>
        <v>78</v>
      </c>
      <c r="P100" s="408"/>
    </row>
    <row r="101" spans="1:16" ht="15" customHeight="1" thickBot="1" x14ac:dyDescent="0.35">
      <c r="A101" s="489"/>
      <c r="B101" s="495"/>
      <c r="C101" s="496"/>
      <c r="D101" s="495"/>
      <c r="E101" s="489"/>
      <c r="F101" s="283"/>
      <c r="G101" s="418"/>
      <c r="H101" s="419"/>
      <c r="I101" s="483"/>
      <c r="J101" s="421"/>
      <c r="K101" s="489"/>
      <c r="N101" s="406">
        <f>N102/4</f>
        <v>10</v>
      </c>
      <c r="O101" s="398"/>
    </row>
    <row r="102" spans="1:16" ht="16.2" thickBot="1" x14ac:dyDescent="0.35">
      <c r="A102" s="489"/>
      <c r="B102" s="497"/>
      <c r="C102" s="497"/>
      <c r="D102" s="497"/>
      <c r="E102" s="489"/>
      <c r="F102" s="498"/>
      <c r="G102" s="499"/>
      <c r="H102" s="500"/>
      <c r="I102" s="500"/>
      <c r="J102" s="501"/>
      <c r="K102" s="489"/>
      <c r="N102" s="406">
        <f>IF(G100="",40,G100)</f>
        <v>40</v>
      </c>
      <c r="O102" s="398"/>
    </row>
    <row r="103" spans="1:16" ht="15" customHeight="1" thickBot="1" x14ac:dyDescent="0.35">
      <c r="A103" s="489"/>
      <c r="B103" s="399">
        <f t="shared" ref="B103" si="13">B98+1</f>
        <v>21</v>
      </c>
      <c r="C103" s="400" t="str">
        <f>IF(VLOOKUP(B103,Paramètres!$A$2:$C$38,2,0)=0,"",VLOOKUP(B103,Paramètres!$A$2:$C$38,2,0))</f>
        <v>Elève 21</v>
      </c>
      <c r="D103" s="401" t="str">
        <f>IF(C103="","",VLOOKUP(B103,Paramètres!$A$2:$C$38,3,0))</f>
        <v>G</v>
      </c>
      <c r="E103" s="489"/>
      <c r="F103" s="402" t="s">
        <v>394</v>
      </c>
      <c r="G103" s="403" t="s">
        <v>184</v>
      </c>
      <c r="H103" s="404"/>
      <c r="I103" s="477"/>
      <c r="J103" s="403" t="s">
        <v>185</v>
      </c>
      <c r="K103" s="489"/>
      <c r="M103" s="406" t="str">
        <f>IF(G105="","",IF(Paramètres!$I$3="x",
IF(OR(J105=0,J105=""),0,IF(J105&gt;=G105,Paramètres!$K$10,IF(J105&gt;=G105*75%,Paramètres!$J$8,IF(J105&gt;=G105*50%,Paramètres!$I$8,IF(J105&gt;=G105*25%,Paramètres!$H$8,Paramètres!$G$10))))),
IF(Paramètres!$N$3="x",
IF(OR(J105=0,J105=""),0,IF(J105&gt;=G105,Paramètres!$O$9,IF(J105&gt;=G105*75%,Paramètres!$O$9,IF(J105&gt;=G105*50%,Paramètres!$N$8,IF(J105&gt;=G105*25%,Paramètres!$M$8,IF(J105&lt;G105*25%,Paramètres!$L$9)))))),
IF(Paramètres!$R$3="x",
IF(OR(J105=0,J105=""),"NA",IF(J105&gt;=G105,Paramètres!$S$9,IF(J105&gt;=G105*75%,Paramètres!$S$9,IF(J105&gt;=G105*50%,Paramètres!$R$8,IF(J105&gt;=G105*25%,Paramètres!$Q$8,IF(J105&lt;G105*25%,Paramètres!$P$9)))))),
IF(Paramètres!$V$3="x",
IF(OR(J105=0,J105=""),Paramètres!$T$9,IF(J105&gt;=G105,Paramètres!$W$9,IF(J105&gt;=G105*75%,Paramètres!$W$9,IF(J105&gt;=G105*50%,Paramètres!$V$8,IF(J105&gt;=G105*25%,Paramètres!$U$8,IF(J105&lt;G105*25%,Paramètres!$T$9)))))))))))</f>
        <v/>
      </c>
      <c r="N103" s="406">
        <f>N107/4</f>
        <v>10</v>
      </c>
      <c r="O103" s="407">
        <f>IF(OR(COUNTBLANK(F104:F106)=3,G105=""),0,
IF(SUM(IF(F104&lt;&gt;"",VLOOKUP(F104,Paramètres!$E$2:$F$27,2,0)),IF(F105&lt;&gt;"",VLOOKUP(F105,Paramètres!$E$2:$F$27,2,0)),IF(F106&lt;&gt;"",VLOOKUP(F106,Paramètres!$E$2:$F$27,2,0)))&gt;N107,$N107,
SUM(IF(F104&lt;&gt;"",VLOOKUP(F104,Paramètres!$E$2:$F$27,2,0)),IF(F105&lt;&gt;"",VLOOKUP(F105,Paramètres!$E$2:$F$27,2,0)),IF(F106&lt;&gt;"",VLOOKUP(F106,Paramètres!$E$2:$F$27,2,0)))))</f>
        <v>0</v>
      </c>
      <c r="P103" s="408"/>
    </row>
    <row r="104" spans="1:16" ht="15" customHeight="1" x14ac:dyDescent="0.3">
      <c r="A104" s="489"/>
      <c r="B104" s="493"/>
      <c r="C104" s="494"/>
      <c r="D104" s="493"/>
      <c r="E104" s="489"/>
      <c r="F104" s="280"/>
      <c r="G104" s="411"/>
      <c r="H104" s="412"/>
      <c r="I104" s="480"/>
      <c r="J104" s="414"/>
      <c r="K104" s="489"/>
      <c r="N104" s="406">
        <f>N107/4</f>
        <v>10</v>
      </c>
      <c r="O104" s="407">
        <f>N107*5%</f>
        <v>2</v>
      </c>
    </row>
    <row r="105" spans="1:16" ht="15" customHeight="1" x14ac:dyDescent="0.3">
      <c r="A105" s="489"/>
      <c r="B105" s="495"/>
      <c r="C105" s="496"/>
      <c r="D105" s="495"/>
      <c r="E105" s="489"/>
      <c r="F105" s="281"/>
      <c r="G105" s="282"/>
      <c r="H105" s="412"/>
      <c r="I105" s="480"/>
      <c r="J105" s="417" t="str">
        <f>IF(COUNTA(F104:F106)=0,"",IF(F104&lt;&gt;"",VLOOKUP(F104,Paramètres!$E$2:$F$27,2,0))+IF(F105&lt;&gt;"",VLOOKUP(F105,Paramètres!$E$2:$F$27,2,0))+IF(F106&lt;&gt;"",VLOOKUP(F106,Paramètres!$E$2:$F$27,2,0)))</f>
        <v/>
      </c>
      <c r="K105" s="489"/>
      <c r="N105" s="406">
        <f>N107/4</f>
        <v>10</v>
      </c>
      <c r="O105" s="407">
        <f>SUM(N103:N107)-(O103+O104)</f>
        <v>78</v>
      </c>
      <c r="P105" s="408"/>
    </row>
    <row r="106" spans="1:16" ht="15" customHeight="1" thickBot="1" x14ac:dyDescent="0.35">
      <c r="A106" s="489"/>
      <c r="B106" s="495"/>
      <c r="C106" s="496"/>
      <c r="D106" s="495"/>
      <c r="E106" s="489"/>
      <c r="F106" s="283"/>
      <c r="G106" s="418"/>
      <c r="H106" s="419"/>
      <c r="I106" s="483"/>
      <c r="J106" s="421"/>
      <c r="K106" s="489"/>
      <c r="N106" s="406">
        <f>N107/4</f>
        <v>10</v>
      </c>
      <c r="O106" s="398"/>
    </row>
    <row r="107" spans="1:16" ht="16.2" thickBot="1" x14ac:dyDescent="0.35">
      <c r="A107" s="489"/>
      <c r="B107" s="497"/>
      <c r="C107" s="497"/>
      <c r="D107" s="497"/>
      <c r="E107" s="489"/>
      <c r="F107" s="498"/>
      <c r="G107" s="499"/>
      <c r="H107" s="500"/>
      <c r="I107" s="500"/>
      <c r="J107" s="501"/>
      <c r="K107" s="489"/>
      <c r="N107" s="406">
        <f>IF(G105="",40,G105)</f>
        <v>40</v>
      </c>
      <c r="O107" s="398"/>
    </row>
    <row r="108" spans="1:16" ht="15" customHeight="1" thickBot="1" x14ac:dyDescent="0.35">
      <c r="A108" s="489"/>
      <c r="B108" s="399">
        <f t="shared" ref="B108" si="14">B103+1</f>
        <v>22</v>
      </c>
      <c r="C108" s="400" t="str">
        <f>IF(VLOOKUP(B108,Paramètres!$A$2:$C$38,2,0)=0,"",VLOOKUP(B108,Paramètres!$A$2:$C$38,2,0))</f>
        <v>Elève 22</v>
      </c>
      <c r="D108" s="401" t="str">
        <f>IF(C108="","",VLOOKUP(B108,Paramètres!$A$2:$C$38,3,0))</f>
        <v>F</v>
      </c>
      <c r="E108" s="489"/>
      <c r="F108" s="402" t="s">
        <v>394</v>
      </c>
      <c r="G108" s="403" t="s">
        <v>184</v>
      </c>
      <c r="H108" s="404"/>
      <c r="I108" s="477"/>
      <c r="J108" s="403" t="s">
        <v>185</v>
      </c>
      <c r="K108" s="489"/>
      <c r="M108" s="406" t="str">
        <f>IF(G110="","",IF(Paramètres!$I$3="x",
IF(OR(J110=0,J110=""),0,IF(J110&gt;=G110,Paramètres!$K$10,IF(J110&gt;=G110*75%,Paramètres!$J$8,IF(J110&gt;=G110*50%,Paramètres!$I$8,IF(J110&gt;=G110*25%,Paramètres!$H$8,Paramètres!$G$10))))),
IF(Paramètres!$N$3="x",
IF(OR(J110=0,J110=""),0,IF(J110&gt;=G110,Paramètres!$O$9,IF(J110&gt;=G110*75%,Paramètres!$O$9,IF(J110&gt;=G110*50%,Paramètres!$N$8,IF(J110&gt;=G110*25%,Paramètres!$M$8,IF(J110&lt;G110*25%,Paramètres!$L$9)))))),
IF(Paramètres!$R$3="x",
IF(OR(J110=0,J110=""),"NA",IF(J110&gt;=G110,Paramètres!$S$9,IF(J110&gt;=G110*75%,Paramètres!$S$9,IF(J110&gt;=G110*50%,Paramètres!$R$8,IF(J110&gt;=G110*25%,Paramètres!$Q$8,IF(J110&lt;G110*25%,Paramètres!$P$9)))))),
IF(Paramètres!$V$3="x",
IF(OR(J110=0,J110=""),Paramètres!$T$9,IF(J110&gt;=G110,Paramètres!$W$9,IF(J110&gt;=G110*75%,Paramètres!$W$9,IF(J110&gt;=G110*50%,Paramètres!$V$8,IF(J110&gt;=G110*25%,Paramètres!$U$8,IF(J110&lt;G110*25%,Paramètres!$T$9)))))))))))</f>
        <v/>
      </c>
      <c r="N108" s="406">
        <f>N112/4</f>
        <v>10</v>
      </c>
      <c r="O108" s="407">
        <f>IF(OR(COUNTBLANK(F109:F111)=3,G110=""),0,
IF(SUM(IF(F109&lt;&gt;"",VLOOKUP(F109,Paramètres!$E$2:$F$27,2,0)),IF(F110&lt;&gt;"",VLOOKUP(F110,Paramètres!$E$2:$F$27,2,0)),IF(F111&lt;&gt;"",VLOOKUP(F111,Paramètres!$E$2:$F$27,2,0)))&gt;N112,$N112,
SUM(IF(F109&lt;&gt;"",VLOOKUP(F109,Paramètres!$E$2:$F$27,2,0)),IF(F110&lt;&gt;"",VLOOKUP(F110,Paramètres!$E$2:$F$27,2,0)),IF(F111&lt;&gt;"",VLOOKUP(F111,Paramètres!$E$2:$F$27,2,0)))))</f>
        <v>0</v>
      </c>
      <c r="P108" s="408"/>
    </row>
    <row r="109" spans="1:16" ht="15" customHeight="1" x14ac:dyDescent="0.3">
      <c r="A109" s="489"/>
      <c r="B109" s="493"/>
      <c r="C109" s="494"/>
      <c r="D109" s="493"/>
      <c r="E109" s="489"/>
      <c r="F109" s="280"/>
      <c r="G109" s="411"/>
      <c r="H109" s="412"/>
      <c r="I109" s="480"/>
      <c r="J109" s="414"/>
      <c r="K109" s="489"/>
      <c r="N109" s="406">
        <f>N112/4</f>
        <v>10</v>
      </c>
      <c r="O109" s="407">
        <f>N112*5%</f>
        <v>2</v>
      </c>
    </row>
    <row r="110" spans="1:16" ht="15" customHeight="1" x14ac:dyDescent="0.3">
      <c r="A110" s="489"/>
      <c r="B110" s="495"/>
      <c r="C110" s="496"/>
      <c r="D110" s="495"/>
      <c r="E110" s="489"/>
      <c r="F110" s="281"/>
      <c r="G110" s="282"/>
      <c r="H110" s="412"/>
      <c r="I110" s="480"/>
      <c r="J110" s="417" t="str">
        <f>IF(COUNTA(F109:F111)=0,"",IF(F109&lt;&gt;"",VLOOKUP(F109,Paramètres!$E$2:$F$27,2,0))+IF(F110&lt;&gt;"",VLOOKUP(F110,Paramètres!$E$2:$F$27,2,0))+IF(F111&lt;&gt;"",VLOOKUP(F111,Paramètres!$E$2:$F$27,2,0)))</f>
        <v/>
      </c>
      <c r="K110" s="489"/>
      <c r="N110" s="406">
        <f>N112/4</f>
        <v>10</v>
      </c>
      <c r="O110" s="407">
        <f>SUM(N108:N112)-(O108+O109)</f>
        <v>78</v>
      </c>
      <c r="P110" s="408"/>
    </row>
    <row r="111" spans="1:16" ht="15" customHeight="1" thickBot="1" x14ac:dyDescent="0.35">
      <c r="A111" s="489"/>
      <c r="B111" s="495"/>
      <c r="C111" s="496"/>
      <c r="D111" s="495"/>
      <c r="E111" s="489"/>
      <c r="F111" s="283"/>
      <c r="G111" s="418"/>
      <c r="H111" s="419"/>
      <c r="I111" s="483"/>
      <c r="J111" s="421"/>
      <c r="K111" s="489"/>
      <c r="N111" s="406">
        <f>N112/4</f>
        <v>10</v>
      </c>
      <c r="O111" s="398"/>
    </row>
    <row r="112" spans="1:16" ht="16.2" thickBot="1" x14ac:dyDescent="0.35">
      <c r="A112" s="489"/>
      <c r="B112" s="497"/>
      <c r="C112" s="497"/>
      <c r="D112" s="497"/>
      <c r="E112" s="489"/>
      <c r="F112" s="498"/>
      <c r="G112" s="499"/>
      <c r="H112" s="500"/>
      <c r="I112" s="500"/>
      <c r="J112" s="501"/>
      <c r="K112" s="489"/>
      <c r="N112" s="406">
        <f>IF(G110="",40,G110)</f>
        <v>40</v>
      </c>
      <c r="O112" s="398"/>
    </row>
    <row r="113" spans="1:16" ht="15" customHeight="1" thickBot="1" x14ac:dyDescent="0.35">
      <c r="A113" s="489"/>
      <c r="B113" s="399">
        <f t="shared" ref="B113" si="15">B108+1</f>
        <v>23</v>
      </c>
      <c r="C113" s="400" t="str">
        <f>IF(VLOOKUP(B113,Paramètres!$A$2:$C$38,2,0)=0,"",VLOOKUP(B113,Paramètres!$A$2:$C$38,2,0))</f>
        <v>Elève 23</v>
      </c>
      <c r="D113" s="401" t="str">
        <f>IF(C113="","",VLOOKUP(B113,Paramètres!$A$2:$C$38,3,0))</f>
        <v>G</v>
      </c>
      <c r="E113" s="489"/>
      <c r="F113" s="402" t="s">
        <v>394</v>
      </c>
      <c r="G113" s="403" t="s">
        <v>184</v>
      </c>
      <c r="H113" s="404"/>
      <c r="I113" s="477"/>
      <c r="J113" s="403" t="s">
        <v>185</v>
      </c>
      <c r="K113" s="489"/>
      <c r="M113" s="406" t="str">
        <f>IF(G115="","",IF(Paramètres!$I$3="x",
IF(OR(J115=0,J115=""),0,IF(J115&gt;=G115,Paramètres!$K$10,IF(J115&gt;=G115*75%,Paramètres!$J$8,IF(J115&gt;=G115*50%,Paramètres!$I$8,IF(J115&gt;=G115*25%,Paramètres!$H$8,Paramètres!$G$10))))),
IF(Paramètres!$N$3="x",
IF(OR(J115=0,J115=""),0,IF(J115&gt;=G115,Paramètres!$O$9,IF(J115&gt;=G115*75%,Paramètres!$O$9,IF(J115&gt;=G115*50%,Paramètres!$N$8,IF(J115&gt;=G115*25%,Paramètres!$M$8,IF(J115&lt;G115*25%,Paramètres!$L$9)))))),
IF(Paramètres!$R$3="x",
IF(OR(J115=0,J115=""),"NA",IF(J115&gt;=G115,Paramètres!$S$9,IF(J115&gt;=G115*75%,Paramètres!$S$9,IF(J115&gt;=G115*50%,Paramètres!$R$8,IF(J115&gt;=G115*25%,Paramètres!$Q$8,IF(J115&lt;G115*25%,Paramètres!$P$9)))))),
IF(Paramètres!$V$3="x",
IF(OR(J115=0,J115=""),Paramètres!$T$9,IF(J115&gt;=G115,Paramètres!$W$9,IF(J115&gt;=G115*75%,Paramètres!$W$9,IF(J115&gt;=G115*50%,Paramètres!$V$8,IF(J115&gt;=G115*25%,Paramètres!$U$8,IF(J115&lt;G115*25%,Paramètres!$T$9)))))))))))</f>
        <v/>
      </c>
      <c r="N113" s="406">
        <f>N117/4</f>
        <v>10</v>
      </c>
      <c r="O113" s="407">
        <f>IF(OR(COUNTBLANK(F114:F116)=3,G115=""),0,
IF(SUM(IF(F114&lt;&gt;"",VLOOKUP(F114,Paramètres!$E$2:$F$27,2,0)),IF(F115&lt;&gt;"",VLOOKUP(F115,Paramètres!$E$2:$F$27,2,0)),IF(F116&lt;&gt;"",VLOOKUP(F116,Paramètres!$E$2:$F$27,2,0)))&gt;N117,$N117,
SUM(IF(F114&lt;&gt;"",VLOOKUP(F114,Paramètres!$E$2:$F$27,2,0)),IF(F115&lt;&gt;"",VLOOKUP(F115,Paramètres!$E$2:$F$27,2,0)),IF(F116&lt;&gt;"",VLOOKUP(F116,Paramètres!$E$2:$F$27,2,0)))))</f>
        <v>0</v>
      </c>
      <c r="P113" s="408"/>
    </row>
    <row r="114" spans="1:16" ht="15" customHeight="1" x14ac:dyDescent="0.3">
      <c r="A114" s="489"/>
      <c r="B114" s="493"/>
      <c r="C114" s="494"/>
      <c r="D114" s="493"/>
      <c r="E114" s="489"/>
      <c r="F114" s="280"/>
      <c r="G114" s="411"/>
      <c r="H114" s="412"/>
      <c r="I114" s="480"/>
      <c r="J114" s="414"/>
      <c r="K114" s="489"/>
      <c r="N114" s="406">
        <f>N117/4</f>
        <v>10</v>
      </c>
      <c r="O114" s="407">
        <f>N117*5%</f>
        <v>2</v>
      </c>
    </row>
    <row r="115" spans="1:16" ht="15" customHeight="1" x14ac:dyDescent="0.3">
      <c r="A115" s="489"/>
      <c r="B115" s="495"/>
      <c r="C115" s="496"/>
      <c r="D115" s="495"/>
      <c r="E115" s="489"/>
      <c r="F115" s="281"/>
      <c r="G115" s="282"/>
      <c r="H115" s="412"/>
      <c r="I115" s="480"/>
      <c r="J115" s="417" t="str">
        <f>IF(COUNTA(F114:F116)=0,"",IF(F114&lt;&gt;"",VLOOKUP(F114,Paramètres!$E$2:$F$27,2,0))+IF(F115&lt;&gt;"",VLOOKUP(F115,Paramètres!$E$2:$F$27,2,0))+IF(F116&lt;&gt;"",VLOOKUP(F116,Paramètres!$E$2:$F$27,2,0)))</f>
        <v/>
      </c>
      <c r="K115" s="489"/>
      <c r="N115" s="406">
        <f>N117/4</f>
        <v>10</v>
      </c>
      <c r="O115" s="407">
        <f>SUM(N113:N117)-(O113+O114)</f>
        <v>78</v>
      </c>
      <c r="P115" s="408"/>
    </row>
    <row r="116" spans="1:16" ht="15" customHeight="1" thickBot="1" x14ac:dyDescent="0.35">
      <c r="A116" s="489"/>
      <c r="B116" s="495"/>
      <c r="C116" s="496"/>
      <c r="D116" s="495"/>
      <c r="E116" s="489"/>
      <c r="F116" s="283"/>
      <c r="G116" s="418"/>
      <c r="H116" s="419"/>
      <c r="I116" s="483"/>
      <c r="J116" s="421"/>
      <c r="K116" s="489"/>
      <c r="N116" s="406">
        <f>N117/4</f>
        <v>10</v>
      </c>
      <c r="O116" s="398"/>
    </row>
    <row r="117" spans="1:16" ht="16.2" thickBot="1" x14ac:dyDescent="0.35">
      <c r="A117" s="489"/>
      <c r="B117" s="497"/>
      <c r="C117" s="497"/>
      <c r="D117" s="497"/>
      <c r="E117" s="489"/>
      <c r="F117" s="498"/>
      <c r="G117" s="499"/>
      <c r="H117" s="500"/>
      <c r="I117" s="500"/>
      <c r="J117" s="501"/>
      <c r="K117" s="489"/>
      <c r="N117" s="406">
        <f>IF(G115="",40,G115)</f>
        <v>40</v>
      </c>
      <c r="O117" s="398"/>
    </row>
    <row r="118" spans="1:16" ht="15" customHeight="1" thickBot="1" x14ac:dyDescent="0.35">
      <c r="A118" s="489"/>
      <c r="B118" s="399">
        <f t="shared" ref="B118" si="16">B113+1</f>
        <v>24</v>
      </c>
      <c r="C118" s="400" t="str">
        <f>IF(VLOOKUP(B118,Paramètres!$A$2:$C$38,2,0)=0,"",VLOOKUP(B118,Paramètres!$A$2:$C$38,2,0))</f>
        <v>Elève 24</v>
      </c>
      <c r="D118" s="401" t="str">
        <f>IF(C118="","",VLOOKUP(B118,Paramètres!$A$2:$C$38,3,0))</f>
        <v>F</v>
      </c>
      <c r="E118" s="489"/>
      <c r="F118" s="402" t="s">
        <v>394</v>
      </c>
      <c r="G118" s="403" t="s">
        <v>184</v>
      </c>
      <c r="H118" s="404"/>
      <c r="I118" s="477"/>
      <c r="J118" s="403" t="s">
        <v>185</v>
      </c>
      <c r="K118" s="489"/>
      <c r="M118" s="406" t="str">
        <f>IF(G120="","",IF(Paramètres!$I$3="x",
IF(OR(J120=0,J120=""),0,IF(J120&gt;=G120,Paramètres!$K$10,IF(J120&gt;=G120*75%,Paramètres!$J$8,IF(J120&gt;=G120*50%,Paramètres!$I$8,IF(J120&gt;=G120*25%,Paramètres!$H$8,Paramètres!$G$10))))),
IF(Paramètres!$N$3="x",
IF(OR(J120=0,J120=""),0,IF(J120&gt;=G120,Paramètres!$O$9,IF(J120&gt;=G120*75%,Paramètres!$O$9,IF(J120&gt;=G120*50%,Paramètres!$N$8,IF(J120&gt;=G120*25%,Paramètres!$M$8,IF(J120&lt;G120*25%,Paramètres!$L$9)))))),
IF(Paramètres!$R$3="x",
IF(OR(J120=0,J120=""),"NA",IF(J120&gt;=G120,Paramètres!$S$9,IF(J120&gt;=G120*75%,Paramètres!$S$9,IF(J120&gt;=G120*50%,Paramètres!$R$8,IF(J120&gt;=G120*25%,Paramètres!$Q$8,IF(J120&lt;G120*25%,Paramètres!$P$9)))))),
IF(Paramètres!$V$3="x",
IF(OR(J120=0,J120=""),Paramètres!$T$9,IF(J120&gt;=G120,Paramètres!$W$9,IF(J120&gt;=G120*75%,Paramètres!$W$9,IF(J120&gt;=G120*50%,Paramètres!$V$8,IF(J120&gt;=G120*25%,Paramètres!$U$8,IF(J120&lt;G120*25%,Paramètres!$T$9)))))))))))</f>
        <v/>
      </c>
      <c r="N118" s="406">
        <f>N122/4</f>
        <v>10</v>
      </c>
      <c r="O118" s="407">
        <f>IF(OR(COUNTBLANK(F119:F121)=3,G120=""),0,
IF(SUM(IF(F119&lt;&gt;"",VLOOKUP(F119,Paramètres!$E$2:$F$27,2,0)),IF(F120&lt;&gt;"",VLOOKUP(F120,Paramètres!$E$2:$F$27,2,0)),IF(F121&lt;&gt;"",VLOOKUP(F121,Paramètres!$E$2:$F$27,2,0)))&gt;N122,$N122,
SUM(IF(F119&lt;&gt;"",VLOOKUP(F119,Paramètres!$E$2:$F$27,2,0)),IF(F120&lt;&gt;"",VLOOKUP(F120,Paramètres!$E$2:$F$27,2,0)),IF(F121&lt;&gt;"",VLOOKUP(F121,Paramètres!$E$2:$F$27,2,0)))))</f>
        <v>0</v>
      </c>
      <c r="P118" s="408"/>
    </row>
    <row r="119" spans="1:16" ht="15" customHeight="1" x14ac:dyDescent="0.3">
      <c r="A119" s="489"/>
      <c r="B119" s="493"/>
      <c r="C119" s="494"/>
      <c r="D119" s="493"/>
      <c r="E119" s="489"/>
      <c r="F119" s="280"/>
      <c r="G119" s="411"/>
      <c r="H119" s="412"/>
      <c r="I119" s="480"/>
      <c r="J119" s="414"/>
      <c r="K119" s="489"/>
      <c r="N119" s="406">
        <f>N122/4</f>
        <v>10</v>
      </c>
      <c r="O119" s="407">
        <f>N122*5%</f>
        <v>2</v>
      </c>
    </row>
    <row r="120" spans="1:16" ht="15" customHeight="1" x14ac:dyDescent="0.3">
      <c r="A120" s="489"/>
      <c r="B120" s="495"/>
      <c r="C120" s="496"/>
      <c r="D120" s="495"/>
      <c r="E120" s="489"/>
      <c r="F120" s="281"/>
      <c r="G120" s="282"/>
      <c r="H120" s="412"/>
      <c r="I120" s="480"/>
      <c r="J120" s="417" t="str">
        <f>IF(COUNTA(F119:F121)=0,"",IF(F119&lt;&gt;"",VLOOKUP(F119,Paramètres!$E$2:$F$27,2,0))+IF(F120&lt;&gt;"",VLOOKUP(F120,Paramètres!$E$2:$F$27,2,0))+IF(F121&lt;&gt;"",VLOOKUP(F121,Paramètres!$E$2:$F$27,2,0)))</f>
        <v/>
      </c>
      <c r="K120" s="489"/>
      <c r="N120" s="406">
        <f>N122/4</f>
        <v>10</v>
      </c>
      <c r="O120" s="407">
        <f>SUM(N118:N122)-(O118+O119)</f>
        <v>78</v>
      </c>
      <c r="P120" s="408"/>
    </row>
    <row r="121" spans="1:16" ht="15" customHeight="1" thickBot="1" x14ac:dyDescent="0.35">
      <c r="A121" s="489"/>
      <c r="B121" s="495"/>
      <c r="C121" s="496"/>
      <c r="D121" s="495"/>
      <c r="E121" s="489"/>
      <c r="F121" s="283"/>
      <c r="G121" s="418"/>
      <c r="H121" s="419"/>
      <c r="I121" s="483"/>
      <c r="J121" s="421"/>
      <c r="K121" s="489"/>
      <c r="N121" s="406">
        <f>N122/4</f>
        <v>10</v>
      </c>
      <c r="O121" s="398"/>
    </row>
    <row r="122" spans="1:16" ht="16.2" thickBot="1" x14ac:dyDescent="0.35">
      <c r="A122" s="489"/>
      <c r="B122" s="497"/>
      <c r="C122" s="497"/>
      <c r="D122" s="497"/>
      <c r="E122" s="489"/>
      <c r="F122" s="498"/>
      <c r="G122" s="499"/>
      <c r="H122" s="500"/>
      <c r="I122" s="500"/>
      <c r="J122" s="501"/>
      <c r="K122" s="489"/>
      <c r="N122" s="406">
        <f>IF(G120="",40,G120)</f>
        <v>40</v>
      </c>
      <c r="O122" s="398"/>
    </row>
    <row r="123" spans="1:16" ht="15" customHeight="1" thickBot="1" x14ac:dyDescent="0.35">
      <c r="A123" s="489"/>
      <c r="B123" s="399">
        <f t="shared" ref="B123" si="17">B118+1</f>
        <v>25</v>
      </c>
      <c r="C123" s="400" t="str">
        <f>IF(VLOOKUP(B123,Paramètres!$A$2:$C$38,2,0)=0,"",VLOOKUP(B123,Paramètres!$A$2:$C$38,2,0))</f>
        <v>Elève 25</v>
      </c>
      <c r="D123" s="401" t="str">
        <f>IF(C123="","",VLOOKUP(B123,Paramètres!$A$2:$C$38,3,0))</f>
        <v>F</v>
      </c>
      <c r="E123" s="489"/>
      <c r="F123" s="402" t="s">
        <v>394</v>
      </c>
      <c r="G123" s="403" t="s">
        <v>184</v>
      </c>
      <c r="H123" s="404"/>
      <c r="I123" s="477"/>
      <c r="J123" s="403" t="s">
        <v>185</v>
      </c>
      <c r="K123" s="489"/>
      <c r="M123" s="406" t="str">
        <f>IF(G125="","",IF(Paramètres!$I$3="x",
IF(OR(J125=0,J125=""),0,IF(J125&gt;=G125,Paramètres!$K$10,IF(J125&gt;=G125*75%,Paramètres!$J$8,IF(J125&gt;=G125*50%,Paramètres!$I$8,IF(J125&gt;=G125*25%,Paramètres!$H$8,Paramètres!$G$10))))),
IF(Paramètres!$N$3="x",
IF(OR(J125=0,J125=""),0,IF(J125&gt;=G125,Paramètres!$O$9,IF(J125&gt;=G125*75%,Paramètres!$O$9,IF(J125&gt;=G125*50%,Paramètres!$N$8,IF(J125&gt;=G125*25%,Paramètres!$M$8,IF(J125&lt;G125*25%,Paramètres!$L$9)))))),
IF(Paramètres!$R$3="x",
IF(OR(J125=0,J125=""),"NA",IF(J125&gt;=G125,Paramètres!$S$9,IF(J125&gt;=G125*75%,Paramètres!$S$9,IF(J125&gt;=G125*50%,Paramètres!$R$8,IF(J125&gt;=G125*25%,Paramètres!$Q$8,IF(J125&lt;G125*25%,Paramètres!$P$9)))))),
IF(Paramètres!$V$3="x",
IF(OR(J125=0,J125=""),Paramètres!$T$9,IF(J125&gt;=G125,Paramètres!$W$9,IF(J125&gt;=G125*75%,Paramètres!$W$9,IF(J125&gt;=G125*50%,Paramètres!$V$8,IF(J125&gt;=G125*25%,Paramètres!$U$8,IF(J125&lt;G125*25%,Paramètres!$T$9)))))))))))</f>
        <v/>
      </c>
      <c r="N123" s="406">
        <f>N127/4</f>
        <v>10</v>
      </c>
      <c r="O123" s="407">
        <f>IF(OR(COUNTBLANK(F124:F126)=3,G125=""),0,
IF(SUM(IF(F124&lt;&gt;"",VLOOKUP(F124,Paramètres!$E$2:$F$27,2,0)),IF(F125&lt;&gt;"",VLOOKUP(F125,Paramètres!$E$2:$F$27,2,0)),IF(F126&lt;&gt;"",VLOOKUP(F126,Paramètres!$E$2:$F$27,2,0)))&gt;N127,$N127,
SUM(IF(F124&lt;&gt;"",VLOOKUP(F124,Paramètres!$E$2:$F$27,2,0)),IF(F125&lt;&gt;"",VLOOKUP(F125,Paramètres!$E$2:$F$27,2,0)),IF(F126&lt;&gt;"",VLOOKUP(F126,Paramètres!$E$2:$F$27,2,0)))))</f>
        <v>0</v>
      </c>
      <c r="P123" s="408"/>
    </row>
    <row r="124" spans="1:16" ht="15" customHeight="1" x14ac:dyDescent="0.3">
      <c r="A124" s="489"/>
      <c r="B124" s="493"/>
      <c r="C124" s="494"/>
      <c r="D124" s="493"/>
      <c r="E124" s="489"/>
      <c r="F124" s="280"/>
      <c r="G124" s="411"/>
      <c r="H124" s="412"/>
      <c r="I124" s="480"/>
      <c r="J124" s="414"/>
      <c r="K124" s="489"/>
      <c r="N124" s="406">
        <f>N127/4</f>
        <v>10</v>
      </c>
      <c r="O124" s="407">
        <f>N127*5%</f>
        <v>2</v>
      </c>
    </row>
    <row r="125" spans="1:16" ht="15" customHeight="1" x14ac:dyDescent="0.3">
      <c r="A125" s="489"/>
      <c r="B125" s="495"/>
      <c r="C125" s="496"/>
      <c r="D125" s="495"/>
      <c r="E125" s="489"/>
      <c r="F125" s="281"/>
      <c r="G125" s="282"/>
      <c r="H125" s="412"/>
      <c r="I125" s="480"/>
      <c r="J125" s="417" t="str">
        <f>IF(COUNTA(F124:F126)=0,"",IF(F124&lt;&gt;"",VLOOKUP(F124,Paramètres!$E$2:$F$27,2,0))+IF(F125&lt;&gt;"",VLOOKUP(F125,Paramètres!$E$2:$F$27,2,0))+IF(F126&lt;&gt;"",VLOOKUP(F126,Paramètres!$E$2:$F$27,2,0)))</f>
        <v/>
      </c>
      <c r="K125" s="489"/>
      <c r="N125" s="406">
        <f>N127/4</f>
        <v>10</v>
      </c>
      <c r="O125" s="407">
        <f>SUM(N123:N127)-(O123+O124)</f>
        <v>78</v>
      </c>
      <c r="P125" s="408"/>
    </row>
    <row r="126" spans="1:16" ht="15" customHeight="1" thickBot="1" x14ac:dyDescent="0.35">
      <c r="A126" s="489"/>
      <c r="B126" s="495"/>
      <c r="C126" s="496"/>
      <c r="D126" s="495"/>
      <c r="E126" s="489"/>
      <c r="F126" s="283"/>
      <c r="G126" s="418"/>
      <c r="H126" s="419"/>
      <c r="I126" s="483"/>
      <c r="J126" s="421"/>
      <c r="K126" s="489"/>
      <c r="N126" s="406">
        <f>N127/4</f>
        <v>10</v>
      </c>
      <c r="O126" s="398"/>
    </row>
    <row r="127" spans="1:16" ht="16.2" thickBot="1" x14ac:dyDescent="0.35">
      <c r="A127" s="489"/>
      <c r="B127" s="497"/>
      <c r="C127" s="497"/>
      <c r="D127" s="497"/>
      <c r="E127" s="489"/>
      <c r="F127" s="498"/>
      <c r="G127" s="499"/>
      <c r="H127" s="500"/>
      <c r="I127" s="500"/>
      <c r="J127" s="501"/>
      <c r="K127" s="489"/>
      <c r="N127" s="406">
        <f>IF(G125="",40,G125)</f>
        <v>40</v>
      </c>
      <c r="O127" s="398"/>
    </row>
    <row r="128" spans="1:16" ht="15" customHeight="1" thickBot="1" x14ac:dyDescent="0.35">
      <c r="A128" s="489"/>
      <c r="B128" s="399">
        <f t="shared" ref="B128" si="18">B123+1</f>
        <v>26</v>
      </c>
      <c r="C128" s="400" t="str">
        <f>IF(VLOOKUP(B128,Paramètres!$A$2:$C$38,2,0)=0,"",VLOOKUP(B128,Paramètres!$A$2:$C$38,2,0))</f>
        <v>Elève 26</v>
      </c>
      <c r="D128" s="401" t="str">
        <f>IF(C128="","",VLOOKUP(B128,Paramètres!$A$2:$C$38,3,0))</f>
        <v>F</v>
      </c>
      <c r="E128" s="489"/>
      <c r="F128" s="402" t="s">
        <v>394</v>
      </c>
      <c r="G128" s="403" t="s">
        <v>184</v>
      </c>
      <c r="H128" s="404"/>
      <c r="I128" s="477"/>
      <c r="J128" s="403" t="s">
        <v>185</v>
      </c>
      <c r="K128" s="489"/>
      <c r="M128" s="406" t="str">
        <f>IF(G130="","",IF(Paramètres!$I$3="x",
IF(OR(J130=0,J130=""),0,IF(J130&gt;=G130,Paramètres!$K$10,IF(J130&gt;=G130*75%,Paramètres!$J$8,IF(J130&gt;=G130*50%,Paramètres!$I$8,IF(J130&gt;=G130*25%,Paramètres!$H$8,Paramètres!$G$10))))),
IF(Paramètres!$N$3="x",
IF(OR(J130=0,J130=""),0,IF(J130&gt;=G130,Paramètres!$O$9,IF(J130&gt;=G130*75%,Paramètres!$O$9,IF(J130&gt;=G130*50%,Paramètres!$N$8,IF(J130&gt;=G130*25%,Paramètres!$M$8,IF(J130&lt;G130*25%,Paramètres!$L$9)))))),
IF(Paramètres!$R$3="x",
IF(OR(J130=0,J130=""),"NA",IF(J130&gt;=G130,Paramètres!$S$9,IF(J130&gt;=G130*75%,Paramètres!$S$9,IF(J130&gt;=G130*50%,Paramètres!$R$8,IF(J130&gt;=G130*25%,Paramètres!$Q$8,IF(J130&lt;G130*25%,Paramètres!$P$9)))))),
IF(Paramètres!$V$3="x",
IF(OR(J130=0,J130=""),Paramètres!$T$9,IF(J130&gt;=G130,Paramètres!$W$9,IF(J130&gt;=G130*75%,Paramètres!$W$9,IF(J130&gt;=G130*50%,Paramètres!$V$8,IF(J130&gt;=G130*25%,Paramètres!$U$8,IF(J130&lt;G130*25%,Paramètres!$T$9)))))))))))</f>
        <v/>
      </c>
      <c r="N128" s="406">
        <f>N132/4</f>
        <v>10</v>
      </c>
      <c r="O128" s="407">
        <f>IF(OR(COUNTBLANK(F129:F131)=3,G130=""),0,
IF(SUM(IF(F129&lt;&gt;"",VLOOKUP(F129,Paramètres!$E$2:$F$27,2,0)),IF(F130&lt;&gt;"",VLOOKUP(F130,Paramètres!$E$2:$F$27,2,0)),IF(F131&lt;&gt;"",VLOOKUP(F131,Paramètres!$E$2:$F$27,2,0)))&gt;N132,$N132,
SUM(IF(F129&lt;&gt;"",VLOOKUP(F129,Paramètres!$E$2:$F$27,2,0)),IF(F130&lt;&gt;"",VLOOKUP(F130,Paramètres!$E$2:$F$27,2,0)),IF(F131&lt;&gt;"",VLOOKUP(F131,Paramètres!$E$2:$F$27,2,0)))))</f>
        <v>0</v>
      </c>
      <c r="P128" s="408"/>
    </row>
    <row r="129" spans="1:16" ht="15" customHeight="1" x14ac:dyDescent="0.3">
      <c r="A129" s="489"/>
      <c r="B129" s="493"/>
      <c r="C129" s="494"/>
      <c r="D129" s="493"/>
      <c r="E129" s="489"/>
      <c r="F129" s="280"/>
      <c r="G129" s="411"/>
      <c r="H129" s="412"/>
      <c r="I129" s="480"/>
      <c r="J129" s="414"/>
      <c r="K129" s="489"/>
      <c r="N129" s="406">
        <f>N132/4</f>
        <v>10</v>
      </c>
      <c r="O129" s="407">
        <f>N132*5%</f>
        <v>2</v>
      </c>
    </row>
    <row r="130" spans="1:16" ht="15" customHeight="1" x14ac:dyDescent="0.3">
      <c r="A130" s="489"/>
      <c r="B130" s="495"/>
      <c r="C130" s="496"/>
      <c r="D130" s="495"/>
      <c r="E130" s="489"/>
      <c r="F130" s="281"/>
      <c r="G130" s="282"/>
      <c r="H130" s="412"/>
      <c r="I130" s="480"/>
      <c r="J130" s="417" t="str">
        <f>IF(COUNTA(F129:F131)=0,"",IF(F129&lt;&gt;"",VLOOKUP(F129,Paramètres!$E$2:$F$27,2,0))+IF(F130&lt;&gt;"",VLOOKUP(F130,Paramètres!$E$2:$F$27,2,0))+IF(F131&lt;&gt;"",VLOOKUP(F131,Paramètres!$E$2:$F$27,2,0)))</f>
        <v/>
      </c>
      <c r="K130" s="489"/>
      <c r="N130" s="406">
        <f>N132/4</f>
        <v>10</v>
      </c>
      <c r="O130" s="407">
        <f>SUM(N128:N132)-(O128+O129)</f>
        <v>78</v>
      </c>
      <c r="P130" s="408"/>
    </row>
    <row r="131" spans="1:16" ht="15" customHeight="1" thickBot="1" x14ac:dyDescent="0.35">
      <c r="A131" s="489"/>
      <c r="B131" s="495"/>
      <c r="C131" s="496"/>
      <c r="D131" s="495"/>
      <c r="E131" s="489"/>
      <c r="F131" s="283"/>
      <c r="G131" s="418"/>
      <c r="H131" s="419"/>
      <c r="I131" s="483"/>
      <c r="J131" s="421"/>
      <c r="K131" s="489"/>
      <c r="N131" s="406">
        <f>N132/4</f>
        <v>10</v>
      </c>
      <c r="O131" s="398"/>
    </row>
    <row r="132" spans="1:16" ht="16.2" thickBot="1" x14ac:dyDescent="0.35">
      <c r="A132" s="489"/>
      <c r="B132" s="497"/>
      <c r="C132" s="497"/>
      <c r="D132" s="497"/>
      <c r="E132" s="489"/>
      <c r="F132" s="498"/>
      <c r="G132" s="499"/>
      <c r="H132" s="500"/>
      <c r="I132" s="500"/>
      <c r="J132" s="501"/>
      <c r="K132" s="489"/>
      <c r="N132" s="406">
        <f>IF(G130="",40,G130)</f>
        <v>40</v>
      </c>
      <c r="O132" s="398"/>
    </row>
    <row r="133" spans="1:16" ht="15" customHeight="1" thickBot="1" x14ac:dyDescent="0.35">
      <c r="A133" s="489"/>
      <c r="B133" s="399">
        <f t="shared" ref="B133" si="19">B128+1</f>
        <v>27</v>
      </c>
      <c r="C133" s="400" t="str">
        <f>IF(VLOOKUP(B133,Paramètres!$A$2:$C$38,2,0)=0,"",VLOOKUP(B133,Paramètres!$A$2:$C$38,2,0))</f>
        <v>Elève 27</v>
      </c>
      <c r="D133" s="401" t="str">
        <f>IF(C133="","",VLOOKUP(B133,Paramètres!$A$2:$C$38,3,0))</f>
        <v>G</v>
      </c>
      <c r="E133" s="489"/>
      <c r="F133" s="402" t="s">
        <v>394</v>
      </c>
      <c r="G133" s="403" t="s">
        <v>184</v>
      </c>
      <c r="H133" s="404"/>
      <c r="I133" s="477"/>
      <c r="J133" s="403" t="s">
        <v>185</v>
      </c>
      <c r="K133" s="489"/>
      <c r="M133" s="406" t="str">
        <f>IF(G135="","",IF(Paramètres!$I$3="x",
IF(OR(J135=0,J135=""),0,IF(J135&gt;=G135,Paramètres!$K$10,IF(J135&gt;=G135*75%,Paramètres!$J$8,IF(J135&gt;=G135*50%,Paramètres!$I$8,IF(J135&gt;=G135*25%,Paramètres!$H$8,Paramètres!$G$10))))),
IF(Paramètres!$N$3="x",
IF(OR(J135=0,J135=""),0,IF(J135&gt;=G135,Paramètres!$O$9,IF(J135&gt;=G135*75%,Paramètres!$O$9,IF(J135&gt;=G135*50%,Paramètres!$N$8,IF(J135&gt;=G135*25%,Paramètres!$M$8,IF(J135&lt;G135*25%,Paramètres!$L$9)))))),
IF(Paramètres!$R$3="x",
IF(OR(J135=0,J135=""),"NA",IF(J135&gt;=G135,Paramètres!$S$9,IF(J135&gt;=G135*75%,Paramètres!$S$9,IF(J135&gt;=G135*50%,Paramètres!$R$8,IF(J135&gt;=G135*25%,Paramètres!$Q$8,IF(J135&lt;G135*25%,Paramètres!$P$9)))))),
IF(Paramètres!$V$3="x",
IF(OR(J135=0,J135=""),Paramètres!$T$9,IF(J135&gt;=G135,Paramètres!$W$9,IF(J135&gt;=G135*75%,Paramètres!$W$9,IF(J135&gt;=G135*50%,Paramètres!$V$8,IF(J135&gt;=G135*25%,Paramètres!$U$8,IF(J135&lt;G135*25%,Paramètres!$T$9)))))))))))</f>
        <v/>
      </c>
      <c r="N133" s="406">
        <f>N137/4</f>
        <v>10</v>
      </c>
      <c r="O133" s="407">
        <f>IF(OR(COUNTBLANK(F134:F136)=3,G135=""),0,
IF(SUM(IF(F134&lt;&gt;"",VLOOKUP(F134,Paramètres!$E$2:$F$27,2,0)),IF(F135&lt;&gt;"",VLOOKUP(F135,Paramètres!$E$2:$F$27,2,0)),IF(F136&lt;&gt;"",VLOOKUP(F136,Paramètres!$E$2:$F$27,2,0)))&gt;N137,$N137,
SUM(IF(F134&lt;&gt;"",VLOOKUP(F134,Paramètres!$E$2:$F$27,2,0)),IF(F135&lt;&gt;"",VLOOKUP(F135,Paramètres!$E$2:$F$27,2,0)),IF(F136&lt;&gt;"",VLOOKUP(F136,Paramètres!$E$2:$F$27,2,0)))))</f>
        <v>0</v>
      </c>
      <c r="P133" s="408"/>
    </row>
    <row r="134" spans="1:16" ht="15" customHeight="1" x14ac:dyDescent="0.3">
      <c r="A134" s="489"/>
      <c r="B134" s="493"/>
      <c r="C134" s="494"/>
      <c r="D134" s="493"/>
      <c r="E134" s="489"/>
      <c r="F134" s="280"/>
      <c r="G134" s="411"/>
      <c r="H134" s="412"/>
      <c r="I134" s="480"/>
      <c r="J134" s="414"/>
      <c r="K134" s="489"/>
      <c r="N134" s="406">
        <f>N137/4</f>
        <v>10</v>
      </c>
      <c r="O134" s="407">
        <f>N137*5%</f>
        <v>2</v>
      </c>
    </row>
    <row r="135" spans="1:16" ht="15" customHeight="1" x14ac:dyDescent="0.3">
      <c r="A135" s="489"/>
      <c r="B135" s="495"/>
      <c r="C135" s="496"/>
      <c r="D135" s="495"/>
      <c r="E135" s="489"/>
      <c r="F135" s="281"/>
      <c r="G135" s="282"/>
      <c r="H135" s="412"/>
      <c r="I135" s="480"/>
      <c r="J135" s="417" t="str">
        <f>IF(COUNTA(F134:F136)=0,"",IF(F134&lt;&gt;"",VLOOKUP(F134,Paramètres!$E$2:$F$27,2,0))+IF(F135&lt;&gt;"",VLOOKUP(F135,Paramètres!$E$2:$F$27,2,0))+IF(F136&lt;&gt;"",VLOOKUP(F136,Paramètres!$E$2:$F$27,2,0)))</f>
        <v/>
      </c>
      <c r="K135" s="489"/>
      <c r="N135" s="406">
        <f>N137/4</f>
        <v>10</v>
      </c>
      <c r="O135" s="407">
        <f>SUM(N133:N137)-(O133+O134)</f>
        <v>78</v>
      </c>
      <c r="P135" s="408"/>
    </row>
    <row r="136" spans="1:16" ht="15" customHeight="1" thickBot="1" x14ac:dyDescent="0.35">
      <c r="A136" s="489"/>
      <c r="B136" s="495"/>
      <c r="C136" s="496"/>
      <c r="D136" s="495"/>
      <c r="E136" s="489"/>
      <c r="F136" s="283"/>
      <c r="G136" s="418"/>
      <c r="H136" s="419"/>
      <c r="I136" s="483"/>
      <c r="J136" s="421"/>
      <c r="K136" s="489"/>
      <c r="N136" s="406">
        <f>N137/4</f>
        <v>10</v>
      </c>
      <c r="O136" s="398"/>
    </row>
    <row r="137" spans="1:16" ht="16.2" thickBot="1" x14ac:dyDescent="0.35">
      <c r="A137" s="489"/>
      <c r="B137" s="497"/>
      <c r="C137" s="497"/>
      <c r="D137" s="497"/>
      <c r="E137" s="489"/>
      <c r="F137" s="498"/>
      <c r="G137" s="499"/>
      <c r="H137" s="500"/>
      <c r="I137" s="500"/>
      <c r="J137" s="501"/>
      <c r="K137" s="489"/>
      <c r="N137" s="406">
        <f>IF(G135="",40,G135)</f>
        <v>40</v>
      </c>
      <c r="O137" s="398"/>
    </row>
    <row r="138" spans="1:16" ht="15" customHeight="1" thickBot="1" x14ac:dyDescent="0.35">
      <c r="A138" s="489"/>
      <c r="B138" s="399">
        <f t="shared" ref="B138" si="20">B133+1</f>
        <v>28</v>
      </c>
      <c r="C138" s="400" t="str">
        <f>IF(VLOOKUP(B138,Paramètres!$A$2:$C$38,2,0)=0,"",VLOOKUP(B138,Paramètres!$A$2:$C$38,2,0))</f>
        <v>Elève 28</v>
      </c>
      <c r="D138" s="401" t="str">
        <f>IF(C138="","",VLOOKUP(B138,Paramètres!$A$2:$C$38,3,0))</f>
        <v>F</v>
      </c>
      <c r="E138" s="489"/>
      <c r="F138" s="402" t="s">
        <v>394</v>
      </c>
      <c r="G138" s="403" t="s">
        <v>184</v>
      </c>
      <c r="H138" s="404"/>
      <c r="I138" s="477"/>
      <c r="J138" s="403" t="s">
        <v>185</v>
      </c>
      <c r="K138" s="489"/>
      <c r="M138" s="406" t="str">
        <f>IF(G140="","",IF(Paramètres!$I$3="x",
IF(OR(J140=0,J140=""),0,IF(J140&gt;=G140,Paramètres!$K$10,IF(J140&gt;=G140*75%,Paramètres!$J$8,IF(J140&gt;=G140*50%,Paramètres!$I$8,IF(J140&gt;=G140*25%,Paramètres!$H$8,Paramètres!$G$10))))),
IF(Paramètres!$N$3="x",
IF(OR(J140=0,J140=""),0,IF(J140&gt;=G140,Paramètres!$O$9,IF(J140&gt;=G140*75%,Paramètres!$O$9,IF(J140&gt;=G140*50%,Paramètres!$N$8,IF(J140&gt;=G140*25%,Paramètres!$M$8,IF(J140&lt;G140*25%,Paramètres!$L$9)))))),
IF(Paramètres!$R$3="x",
IF(OR(J140=0,J140=""),"NA",IF(J140&gt;=G140,Paramètres!$S$9,IF(J140&gt;=G140*75%,Paramètres!$S$9,IF(J140&gt;=G140*50%,Paramètres!$R$8,IF(J140&gt;=G140*25%,Paramètres!$Q$8,IF(J140&lt;G140*25%,Paramètres!$P$9)))))),
IF(Paramètres!$V$3="x",
IF(OR(J140=0,J140=""),Paramètres!$T$9,IF(J140&gt;=G140,Paramètres!$W$9,IF(J140&gt;=G140*75%,Paramètres!$W$9,IF(J140&gt;=G140*50%,Paramètres!$V$8,IF(J140&gt;=G140*25%,Paramètres!$U$8,IF(J140&lt;G140*25%,Paramètres!$T$9)))))))))))</f>
        <v/>
      </c>
      <c r="N138" s="406">
        <f>N142/4</f>
        <v>10</v>
      </c>
      <c r="O138" s="407">
        <f>IF(OR(COUNTBLANK(F139:F141)=3,G140=""),0,
IF(SUM(IF(F139&lt;&gt;"",VLOOKUP(F139,Paramètres!$E$2:$F$27,2,0)),IF(F140&lt;&gt;"",VLOOKUP(F140,Paramètres!$E$2:$F$27,2,0)),IF(F141&lt;&gt;"",VLOOKUP(F141,Paramètres!$E$2:$F$27,2,0)))&gt;N142,$N142,
SUM(IF(F139&lt;&gt;"",VLOOKUP(F139,Paramètres!$E$2:$F$27,2,0)),IF(F140&lt;&gt;"",VLOOKUP(F140,Paramètres!$E$2:$F$27,2,0)),IF(F141&lt;&gt;"",VLOOKUP(F141,Paramètres!$E$2:$F$27,2,0)))))</f>
        <v>0</v>
      </c>
      <c r="P138" s="408"/>
    </row>
    <row r="139" spans="1:16" ht="15" customHeight="1" x14ac:dyDescent="0.3">
      <c r="A139" s="489"/>
      <c r="B139" s="493"/>
      <c r="C139" s="494"/>
      <c r="D139" s="493"/>
      <c r="E139" s="489"/>
      <c r="F139" s="280"/>
      <c r="G139" s="411"/>
      <c r="H139" s="412"/>
      <c r="I139" s="480"/>
      <c r="J139" s="414"/>
      <c r="K139" s="489"/>
      <c r="N139" s="406">
        <f>N142/4</f>
        <v>10</v>
      </c>
      <c r="O139" s="407">
        <f>N142*5%</f>
        <v>2</v>
      </c>
    </row>
    <row r="140" spans="1:16" ht="15" customHeight="1" x14ac:dyDescent="0.3">
      <c r="A140" s="489"/>
      <c r="B140" s="495"/>
      <c r="C140" s="496"/>
      <c r="D140" s="495"/>
      <c r="E140" s="489"/>
      <c r="F140" s="281"/>
      <c r="G140" s="282"/>
      <c r="H140" s="412"/>
      <c r="I140" s="480"/>
      <c r="J140" s="417" t="str">
        <f>IF(COUNTA(F139:F141)=0,"",IF(F139&lt;&gt;"",VLOOKUP(F139,Paramètres!$E$2:$F$27,2,0))+IF(F140&lt;&gt;"",VLOOKUP(F140,Paramètres!$E$2:$F$27,2,0))+IF(F141&lt;&gt;"",VLOOKUP(F141,Paramètres!$E$2:$F$27,2,0)))</f>
        <v/>
      </c>
      <c r="K140" s="489"/>
      <c r="N140" s="406">
        <f>N142/4</f>
        <v>10</v>
      </c>
      <c r="O140" s="407">
        <f>SUM(N138:N142)-(O138+O139)</f>
        <v>78</v>
      </c>
      <c r="P140" s="408"/>
    </row>
    <row r="141" spans="1:16" ht="15" customHeight="1" thickBot="1" x14ac:dyDescent="0.35">
      <c r="A141" s="489"/>
      <c r="B141" s="495"/>
      <c r="C141" s="496"/>
      <c r="D141" s="495"/>
      <c r="E141" s="489"/>
      <c r="F141" s="283"/>
      <c r="G141" s="418"/>
      <c r="H141" s="419"/>
      <c r="I141" s="483"/>
      <c r="J141" s="421"/>
      <c r="K141" s="489"/>
      <c r="N141" s="406">
        <f>N142/4</f>
        <v>10</v>
      </c>
      <c r="O141" s="398"/>
    </row>
    <row r="142" spans="1:16" ht="16.2" thickBot="1" x14ac:dyDescent="0.35">
      <c r="A142" s="489"/>
      <c r="B142" s="497"/>
      <c r="C142" s="497"/>
      <c r="D142" s="497"/>
      <c r="E142" s="489"/>
      <c r="F142" s="498"/>
      <c r="G142" s="499"/>
      <c r="H142" s="500"/>
      <c r="I142" s="500"/>
      <c r="J142" s="501"/>
      <c r="K142" s="489"/>
      <c r="N142" s="406">
        <f>IF(G140="",40,G140)</f>
        <v>40</v>
      </c>
      <c r="O142" s="398"/>
    </row>
    <row r="143" spans="1:16" ht="15" customHeight="1" thickBot="1" x14ac:dyDescent="0.35">
      <c r="A143" s="489"/>
      <c r="B143" s="399">
        <f t="shared" ref="B143" si="21">B138+1</f>
        <v>29</v>
      </c>
      <c r="C143" s="400" t="str">
        <f>IF(VLOOKUP(B143,Paramètres!$A$2:$C$38,2,0)=0,"",VLOOKUP(B143,Paramètres!$A$2:$C$38,2,0))</f>
        <v>Elève 29</v>
      </c>
      <c r="D143" s="401" t="str">
        <f>IF(C143="","",VLOOKUP(B143,Paramètres!$A$2:$C$38,3,0))</f>
        <v>F</v>
      </c>
      <c r="E143" s="489"/>
      <c r="F143" s="402" t="s">
        <v>394</v>
      </c>
      <c r="G143" s="403" t="s">
        <v>184</v>
      </c>
      <c r="H143" s="404"/>
      <c r="I143" s="477"/>
      <c r="J143" s="403" t="s">
        <v>185</v>
      </c>
      <c r="K143" s="489"/>
      <c r="M143" s="406" t="str">
        <f>IF(G145="","",IF(Paramètres!$I$3="x",
IF(OR(J145=0,J145=""),0,IF(J145&gt;=G145,Paramètres!$K$10,IF(J145&gt;=G145*75%,Paramètres!$J$8,IF(J145&gt;=G145*50%,Paramètres!$I$8,IF(J145&gt;=G145*25%,Paramètres!$H$8,Paramètres!$G$10))))),
IF(Paramètres!$N$3="x",
IF(OR(J145=0,J145=""),0,IF(J145&gt;=G145,Paramètres!$O$9,IF(J145&gt;=G145*75%,Paramètres!$O$9,IF(J145&gt;=G145*50%,Paramètres!$N$8,IF(J145&gt;=G145*25%,Paramètres!$M$8,IF(J145&lt;G145*25%,Paramètres!$L$9)))))),
IF(Paramètres!$R$3="x",
IF(OR(J145=0,J145=""),"NA",IF(J145&gt;=G145,Paramètres!$S$9,IF(J145&gt;=G145*75%,Paramètres!$S$9,IF(J145&gt;=G145*50%,Paramètres!$R$8,IF(J145&gt;=G145*25%,Paramètres!$Q$8,IF(J145&lt;G145*25%,Paramètres!$P$9)))))),
IF(Paramètres!$V$3="x",
IF(OR(J145=0,J145=""),Paramètres!$T$9,IF(J145&gt;=G145,Paramètres!$W$9,IF(J145&gt;=G145*75%,Paramètres!$W$9,IF(J145&gt;=G145*50%,Paramètres!$V$8,IF(J145&gt;=G145*25%,Paramètres!$U$8,IF(J145&lt;G145*25%,Paramètres!$T$9)))))))))))</f>
        <v/>
      </c>
      <c r="N143" s="406">
        <f>N147/4</f>
        <v>10</v>
      </c>
      <c r="O143" s="407">
        <f>IF(OR(COUNTBLANK(F144:F146)=3,G145=""),0,
IF(SUM(IF(F144&lt;&gt;"",VLOOKUP(F144,Paramètres!$E$2:$F$27,2,0)),IF(F145&lt;&gt;"",VLOOKUP(F145,Paramètres!$E$2:$F$27,2,0)),IF(F146&lt;&gt;"",VLOOKUP(F146,Paramètres!$E$2:$F$27,2,0)))&gt;N147,$N147,
SUM(IF(F144&lt;&gt;"",VLOOKUP(F144,Paramètres!$E$2:$F$27,2,0)),IF(F145&lt;&gt;"",VLOOKUP(F145,Paramètres!$E$2:$F$27,2,0)),IF(F146&lt;&gt;"",VLOOKUP(F146,Paramètres!$E$2:$F$27,2,0)))))</f>
        <v>0</v>
      </c>
      <c r="P143" s="408"/>
    </row>
    <row r="144" spans="1:16" ht="15" customHeight="1" x14ac:dyDescent="0.3">
      <c r="A144" s="489"/>
      <c r="B144" s="493"/>
      <c r="C144" s="494"/>
      <c r="D144" s="493"/>
      <c r="E144" s="489"/>
      <c r="F144" s="280"/>
      <c r="G144" s="411"/>
      <c r="H144" s="412"/>
      <c r="I144" s="480"/>
      <c r="J144" s="414"/>
      <c r="K144" s="489"/>
      <c r="N144" s="406">
        <f>N147/4</f>
        <v>10</v>
      </c>
      <c r="O144" s="407">
        <f>N147*5%</f>
        <v>2</v>
      </c>
    </row>
    <row r="145" spans="1:16" ht="15" customHeight="1" x14ac:dyDescent="0.3">
      <c r="A145" s="489"/>
      <c r="B145" s="495"/>
      <c r="C145" s="496"/>
      <c r="D145" s="495"/>
      <c r="E145" s="489"/>
      <c r="F145" s="281"/>
      <c r="G145" s="282"/>
      <c r="H145" s="412"/>
      <c r="I145" s="480"/>
      <c r="J145" s="417" t="str">
        <f>IF(COUNTA(F144:F146)=0,"",IF(F144&lt;&gt;"",VLOOKUP(F144,Paramètres!$E$2:$F$27,2,0))+IF(F145&lt;&gt;"",VLOOKUP(F145,Paramètres!$E$2:$F$27,2,0))+IF(F146&lt;&gt;"",VLOOKUP(F146,Paramètres!$E$2:$F$27,2,0)))</f>
        <v/>
      </c>
      <c r="K145" s="489"/>
      <c r="N145" s="406">
        <f>N147/4</f>
        <v>10</v>
      </c>
      <c r="O145" s="407">
        <f>SUM(N143:N147)-(O143+O144)</f>
        <v>78</v>
      </c>
      <c r="P145" s="408"/>
    </row>
    <row r="146" spans="1:16" ht="15" customHeight="1" thickBot="1" x14ac:dyDescent="0.35">
      <c r="A146" s="489"/>
      <c r="B146" s="495"/>
      <c r="C146" s="496"/>
      <c r="D146" s="495"/>
      <c r="E146" s="489"/>
      <c r="F146" s="283"/>
      <c r="G146" s="418"/>
      <c r="H146" s="419"/>
      <c r="I146" s="483"/>
      <c r="J146" s="421"/>
      <c r="K146" s="489"/>
      <c r="N146" s="406">
        <f>N147/4</f>
        <v>10</v>
      </c>
      <c r="O146" s="398"/>
    </row>
    <row r="147" spans="1:16" ht="16.2" thickBot="1" x14ac:dyDescent="0.35">
      <c r="A147" s="489"/>
      <c r="B147" s="497"/>
      <c r="C147" s="497"/>
      <c r="D147" s="497"/>
      <c r="E147" s="489"/>
      <c r="F147" s="498"/>
      <c r="G147" s="499"/>
      <c r="H147" s="500"/>
      <c r="I147" s="500"/>
      <c r="J147" s="501"/>
      <c r="K147" s="489"/>
      <c r="N147" s="406">
        <f>IF(G145="",40,G145)</f>
        <v>40</v>
      </c>
      <c r="O147" s="398"/>
    </row>
    <row r="148" spans="1:16" ht="15" customHeight="1" thickBot="1" x14ac:dyDescent="0.35">
      <c r="A148" s="489"/>
      <c r="B148" s="399">
        <f t="shared" ref="B148" si="22">B143+1</f>
        <v>30</v>
      </c>
      <c r="C148" s="400" t="str">
        <f>IF(VLOOKUP(B148,Paramètres!$A$2:$C$38,2,0)=0,"",VLOOKUP(B148,Paramètres!$A$2:$C$38,2,0))</f>
        <v>Elève 30</v>
      </c>
      <c r="D148" s="401" t="str">
        <f>IF(C148="","",VLOOKUP(B148,Paramètres!$A$2:$C$38,3,0))</f>
        <v>F</v>
      </c>
      <c r="E148" s="489"/>
      <c r="F148" s="402" t="s">
        <v>394</v>
      </c>
      <c r="G148" s="403" t="s">
        <v>184</v>
      </c>
      <c r="H148" s="404"/>
      <c r="I148" s="477"/>
      <c r="J148" s="403" t="s">
        <v>185</v>
      </c>
      <c r="K148" s="489"/>
      <c r="M148" s="406" t="str">
        <f>IF(G150="","",IF(Paramètres!$I$3="x",
IF(OR(J150=0,J150=""),0,IF(J150&gt;=G150,Paramètres!$K$10,IF(J150&gt;=G150*75%,Paramètres!$J$8,IF(J150&gt;=G150*50%,Paramètres!$I$8,IF(J150&gt;=G150*25%,Paramètres!$H$8,Paramètres!$G$10))))),
IF(Paramètres!$N$3="x",
IF(OR(J150=0,J150=""),0,IF(J150&gt;=G150,Paramètres!$O$9,IF(J150&gt;=G150*75%,Paramètres!$O$9,IF(J150&gt;=G150*50%,Paramètres!$N$8,IF(J150&gt;=G150*25%,Paramètres!$M$8,IF(J150&lt;G150*25%,Paramètres!$L$9)))))),
IF(Paramètres!$R$3="x",
IF(OR(J150=0,J150=""),"NA",IF(J150&gt;=G150,Paramètres!$S$9,IF(J150&gt;=G150*75%,Paramètres!$S$9,IF(J150&gt;=G150*50%,Paramètres!$R$8,IF(J150&gt;=G150*25%,Paramètres!$Q$8,IF(J150&lt;G150*25%,Paramètres!$P$9)))))),
IF(Paramètres!$V$3="x",
IF(OR(J150=0,J150=""),Paramètres!$T$9,IF(J150&gt;=G150,Paramètres!$W$9,IF(J150&gt;=G150*75%,Paramètres!$W$9,IF(J150&gt;=G150*50%,Paramètres!$V$8,IF(J150&gt;=G150*25%,Paramètres!$U$8,IF(J150&lt;G150*25%,Paramètres!$T$9)))))))))))</f>
        <v/>
      </c>
      <c r="N148" s="406">
        <f>N152/4</f>
        <v>10</v>
      </c>
      <c r="O148" s="407">
        <f>IF(OR(COUNTBLANK(F149:F151)=3,G150=""),0,
IF(SUM(IF(F149&lt;&gt;"",VLOOKUP(F149,Paramètres!$E$2:$F$27,2,0)),IF(F150&lt;&gt;"",VLOOKUP(F150,Paramètres!$E$2:$F$27,2,0)),IF(F151&lt;&gt;"",VLOOKUP(F151,Paramètres!$E$2:$F$27,2,0)))&gt;N152,$N152,
SUM(IF(F149&lt;&gt;"",VLOOKUP(F149,Paramètres!$E$2:$F$27,2,0)),IF(F150&lt;&gt;"",VLOOKUP(F150,Paramètres!$E$2:$F$27,2,0)),IF(F151&lt;&gt;"",VLOOKUP(F151,Paramètres!$E$2:$F$27,2,0)))))</f>
        <v>0</v>
      </c>
      <c r="P148" s="408"/>
    </row>
    <row r="149" spans="1:16" ht="15" customHeight="1" x14ac:dyDescent="0.3">
      <c r="A149" s="489"/>
      <c r="B149" s="493"/>
      <c r="C149" s="494"/>
      <c r="D149" s="493"/>
      <c r="E149" s="489"/>
      <c r="F149" s="280"/>
      <c r="G149" s="411"/>
      <c r="H149" s="412"/>
      <c r="I149" s="480"/>
      <c r="J149" s="414"/>
      <c r="K149" s="489"/>
      <c r="N149" s="406">
        <f>N152/4</f>
        <v>10</v>
      </c>
      <c r="O149" s="407">
        <f>N152*5%</f>
        <v>2</v>
      </c>
    </row>
    <row r="150" spans="1:16" ht="15" customHeight="1" x14ac:dyDescent="0.3">
      <c r="A150" s="489"/>
      <c r="B150" s="495"/>
      <c r="C150" s="496"/>
      <c r="D150" s="495"/>
      <c r="E150" s="489"/>
      <c r="F150" s="281"/>
      <c r="G150" s="282"/>
      <c r="H150" s="412"/>
      <c r="I150" s="480"/>
      <c r="J150" s="417" t="str">
        <f>IF(COUNTA(F149:F151)=0,"",IF(F149&lt;&gt;"",VLOOKUP(F149,Paramètres!$E$2:$F$27,2,0))+IF(F150&lt;&gt;"",VLOOKUP(F150,Paramètres!$E$2:$F$27,2,0))+IF(F151&lt;&gt;"",VLOOKUP(F151,Paramètres!$E$2:$F$27,2,0)))</f>
        <v/>
      </c>
      <c r="K150" s="489"/>
      <c r="N150" s="406">
        <f>N152/4</f>
        <v>10</v>
      </c>
      <c r="O150" s="407">
        <f>SUM(N148:N152)-(O148+O149)</f>
        <v>78</v>
      </c>
      <c r="P150" s="408"/>
    </row>
    <row r="151" spans="1:16" ht="15" customHeight="1" thickBot="1" x14ac:dyDescent="0.35">
      <c r="A151" s="489"/>
      <c r="B151" s="495"/>
      <c r="C151" s="496"/>
      <c r="D151" s="495"/>
      <c r="E151" s="489"/>
      <c r="F151" s="283"/>
      <c r="G151" s="418"/>
      <c r="H151" s="419"/>
      <c r="I151" s="483"/>
      <c r="J151" s="421"/>
      <c r="K151" s="489"/>
      <c r="N151" s="406">
        <f>N152/4</f>
        <v>10</v>
      </c>
      <c r="O151" s="398"/>
    </row>
    <row r="152" spans="1:16" ht="16.2" thickBot="1" x14ac:dyDescent="0.35">
      <c r="A152" s="489"/>
      <c r="B152" s="497"/>
      <c r="C152" s="497"/>
      <c r="D152" s="497"/>
      <c r="E152" s="489"/>
      <c r="F152" s="498"/>
      <c r="G152" s="499"/>
      <c r="H152" s="500"/>
      <c r="I152" s="500"/>
      <c r="J152" s="501"/>
      <c r="K152" s="489"/>
      <c r="N152" s="406">
        <f>IF(G150="",40,G150)</f>
        <v>40</v>
      </c>
      <c r="O152" s="398"/>
    </row>
    <row r="153" spans="1:16" ht="15" customHeight="1" thickBot="1" x14ac:dyDescent="0.35">
      <c r="A153" s="489"/>
      <c r="B153" s="399">
        <f t="shared" ref="B153" si="23">B148+1</f>
        <v>31</v>
      </c>
      <c r="C153" s="400" t="str">
        <f>IF(VLOOKUP(B153,Paramètres!$A$2:$C$38,2,0)=0,"",VLOOKUP(B153,Paramètres!$A$2:$C$38,2,0))</f>
        <v>Elève 31</v>
      </c>
      <c r="D153" s="401" t="str">
        <f>IF(C153="","",VLOOKUP(B153,Paramètres!$A$2:$C$38,3,0))</f>
        <v>G</v>
      </c>
      <c r="E153" s="489"/>
      <c r="F153" s="402" t="s">
        <v>394</v>
      </c>
      <c r="G153" s="403" t="s">
        <v>184</v>
      </c>
      <c r="H153" s="404"/>
      <c r="I153" s="477"/>
      <c r="J153" s="403" t="s">
        <v>185</v>
      </c>
      <c r="K153" s="489"/>
      <c r="M153" s="406" t="str">
        <f>IF(G155="","",IF(Paramètres!$I$3="x",
IF(OR(J155=0,J155=""),0,IF(J155&gt;=G155,Paramètres!$K$10,IF(J155&gt;=G155*75%,Paramètres!$J$8,IF(J155&gt;=G155*50%,Paramètres!$I$8,IF(J155&gt;=G155*25%,Paramètres!$H$8,Paramètres!$G$10))))),
IF(Paramètres!$N$3="x",
IF(OR(J155=0,J155=""),0,IF(J155&gt;=G155,Paramètres!$O$9,IF(J155&gt;=G155*75%,Paramètres!$O$9,IF(J155&gt;=G155*50%,Paramètres!$N$8,IF(J155&gt;=G155*25%,Paramètres!$M$8,IF(J155&lt;G155*25%,Paramètres!$L$9)))))),
IF(Paramètres!$R$3="x",
IF(OR(J155=0,J155=""),"NA",IF(J155&gt;=G155,Paramètres!$S$9,IF(J155&gt;=G155*75%,Paramètres!$S$9,IF(J155&gt;=G155*50%,Paramètres!$R$8,IF(J155&gt;=G155*25%,Paramètres!$Q$8,IF(J155&lt;G155*25%,Paramètres!$P$9)))))),
IF(Paramètres!$V$3="x",
IF(OR(J155=0,J155=""),Paramètres!$T$9,IF(J155&gt;=G155,Paramètres!$W$9,IF(J155&gt;=G155*75%,Paramètres!$W$9,IF(J155&gt;=G155*50%,Paramètres!$V$8,IF(J155&gt;=G155*25%,Paramètres!$U$8,IF(J155&lt;G155*25%,Paramètres!$T$9)))))))))))</f>
        <v/>
      </c>
      <c r="N153" s="406">
        <f>N157/4</f>
        <v>10</v>
      </c>
      <c r="O153" s="407">
        <f>IF(OR(COUNTBLANK(F154:F156)=3,G155=""),0,
IF(SUM(IF(F154&lt;&gt;"",VLOOKUP(F154,Paramètres!$E$2:$F$27,2,0)),IF(F155&lt;&gt;"",VLOOKUP(F155,Paramètres!$E$2:$F$27,2,0)),IF(F156&lt;&gt;"",VLOOKUP(F156,Paramètres!$E$2:$F$27,2,0)))&gt;N157,$N157,
SUM(IF(F154&lt;&gt;"",VLOOKUP(F154,Paramètres!$E$2:$F$27,2,0)),IF(F155&lt;&gt;"",VLOOKUP(F155,Paramètres!$E$2:$F$27,2,0)),IF(F156&lt;&gt;"",VLOOKUP(F156,Paramètres!$E$2:$F$27,2,0)))))</f>
        <v>0</v>
      </c>
      <c r="P153" s="408"/>
    </row>
    <row r="154" spans="1:16" ht="15" customHeight="1" x14ac:dyDescent="0.3">
      <c r="A154" s="489"/>
      <c r="B154" s="493"/>
      <c r="C154" s="494"/>
      <c r="D154" s="493"/>
      <c r="E154" s="489"/>
      <c r="F154" s="280"/>
      <c r="G154" s="411"/>
      <c r="H154" s="412"/>
      <c r="I154" s="480"/>
      <c r="J154" s="414"/>
      <c r="K154" s="489"/>
      <c r="N154" s="406">
        <f>N157/4</f>
        <v>10</v>
      </c>
      <c r="O154" s="407">
        <f>N157*5%</f>
        <v>2</v>
      </c>
    </row>
    <row r="155" spans="1:16" ht="15" customHeight="1" x14ac:dyDescent="0.3">
      <c r="A155" s="489"/>
      <c r="B155" s="495"/>
      <c r="C155" s="496"/>
      <c r="D155" s="495"/>
      <c r="E155" s="489"/>
      <c r="F155" s="281"/>
      <c r="G155" s="282"/>
      <c r="H155" s="412"/>
      <c r="I155" s="480"/>
      <c r="J155" s="417" t="str">
        <f>IF(COUNTA(F154:F156)=0,"",IF(F154&lt;&gt;"",VLOOKUP(F154,Paramètres!$E$2:$F$27,2,0))+IF(F155&lt;&gt;"",VLOOKUP(F155,Paramètres!$E$2:$F$27,2,0))+IF(F156&lt;&gt;"",VLOOKUP(F156,Paramètres!$E$2:$F$27,2,0)))</f>
        <v/>
      </c>
      <c r="K155" s="489"/>
      <c r="N155" s="406">
        <f>N157/4</f>
        <v>10</v>
      </c>
      <c r="O155" s="407">
        <f>SUM(N153:N157)-(O153+O154)</f>
        <v>78</v>
      </c>
      <c r="P155" s="408"/>
    </row>
    <row r="156" spans="1:16" ht="15" customHeight="1" thickBot="1" x14ac:dyDescent="0.35">
      <c r="A156" s="489"/>
      <c r="B156" s="495"/>
      <c r="C156" s="496"/>
      <c r="D156" s="495"/>
      <c r="E156" s="489"/>
      <c r="F156" s="283"/>
      <c r="G156" s="418"/>
      <c r="H156" s="419"/>
      <c r="I156" s="483"/>
      <c r="J156" s="421"/>
      <c r="K156" s="489"/>
      <c r="N156" s="406">
        <f>N157/4</f>
        <v>10</v>
      </c>
      <c r="O156" s="398"/>
    </row>
    <row r="157" spans="1:16" ht="16.2" thickBot="1" x14ac:dyDescent="0.35">
      <c r="A157" s="489"/>
      <c r="B157" s="497"/>
      <c r="C157" s="497"/>
      <c r="D157" s="497"/>
      <c r="E157" s="489"/>
      <c r="F157" s="498"/>
      <c r="G157" s="499"/>
      <c r="H157" s="500"/>
      <c r="I157" s="500"/>
      <c r="J157" s="501"/>
      <c r="K157" s="489"/>
      <c r="N157" s="406">
        <f>IF(G155="",40,G155)</f>
        <v>40</v>
      </c>
      <c r="O157" s="398"/>
    </row>
    <row r="158" spans="1:16" ht="15" customHeight="1" thickBot="1" x14ac:dyDescent="0.35">
      <c r="A158" s="489"/>
      <c r="B158" s="399">
        <f t="shared" ref="B158" si="24">B153+1</f>
        <v>32</v>
      </c>
      <c r="C158" s="400" t="str">
        <f>IF(VLOOKUP(B158,Paramètres!$A$2:$C$38,2,0)=0,"",VLOOKUP(B158,Paramètres!$A$2:$C$38,2,0))</f>
        <v/>
      </c>
      <c r="D158" s="401" t="str">
        <f>IF(C158="","",VLOOKUP(B158,Paramètres!$A$2:$C$38,3,0))</f>
        <v/>
      </c>
      <c r="E158" s="489"/>
      <c r="F158" s="402" t="s">
        <v>394</v>
      </c>
      <c r="G158" s="403" t="s">
        <v>184</v>
      </c>
      <c r="H158" s="404"/>
      <c r="I158" s="477"/>
      <c r="J158" s="403" t="s">
        <v>185</v>
      </c>
      <c r="K158" s="489"/>
      <c r="M158" s="406" t="str">
        <f>IF(G160="","",IF(Paramètres!$I$3="x",
IF(OR(J160=0,J160=""),0,IF(J160&gt;=G160,Paramètres!$K$10,IF(J160&gt;=G160*75%,Paramètres!$J$8,IF(J160&gt;=G160*50%,Paramètres!$I$8,IF(J160&gt;=G160*25%,Paramètres!$H$8,Paramètres!$G$10))))),
IF(Paramètres!$N$3="x",
IF(OR(J160=0,J160=""),0,IF(J160&gt;=G160,Paramètres!$O$9,IF(J160&gt;=G160*75%,Paramètres!$O$9,IF(J160&gt;=G160*50%,Paramètres!$N$8,IF(J160&gt;=G160*25%,Paramètres!$M$8,IF(J160&lt;G160*25%,Paramètres!$L$9)))))),
IF(Paramètres!$R$3="x",
IF(OR(J160=0,J160=""),"NA",IF(J160&gt;=G160,Paramètres!$S$9,IF(J160&gt;=G160*75%,Paramètres!$S$9,IF(J160&gt;=G160*50%,Paramètres!$R$8,IF(J160&gt;=G160*25%,Paramètres!$Q$8,IF(J160&lt;G160*25%,Paramètres!$P$9)))))),
IF(Paramètres!$V$3="x",
IF(OR(J160=0,J160=""),Paramètres!$T$9,IF(J160&gt;=G160,Paramètres!$W$9,IF(J160&gt;=G160*75%,Paramètres!$W$9,IF(J160&gt;=G160*50%,Paramètres!$V$8,IF(J160&gt;=G160*25%,Paramètres!$U$8,IF(J160&lt;G160*25%,Paramètres!$T$9)))))))))))</f>
        <v/>
      </c>
      <c r="N158" s="406">
        <f>N162/4</f>
        <v>10</v>
      </c>
      <c r="O158" s="407">
        <f>IF(OR(COUNTBLANK(F159:F161)=3,G160=""),0,
IF(SUM(IF(F159&lt;&gt;"",VLOOKUP(F159,Paramètres!$E$2:$F$27,2,0)),IF(F160&lt;&gt;"",VLOOKUP(F160,Paramètres!$E$2:$F$27,2,0)),IF(F161&lt;&gt;"",VLOOKUP(F161,Paramètres!$E$2:$F$27,2,0)))&gt;N162,$N162,
SUM(IF(F159&lt;&gt;"",VLOOKUP(F159,Paramètres!$E$2:$F$27,2,0)),IF(F160&lt;&gt;"",VLOOKUP(F160,Paramètres!$E$2:$F$27,2,0)),IF(F161&lt;&gt;"",VLOOKUP(F161,Paramètres!$E$2:$F$27,2,0)))))</f>
        <v>0</v>
      </c>
      <c r="P158" s="408"/>
    </row>
    <row r="159" spans="1:16" ht="15" customHeight="1" x14ac:dyDescent="0.3">
      <c r="A159" s="489"/>
      <c r="B159" s="493"/>
      <c r="C159" s="494"/>
      <c r="D159" s="493"/>
      <c r="E159" s="489"/>
      <c r="F159" s="280"/>
      <c r="G159" s="411"/>
      <c r="H159" s="412"/>
      <c r="I159" s="480"/>
      <c r="J159" s="414"/>
      <c r="K159" s="489"/>
      <c r="N159" s="406">
        <f>N162/4</f>
        <v>10</v>
      </c>
      <c r="O159" s="407">
        <f>N162*5%</f>
        <v>2</v>
      </c>
    </row>
    <row r="160" spans="1:16" ht="15" customHeight="1" x14ac:dyDescent="0.3">
      <c r="A160" s="489"/>
      <c r="B160" s="495"/>
      <c r="C160" s="496"/>
      <c r="D160" s="495"/>
      <c r="E160" s="489"/>
      <c r="F160" s="281"/>
      <c r="G160" s="282"/>
      <c r="H160" s="412"/>
      <c r="I160" s="480"/>
      <c r="J160" s="417" t="str">
        <f>IF(COUNTA(F159:F161)=0,"",IF(F159&lt;&gt;"",VLOOKUP(F159,Paramètres!$E$2:$F$27,2,0))+IF(F160&lt;&gt;"",VLOOKUP(F160,Paramètres!$E$2:$F$27,2,0))+IF(F161&lt;&gt;"",VLOOKUP(F161,Paramètres!$E$2:$F$27,2,0)))</f>
        <v/>
      </c>
      <c r="K160" s="489"/>
      <c r="N160" s="406">
        <f>N162/4</f>
        <v>10</v>
      </c>
      <c r="O160" s="407">
        <f>SUM(N158:N162)-(O158+O159)</f>
        <v>78</v>
      </c>
      <c r="P160" s="408"/>
    </row>
    <row r="161" spans="1:16" ht="15" customHeight="1" thickBot="1" x14ac:dyDescent="0.35">
      <c r="A161" s="489"/>
      <c r="B161" s="495"/>
      <c r="C161" s="496"/>
      <c r="D161" s="495"/>
      <c r="E161" s="489"/>
      <c r="F161" s="283"/>
      <c r="G161" s="418"/>
      <c r="H161" s="419"/>
      <c r="I161" s="483"/>
      <c r="J161" s="421"/>
      <c r="K161" s="489"/>
      <c r="N161" s="406">
        <f>N162/4</f>
        <v>10</v>
      </c>
      <c r="O161" s="398"/>
    </row>
    <row r="162" spans="1:16" ht="16.2" thickBot="1" x14ac:dyDescent="0.35">
      <c r="A162" s="489"/>
      <c r="B162" s="497"/>
      <c r="C162" s="497"/>
      <c r="D162" s="497"/>
      <c r="E162" s="489"/>
      <c r="F162" s="498"/>
      <c r="G162" s="499"/>
      <c r="H162" s="500"/>
      <c r="I162" s="500"/>
      <c r="J162" s="501"/>
      <c r="K162" s="489"/>
      <c r="N162" s="406">
        <f>IF(G160="",40,G160)</f>
        <v>40</v>
      </c>
      <c r="O162" s="398"/>
    </row>
    <row r="163" spans="1:16" ht="15" customHeight="1" thickBot="1" x14ac:dyDescent="0.35">
      <c r="A163" s="489"/>
      <c r="B163" s="399">
        <f t="shared" ref="B163" si="25">B158+1</f>
        <v>33</v>
      </c>
      <c r="C163" s="400" t="str">
        <f>IF(VLOOKUP(B163,Paramètres!$A$2:$C$38,2,0)=0,"",VLOOKUP(B163,Paramètres!$A$2:$C$38,2,0))</f>
        <v/>
      </c>
      <c r="D163" s="401" t="str">
        <f>IF(C163="","",VLOOKUP(B163,Paramètres!$A$2:$C$38,3,0))</f>
        <v/>
      </c>
      <c r="E163" s="489"/>
      <c r="F163" s="402" t="s">
        <v>394</v>
      </c>
      <c r="G163" s="403" t="s">
        <v>184</v>
      </c>
      <c r="H163" s="404"/>
      <c r="I163" s="477"/>
      <c r="J163" s="403" t="s">
        <v>185</v>
      </c>
      <c r="K163" s="489"/>
      <c r="M163" s="406" t="str">
        <f>IF(G165="","",IF(Paramètres!$I$3="x",
IF(OR(J165=0,J165=""),0,IF(J165&gt;=G165,Paramètres!$K$10,IF(J165&gt;=G165*75%,Paramètres!$J$8,IF(J165&gt;=G165*50%,Paramètres!$I$8,IF(J165&gt;=G165*25%,Paramètres!$H$8,Paramètres!$G$10))))),
IF(Paramètres!$N$3="x",
IF(OR(J165=0,J165=""),0,IF(J165&gt;=G165,Paramètres!$O$9,IF(J165&gt;=G165*75%,Paramètres!$O$9,IF(J165&gt;=G165*50%,Paramètres!$N$8,IF(J165&gt;=G165*25%,Paramètres!$M$8,IF(J165&lt;G165*25%,Paramètres!$L$9)))))),
IF(Paramètres!$R$3="x",
IF(OR(J165=0,J165=""),"NA",IF(J165&gt;=G165,Paramètres!$S$9,IF(J165&gt;=G165*75%,Paramètres!$S$9,IF(J165&gt;=G165*50%,Paramètres!$R$8,IF(J165&gt;=G165*25%,Paramètres!$Q$8,IF(J165&lt;G165*25%,Paramètres!$P$9)))))),
IF(Paramètres!$V$3="x",
IF(OR(J165=0,J165=""),Paramètres!$T$9,IF(J165&gt;=G165,Paramètres!$W$9,IF(J165&gt;=G165*75%,Paramètres!$W$9,IF(J165&gt;=G165*50%,Paramètres!$V$8,IF(J165&gt;=G165*25%,Paramètres!$U$8,IF(J165&lt;G165*25%,Paramètres!$T$9)))))))))))</f>
        <v/>
      </c>
      <c r="N163" s="406">
        <f>N167/4</f>
        <v>10</v>
      </c>
      <c r="O163" s="407">
        <f>IF(OR(COUNTBLANK(F164:F166)=3,G165=""),0,
IF(SUM(IF(F164&lt;&gt;"",VLOOKUP(F164,Paramètres!$E$2:$F$27,2,0)),IF(F165&lt;&gt;"",VLOOKUP(F165,Paramètres!$E$2:$F$27,2,0)),IF(F166&lt;&gt;"",VLOOKUP(F166,Paramètres!$E$2:$F$27,2,0)))&gt;N167,$N167,
SUM(IF(F164&lt;&gt;"",VLOOKUP(F164,Paramètres!$E$2:$F$27,2,0)),IF(F165&lt;&gt;"",VLOOKUP(F165,Paramètres!$E$2:$F$27,2,0)),IF(F166&lt;&gt;"",VLOOKUP(F166,Paramètres!$E$2:$F$27,2,0)))))</f>
        <v>0</v>
      </c>
      <c r="P163" s="408"/>
    </row>
    <row r="164" spans="1:16" ht="15" customHeight="1" x14ac:dyDescent="0.3">
      <c r="A164" s="489"/>
      <c r="B164" s="493"/>
      <c r="C164" s="494"/>
      <c r="D164" s="493"/>
      <c r="E164" s="489"/>
      <c r="F164" s="280"/>
      <c r="G164" s="411"/>
      <c r="H164" s="412"/>
      <c r="I164" s="480"/>
      <c r="J164" s="414"/>
      <c r="K164" s="489"/>
      <c r="N164" s="406">
        <f>N167/4</f>
        <v>10</v>
      </c>
      <c r="O164" s="407">
        <f>N167*5%</f>
        <v>2</v>
      </c>
    </row>
    <row r="165" spans="1:16" ht="15" customHeight="1" x14ac:dyDescent="0.3">
      <c r="A165" s="489"/>
      <c r="B165" s="495"/>
      <c r="C165" s="496"/>
      <c r="D165" s="495"/>
      <c r="E165" s="489"/>
      <c r="F165" s="281"/>
      <c r="G165" s="282"/>
      <c r="H165" s="412"/>
      <c r="I165" s="480"/>
      <c r="J165" s="417" t="str">
        <f>IF(COUNTA(F164:F166)=0,"",IF(F164&lt;&gt;"",VLOOKUP(F164,Paramètres!$E$2:$F$27,2,0))+IF(F165&lt;&gt;"",VLOOKUP(F165,Paramètres!$E$2:$F$27,2,0))+IF(F166&lt;&gt;"",VLOOKUP(F166,Paramètres!$E$2:$F$27,2,0)))</f>
        <v/>
      </c>
      <c r="K165" s="489"/>
      <c r="N165" s="406">
        <f>N167/4</f>
        <v>10</v>
      </c>
      <c r="O165" s="407">
        <f>SUM(N163:N167)-(O163+O164)</f>
        <v>78</v>
      </c>
      <c r="P165" s="408"/>
    </row>
    <row r="166" spans="1:16" ht="15" customHeight="1" thickBot="1" x14ac:dyDescent="0.35">
      <c r="A166" s="489"/>
      <c r="B166" s="495"/>
      <c r="C166" s="496"/>
      <c r="D166" s="495"/>
      <c r="E166" s="489"/>
      <c r="F166" s="283"/>
      <c r="G166" s="418"/>
      <c r="H166" s="419"/>
      <c r="I166" s="483"/>
      <c r="J166" s="421"/>
      <c r="K166" s="489"/>
      <c r="N166" s="406">
        <f>N167/4</f>
        <v>10</v>
      </c>
      <c r="O166" s="398"/>
    </row>
    <row r="167" spans="1:16" ht="16.2" thickBot="1" x14ac:dyDescent="0.35">
      <c r="A167" s="489"/>
      <c r="B167" s="497"/>
      <c r="C167" s="497"/>
      <c r="D167" s="497"/>
      <c r="E167" s="489"/>
      <c r="F167" s="498"/>
      <c r="G167" s="499"/>
      <c r="H167" s="500"/>
      <c r="I167" s="500"/>
      <c r="J167" s="501"/>
      <c r="K167" s="489"/>
      <c r="N167" s="406">
        <f>IF(G165="",40,G165)</f>
        <v>40</v>
      </c>
      <c r="O167" s="398"/>
    </row>
    <row r="168" spans="1:16" ht="15" customHeight="1" thickBot="1" x14ac:dyDescent="0.35">
      <c r="A168" s="489"/>
      <c r="B168" s="399">
        <f t="shared" ref="B168" si="26">B163+1</f>
        <v>34</v>
      </c>
      <c r="C168" s="400" t="str">
        <f>IF(VLOOKUP(B168,Paramètres!$A$2:$C$38,2,0)=0,"",VLOOKUP(B168,Paramètres!$A$2:$C$38,2,0))</f>
        <v/>
      </c>
      <c r="D168" s="401" t="str">
        <f>IF(C168="","",VLOOKUP(B168,Paramètres!$A$2:$C$38,3,0))</f>
        <v/>
      </c>
      <c r="E168" s="489"/>
      <c r="F168" s="402" t="s">
        <v>394</v>
      </c>
      <c r="G168" s="403" t="s">
        <v>184</v>
      </c>
      <c r="H168" s="404"/>
      <c r="I168" s="477"/>
      <c r="J168" s="403" t="s">
        <v>185</v>
      </c>
      <c r="K168" s="489"/>
      <c r="M168" s="406" t="str">
        <f>IF(G170="","",IF(Paramètres!$I$3="x",
IF(OR(J170=0,J170=""),0,IF(J170&gt;=G170,Paramètres!$K$10,IF(J170&gt;=G170*75%,Paramètres!$J$8,IF(J170&gt;=G170*50%,Paramètres!$I$8,IF(J170&gt;=G170*25%,Paramètres!$H$8,Paramètres!$G$10))))),
IF(Paramètres!$N$3="x",
IF(OR(J170=0,J170=""),0,IF(J170&gt;=G170,Paramètres!$O$9,IF(J170&gt;=G170*75%,Paramètres!$O$9,IF(J170&gt;=G170*50%,Paramètres!$N$8,IF(J170&gt;=G170*25%,Paramètres!$M$8,IF(J170&lt;G170*25%,Paramètres!$L$9)))))),
IF(Paramètres!$R$3="x",
IF(OR(J170=0,J170=""),"NA",IF(J170&gt;=G170,Paramètres!$S$9,IF(J170&gt;=G170*75%,Paramètres!$S$9,IF(J170&gt;=G170*50%,Paramètres!$R$8,IF(J170&gt;=G170*25%,Paramètres!$Q$8,IF(J170&lt;G170*25%,Paramètres!$P$9)))))),
IF(Paramètres!$V$3="x",
IF(OR(J170=0,J170=""),Paramètres!$T$9,IF(J170&gt;=G170,Paramètres!$W$9,IF(J170&gt;=G170*75%,Paramètres!$W$9,IF(J170&gt;=G170*50%,Paramètres!$V$8,IF(J170&gt;=G170*25%,Paramètres!$U$8,IF(J170&lt;G170*25%,Paramètres!$T$9)))))))))))</f>
        <v/>
      </c>
      <c r="N168" s="406">
        <f>N172/4</f>
        <v>10</v>
      </c>
      <c r="O168" s="407">
        <f>IF(OR(COUNTBLANK(F169:F171)=3,G170=""),0,
IF(SUM(IF(F169&lt;&gt;"",VLOOKUP(F169,Paramètres!$E$2:$F$27,2,0)),IF(F170&lt;&gt;"",VLOOKUP(F170,Paramètres!$E$2:$F$27,2,0)),IF(F171&lt;&gt;"",VLOOKUP(F171,Paramètres!$E$2:$F$27,2,0)))&gt;N172,$N172,
SUM(IF(F169&lt;&gt;"",VLOOKUP(F169,Paramètres!$E$2:$F$27,2,0)),IF(F170&lt;&gt;"",VLOOKUP(F170,Paramètres!$E$2:$F$27,2,0)),IF(F171&lt;&gt;"",VLOOKUP(F171,Paramètres!$E$2:$F$27,2,0)))))</f>
        <v>0</v>
      </c>
      <c r="P168" s="408"/>
    </row>
    <row r="169" spans="1:16" ht="15" customHeight="1" x14ac:dyDescent="0.3">
      <c r="A169" s="489"/>
      <c r="B169" s="493"/>
      <c r="C169" s="494"/>
      <c r="D169" s="493"/>
      <c r="E169" s="489"/>
      <c r="F169" s="280"/>
      <c r="G169" s="411"/>
      <c r="H169" s="412"/>
      <c r="I169" s="480"/>
      <c r="J169" s="414"/>
      <c r="K169" s="489"/>
      <c r="N169" s="406">
        <f>N172/4</f>
        <v>10</v>
      </c>
      <c r="O169" s="407">
        <f>N172*5%</f>
        <v>2</v>
      </c>
    </row>
    <row r="170" spans="1:16" ht="15" customHeight="1" x14ac:dyDescent="0.3">
      <c r="A170" s="489"/>
      <c r="B170" s="495"/>
      <c r="C170" s="496"/>
      <c r="D170" s="495"/>
      <c r="E170" s="489"/>
      <c r="F170" s="281"/>
      <c r="G170" s="282"/>
      <c r="H170" s="412"/>
      <c r="I170" s="480"/>
      <c r="J170" s="417" t="str">
        <f>IF(COUNTA(F169:F171)=0,"",IF(F169&lt;&gt;"",VLOOKUP(F169,Paramètres!$E$2:$F$27,2,0))+IF(F170&lt;&gt;"",VLOOKUP(F170,Paramètres!$E$2:$F$27,2,0))+IF(F171&lt;&gt;"",VLOOKUP(F171,Paramètres!$E$2:$F$27,2,0)))</f>
        <v/>
      </c>
      <c r="K170" s="489"/>
      <c r="N170" s="406">
        <f>N172/4</f>
        <v>10</v>
      </c>
      <c r="O170" s="407">
        <f>SUM(N168:N172)-(O168+O169)</f>
        <v>78</v>
      </c>
      <c r="P170" s="408"/>
    </row>
    <row r="171" spans="1:16" ht="15" customHeight="1" thickBot="1" x14ac:dyDescent="0.35">
      <c r="A171" s="489"/>
      <c r="B171" s="495"/>
      <c r="C171" s="496"/>
      <c r="D171" s="495"/>
      <c r="E171" s="489"/>
      <c r="F171" s="283"/>
      <c r="G171" s="418"/>
      <c r="H171" s="419"/>
      <c r="I171" s="483"/>
      <c r="J171" s="421"/>
      <c r="K171" s="489"/>
      <c r="N171" s="406">
        <f>N172/4</f>
        <v>10</v>
      </c>
      <c r="O171" s="398"/>
    </row>
    <row r="172" spans="1:16" ht="16.2" thickBot="1" x14ac:dyDescent="0.35">
      <c r="A172" s="489"/>
      <c r="B172" s="497"/>
      <c r="C172" s="497"/>
      <c r="D172" s="497"/>
      <c r="E172" s="489"/>
      <c r="F172" s="498"/>
      <c r="G172" s="499"/>
      <c r="H172" s="500"/>
      <c r="I172" s="500"/>
      <c r="J172" s="501"/>
      <c r="K172" s="489"/>
      <c r="N172" s="406">
        <f>IF(G170="",40,G170)</f>
        <v>40</v>
      </c>
      <c r="O172" s="398"/>
    </row>
    <row r="173" spans="1:16" ht="15" customHeight="1" thickBot="1" x14ac:dyDescent="0.35">
      <c r="A173" s="489"/>
      <c r="B173" s="399">
        <f t="shared" ref="B173" si="27">B168+1</f>
        <v>35</v>
      </c>
      <c r="C173" s="400" t="str">
        <f>IF(VLOOKUP(B173,Paramètres!$A$2:$C$38,2,0)=0,"",VLOOKUP(B173,Paramètres!$A$2:$C$38,2,0))</f>
        <v/>
      </c>
      <c r="D173" s="401" t="str">
        <f>IF(C173="","",VLOOKUP(B173,Paramètres!$A$2:$C$38,3,0))</f>
        <v/>
      </c>
      <c r="E173" s="489"/>
      <c r="F173" s="402" t="s">
        <v>394</v>
      </c>
      <c r="G173" s="403" t="s">
        <v>184</v>
      </c>
      <c r="H173" s="404"/>
      <c r="I173" s="477"/>
      <c r="J173" s="403" t="s">
        <v>185</v>
      </c>
      <c r="K173" s="489"/>
      <c r="M173" s="406" t="str">
        <f>IF(G175="","",IF(Paramètres!$I$3="x",
IF(OR(J175=0,J175=""),0,IF(J175&gt;=G175,Paramètres!$K$10,IF(J175&gt;=G175*75%,Paramètres!$J$8,IF(J175&gt;=G175*50%,Paramètres!$I$8,IF(J175&gt;=G175*25%,Paramètres!$H$8,Paramètres!$G$10))))),
IF(Paramètres!$N$3="x",
IF(OR(J175=0,J175=""),0,IF(J175&gt;=G175,Paramètres!$O$9,IF(J175&gt;=G175*75%,Paramètres!$O$9,IF(J175&gt;=G175*50%,Paramètres!$N$8,IF(J175&gt;=G175*25%,Paramètres!$M$8,IF(J175&lt;G175*25%,Paramètres!$L$9)))))),
IF(Paramètres!$R$3="x",
IF(OR(J175=0,J175=""),"NA",IF(J175&gt;=G175,Paramètres!$S$9,IF(J175&gt;=G175*75%,Paramètres!$S$9,IF(J175&gt;=G175*50%,Paramètres!$R$8,IF(J175&gt;=G175*25%,Paramètres!$Q$8,IF(J175&lt;G175*25%,Paramètres!$P$9)))))),
IF(Paramètres!$V$3="x",
IF(OR(J175=0,J175=""),Paramètres!$T$9,IF(J175&gt;=G175,Paramètres!$W$9,IF(J175&gt;=G175*75%,Paramètres!$W$9,IF(J175&gt;=G175*50%,Paramètres!$V$8,IF(J175&gt;=G175*25%,Paramètres!$U$8,IF(J175&lt;G175*25%,Paramètres!$T$9)))))))))))</f>
        <v/>
      </c>
      <c r="N173" s="406">
        <f>N177/4</f>
        <v>10</v>
      </c>
      <c r="O173" s="407">
        <f>IF(OR(COUNTBLANK(F174:F176)=3,G175=""),0,
IF(SUM(IF(F174&lt;&gt;"",VLOOKUP(F174,Paramètres!$E$2:$F$27,2,0)),IF(F175&lt;&gt;"",VLOOKUP(F175,Paramètres!$E$2:$F$27,2,0)),IF(F176&lt;&gt;"",VLOOKUP(F176,Paramètres!$E$2:$F$27,2,0)))&gt;N177,$N177,
SUM(IF(F174&lt;&gt;"",VLOOKUP(F174,Paramètres!$E$2:$F$27,2,0)),IF(F175&lt;&gt;"",VLOOKUP(F175,Paramètres!$E$2:$F$27,2,0)),IF(F176&lt;&gt;"",VLOOKUP(F176,Paramètres!$E$2:$F$27,2,0)))))</f>
        <v>0</v>
      </c>
      <c r="P173" s="408"/>
    </row>
    <row r="174" spans="1:16" ht="15" customHeight="1" x14ac:dyDescent="0.3">
      <c r="A174" s="489"/>
      <c r="B174" s="493"/>
      <c r="C174" s="494"/>
      <c r="D174" s="493"/>
      <c r="E174" s="489"/>
      <c r="F174" s="280"/>
      <c r="G174" s="411"/>
      <c r="H174" s="412"/>
      <c r="I174" s="480"/>
      <c r="J174" s="414"/>
      <c r="K174" s="489"/>
      <c r="N174" s="406">
        <f>N177/4</f>
        <v>10</v>
      </c>
      <c r="O174" s="407">
        <f>N177*5%</f>
        <v>2</v>
      </c>
    </row>
    <row r="175" spans="1:16" ht="15" customHeight="1" x14ac:dyDescent="0.3">
      <c r="A175" s="489"/>
      <c r="B175" s="495"/>
      <c r="C175" s="496"/>
      <c r="D175" s="495"/>
      <c r="E175" s="489"/>
      <c r="F175" s="281"/>
      <c r="G175" s="282"/>
      <c r="H175" s="412"/>
      <c r="I175" s="480"/>
      <c r="J175" s="417" t="str">
        <f>IF(COUNTA(F174:F176)=0,"",IF(F174&lt;&gt;"",VLOOKUP(F174,Paramètres!$E$2:$F$27,2,0))+IF(F175&lt;&gt;"",VLOOKUP(F175,Paramètres!$E$2:$F$27,2,0))+IF(F176&lt;&gt;"",VLOOKUP(F176,Paramètres!$E$2:$F$27,2,0)))</f>
        <v/>
      </c>
      <c r="K175" s="489"/>
      <c r="N175" s="406">
        <f>N177/4</f>
        <v>10</v>
      </c>
      <c r="O175" s="407">
        <f>SUM(N173:N177)-(O173+O174)</f>
        <v>78</v>
      </c>
      <c r="P175" s="408"/>
    </row>
    <row r="176" spans="1:16" ht="15" customHeight="1" thickBot="1" x14ac:dyDescent="0.35">
      <c r="A176" s="489"/>
      <c r="B176" s="495"/>
      <c r="C176" s="496"/>
      <c r="D176" s="495"/>
      <c r="E176" s="489"/>
      <c r="F176" s="283"/>
      <c r="G176" s="418"/>
      <c r="H176" s="419"/>
      <c r="I176" s="483"/>
      <c r="J176" s="421"/>
      <c r="K176" s="489"/>
      <c r="N176" s="406">
        <f>N177/4</f>
        <v>10</v>
      </c>
      <c r="O176" s="398"/>
    </row>
    <row r="177" spans="1:16" ht="16.2" thickBot="1" x14ac:dyDescent="0.35">
      <c r="A177" s="489"/>
      <c r="B177" s="497"/>
      <c r="C177" s="497"/>
      <c r="D177" s="497"/>
      <c r="E177" s="489"/>
      <c r="F177" s="498"/>
      <c r="G177" s="499"/>
      <c r="H177" s="500"/>
      <c r="I177" s="500"/>
      <c r="J177" s="501"/>
      <c r="K177" s="489"/>
      <c r="N177" s="406">
        <f>IF(G175="",40,G175)</f>
        <v>40</v>
      </c>
      <c r="O177" s="398"/>
    </row>
    <row r="178" spans="1:16" ht="15" customHeight="1" thickBot="1" x14ac:dyDescent="0.35">
      <c r="A178" s="489"/>
      <c r="B178" s="399">
        <f t="shared" ref="B178" si="28">B173+1</f>
        <v>36</v>
      </c>
      <c r="C178" s="400" t="str">
        <f>IF(VLOOKUP(B178,Paramètres!$A$2:$C$38,2,0)=0,"",VLOOKUP(B178,Paramètres!$A$2:$C$38,2,0))</f>
        <v/>
      </c>
      <c r="D178" s="401" t="str">
        <f>IF(C178="","",VLOOKUP(B178,Paramètres!$A$2:$C$38,3,0))</f>
        <v/>
      </c>
      <c r="E178" s="489"/>
      <c r="F178" s="402" t="s">
        <v>394</v>
      </c>
      <c r="G178" s="403" t="s">
        <v>184</v>
      </c>
      <c r="H178" s="404"/>
      <c r="I178" s="477"/>
      <c r="J178" s="403" t="s">
        <v>185</v>
      </c>
      <c r="K178" s="489"/>
      <c r="M178" s="406" t="str">
        <f>IF(G180="","",IF(Paramètres!$I$3="x",
IF(OR(J180=0,J180=""),0,IF(J180&gt;=G180,Paramètres!$K$10,IF(J180&gt;=G180*75%,Paramètres!$J$8,IF(J180&gt;=G180*50%,Paramètres!$I$8,IF(J180&gt;=G180*25%,Paramètres!$H$8,Paramètres!$G$10))))),
IF(Paramètres!$N$3="x",
IF(OR(J180=0,J180=""),0,IF(J180&gt;=G180,Paramètres!$O$9,IF(J180&gt;=G180*75%,Paramètres!$O$9,IF(J180&gt;=G180*50%,Paramètres!$N$8,IF(J180&gt;=G180*25%,Paramètres!$M$8,IF(J180&lt;G180*25%,Paramètres!$L$9)))))),
IF(Paramètres!$R$3="x",
IF(OR(J180=0,J180=""),"NA",IF(J180&gt;=G180,Paramètres!$S$9,IF(J180&gt;=G180*75%,Paramètres!$S$9,IF(J180&gt;=G180*50%,Paramètres!$R$8,IF(J180&gt;=G180*25%,Paramètres!$Q$8,IF(J180&lt;G180*25%,Paramètres!$P$9)))))),
IF(Paramètres!$V$3="x",
IF(OR(J180=0,J180=""),Paramètres!$T$9,IF(J180&gt;=G180,Paramètres!$W$9,IF(J180&gt;=G180*75%,Paramètres!$W$9,IF(J180&gt;=G180*50%,Paramètres!$V$8,IF(J180&gt;=G180*25%,Paramètres!$U$8,IF(J180&lt;G180*25%,Paramètres!$T$9)))))))))))</f>
        <v/>
      </c>
      <c r="N178" s="406">
        <f>N182/4</f>
        <v>10</v>
      </c>
      <c r="O178" s="407">
        <f>IF(OR(COUNTBLANK(F179:F181)=3,G180=""),0,
IF(SUM(IF(F179&lt;&gt;"",VLOOKUP(F179,Paramètres!$E$2:$F$27,2,0)),IF(F180&lt;&gt;"",VLOOKUP(F180,Paramètres!$E$2:$F$27,2,0)),IF(F181&lt;&gt;"",VLOOKUP(F181,Paramètres!$E$2:$F$27,2,0)))&gt;N182,$N182,
SUM(IF(F179&lt;&gt;"",VLOOKUP(F179,Paramètres!$E$2:$F$27,2,0)),IF(F180&lt;&gt;"",VLOOKUP(F180,Paramètres!$E$2:$F$27,2,0)),IF(F181&lt;&gt;"",VLOOKUP(F181,Paramètres!$E$2:$F$27,2,0)))))</f>
        <v>0</v>
      </c>
      <c r="P178" s="408"/>
    </row>
    <row r="179" spans="1:16" ht="15" customHeight="1" x14ac:dyDescent="0.3">
      <c r="A179" s="489"/>
      <c r="B179" s="493"/>
      <c r="C179" s="494"/>
      <c r="D179" s="493"/>
      <c r="E179" s="489"/>
      <c r="F179" s="280"/>
      <c r="G179" s="411"/>
      <c r="H179" s="412"/>
      <c r="I179" s="480"/>
      <c r="J179" s="414"/>
      <c r="K179" s="489"/>
      <c r="N179" s="406">
        <f>N182/4</f>
        <v>10</v>
      </c>
      <c r="O179" s="407">
        <f>N182*5%</f>
        <v>2</v>
      </c>
    </row>
    <row r="180" spans="1:16" ht="15" customHeight="1" x14ac:dyDescent="0.3">
      <c r="A180" s="489"/>
      <c r="B180" s="495"/>
      <c r="C180" s="496"/>
      <c r="D180" s="495"/>
      <c r="E180" s="489"/>
      <c r="F180" s="281"/>
      <c r="G180" s="282"/>
      <c r="H180" s="412"/>
      <c r="I180" s="480"/>
      <c r="J180" s="417" t="str">
        <f>IF(COUNTA(F179:F181)=0,"",IF(F179&lt;&gt;"",VLOOKUP(F179,Paramètres!$E$2:$F$27,2,0))+IF(F180&lt;&gt;"",VLOOKUP(F180,Paramètres!$E$2:$F$27,2,0))+IF(F181&lt;&gt;"",VLOOKUP(F181,Paramètres!$E$2:$F$27,2,0)))</f>
        <v/>
      </c>
      <c r="K180" s="489"/>
      <c r="N180" s="406">
        <f>N182/4</f>
        <v>10</v>
      </c>
      <c r="O180" s="407">
        <f>SUM(N178:N182)-(O178+O179)</f>
        <v>78</v>
      </c>
      <c r="P180" s="408"/>
    </row>
    <row r="181" spans="1:16" ht="15" customHeight="1" thickBot="1" x14ac:dyDescent="0.35">
      <c r="A181" s="489"/>
      <c r="B181" s="495"/>
      <c r="C181" s="496"/>
      <c r="D181" s="495"/>
      <c r="E181" s="489"/>
      <c r="F181" s="283"/>
      <c r="G181" s="418"/>
      <c r="H181" s="419"/>
      <c r="I181" s="483"/>
      <c r="J181" s="421"/>
      <c r="K181" s="489"/>
      <c r="N181" s="406">
        <f>N182/4</f>
        <v>10</v>
      </c>
      <c r="O181" s="398"/>
    </row>
    <row r="182" spans="1:16" ht="16.2" thickBot="1" x14ac:dyDescent="0.35">
      <c r="A182" s="489"/>
      <c r="B182" s="497"/>
      <c r="C182" s="497"/>
      <c r="D182" s="497"/>
      <c r="E182" s="489"/>
      <c r="F182" s="498"/>
      <c r="G182" s="499"/>
      <c r="H182" s="500"/>
      <c r="I182" s="500"/>
      <c r="J182" s="501"/>
      <c r="K182" s="489"/>
      <c r="N182" s="406">
        <f>IF(G180="",40,G180)</f>
        <v>40</v>
      </c>
      <c r="O182" s="398"/>
    </row>
    <row r="183" spans="1:16" ht="15" customHeight="1" thickBot="1" x14ac:dyDescent="0.35">
      <c r="A183" s="489"/>
      <c r="B183" s="399">
        <f t="shared" ref="B183" si="29">B178+1</f>
        <v>37</v>
      </c>
      <c r="C183" s="400" t="str">
        <f>IF(VLOOKUP(B183,Paramètres!$A$2:$C$38,2,0)=0,"",VLOOKUP(B183,Paramètres!$A$2:$C$38,2,0))</f>
        <v/>
      </c>
      <c r="D183" s="401" t="str">
        <f>IF(C183="","",VLOOKUP(B183,Paramètres!$A$2:$C$38,3,0))</f>
        <v/>
      </c>
      <c r="E183" s="489"/>
      <c r="F183" s="402" t="s">
        <v>394</v>
      </c>
      <c r="G183" s="403" t="s">
        <v>184</v>
      </c>
      <c r="H183" s="404"/>
      <c r="I183" s="477"/>
      <c r="J183" s="403" t="s">
        <v>185</v>
      </c>
      <c r="K183" s="489"/>
      <c r="M183" s="406" t="str">
        <f>IF(G185="","",IF(Paramètres!$I$3="x",
IF(OR(J185=0,J185=""),0,IF(J185&gt;=G185,Paramètres!$K$10,IF(J185&gt;=G185*75%,Paramètres!$J$8,IF(J185&gt;=G185*50%,Paramètres!$I$8,IF(J185&gt;=G185*25%,Paramètres!$H$8,Paramètres!$G$10))))),
IF(Paramètres!$N$3="x",
IF(OR(J185=0,J185=""),0,IF(J185&gt;=G185,Paramètres!$O$9,IF(J185&gt;=G185*75%,Paramètres!$O$9,IF(J185&gt;=G185*50%,Paramètres!$N$8,IF(J185&gt;=G185*25%,Paramètres!$M$8,IF(J185&lt;G185*25%,Paramètres!$L$9)))))),
IF(Paramètres!$R$3="x",
IF(OR(J185=0,J185=""),"NA",IF(J185&gt;=G185,Paramètres!$S$9,IF(J185&gt;=G185*75%,Paramètres!$S$9,IF(J185&gt;=G185*50%,Paramètres!$R$8,IF(J185&gt;=G185*25%,Paramètres!$Q$8,IF(J185&lt;G185*25%,Paramètres!$P$9)))))),
IF(Paramètres!$V$3="x",
IF(OR(J185=0,J185=""),Paramètres!$T$9,IF(J185&gt;=G185,Paramètres!$W$9,IF(J185&gt;=G185*75%,Paramètres!$W$9,IF(J185&gt;=G185*50%,Paramètres!$V$8,IF(J185&gt;=G185*25%,Paramètres!$U$8,IF(J185&lt;G185*25%,Paramètres!$T$9)))))))))))</f>
        <v/>
      </c>
      <c r="N183" s="406">
        <f>N187/4</f>
        <v>10</v>
      </c>
      <c r="O183" s="407">
        <f>IF(OR(COUNTBLANK(F184:F186)=3,G185=""),0,
IF(SUM(IF(F184&lt;&gt;"",VLOOKUP(F184,Paramètres!$E$2:$F$27,2,0)),IF(F185&lt;&gt;"",VLOOKUP(F185,Paramètres!$E$2:$F$27,2,0)),IF(F186&lt;&gt;"",VLOOKUP(F186,Paramètres!$E$2:$F$27,2,0)))&gt;N187,$N187,
SUM(IF(F184&lt;&gt;"",VLOOKUP(F184,Paramètres!$E$2:$F$27,2,0)),IF(F185&lt;&gt;"",VLOOKUP(F185,Paramètres!$E$2:$F$27,2,0)),IF(F186&lt;&gt;"",VLOOKUP(F186,Paramètres!$E$2:$F$27,2,0)))))</f>
        <v>0</v>
      </c>
      <c r="P183" s="408"/>
    </row>
    <row r="184" spans="1:16" ht="15" customHeight="1" x14ac:dyDescent="0.3">
      <c r="A184" s="489"/>
      <c r="B184" s="493"/>
      <c r="C184" s="494"/>
      <c r="D184" s="493"/>
      <c r="E184" s="489"/>
      <c r="F184" s="280"/>
      <c r="G184" s="411"/>
      <c r="H184" s="412"/>
      <c r="I184" s="480"/>
      <c r="J184" s="414"/>
      <c r="K184" s="489"/>
      <c r="N184" s="406">
        <f>N187/4</f>
        <v>10</v>
      </c>
      <c r="O184" s="407">
        <f>N187*5%</f>
        <v>2</v>
      </c>
    </row>
    <row r="185" spans="1:16" ht="15" customHeight="1" x14ac:dyDescent="0.3">
      <c r="A185" s="489"/>
      <c r="B185" s="495"/>
      <c r="C185" s="496"/>
      <c r="D185" s="495"/>
      <c r="E185" s="489"/>
      <c r="F185" s="281"/>
      <c r="G185" s="282"/>
      <c r="H185" s="412"/>
      <c r="I185" s="480"/>
      <c r="J185" s="417" t="str">
        <f>IF(COUNTA(F184:F186)=0,"",IF(F184&lt;&gt;"",VLOOKUP(F184,Paramètres!$E$2:$F$27,2,0))+IF(F185&lt;&gt;"",VLOOKUP(F185,Paramètres!$E$2:$F$27,2,0))+IF(F186&lt;&gt;"",VLOOKUP(F186,Paramètres!$E$2:$F$27,2,0)))</f>
        <v/>
      </c>
      <c r="K185" s="489"/>
      <c r="N185" s="406">
        <f>N187/4</f>
        <v>10</v>
      </c>
      <c r="O185" s="407">
        <f>SUM(N183:N187)-(O183+O184)</f>
        <v>78</v>
      </c>
      <c r="P185" s="408"/>
    </row>
    <row r="186" spans="1:16" ht="15" customHeight="1" thickBot="1" x14ac:dyDescent="0.35">
      <c r="A186" s="489"/>
      <c r="B186" s="495"/>
      <c r="C186" s="496"/>
      <c r="D186" s="495"/>
      <c r="E186" s="489"/>
      <c r="F186" s="283"/>
      <c r="G186" s="418"/>
      <c r="H186" s="419"/>
      <c r="I186" s="483"/>
      <c r="J186" s="421"/>
      <c r="K186" s="489"/>
      <c r="N186" s="406">
        <f>N187/4</f>
        <v>10</v>
      </c>
      <c r="O186" s="398"/>
    </row>
    <row r="187" spans="1:16" x14ac:dyDescent="0.3">
      <c r="A187" s="489"/>
      <c r="B187" s="497"/>
      <c r="C187" s="497"/>
      <c r="D187" s="497"/>
      <c r="E187" s="489"/>
      <c r="F187" s="498"/>
      <c r="G187" s="499"/>
      <c r="H187" s="500"/>
      <c r="I187" s="500"/>
      <c r="J187" s="501"/>
      <c r="K187" s="489"/>
      <c r="N187" s="406">
        <f>IF(G185="",40,G185)</f>
        <v>40</v>
      </c>
      <c r="O187" s="398"/>
    </row>
    <row r="188" spans="1:16" hidden="1" x14ac:dyDescent="0.3"/>
  </sheetData>
  <sheetProtection sheet="1" formatCells="0" formatColumns="0" formatRows="0" insertColumns="0" insertRows="0" deleteColumns="0" deleteRows="0" sort="0"/>
  <mergeCells count="40">
    <mergeCell ref="H168:I171"/>
    <mergeCell ref="H173:I176"/>
    <mergeCell ref="H178:I181"/>
    <mergeCell ref="H183:I186"/>
    <mergeCell ref="H138:I141"/>
    <mergeCell ref="H143:I146"/>
    <mergeCell ref="H148:I151"/>
    <mergeCell ref="H153:I156"/>
    <mergeCell ref="H158:I161"/>
    <mergeCell ref="H163:I166"/>
    <mergeCell ref="H133:I136"/>
    <mergeCell ref="H78:I81"/>
    <mergeCell ref="H83:I86"/>
    <mergeCell ref="H88:I91"/>
    <mergeCell ref="H93:I96"/>
    <mergeCell ref="H98:I101"/>
    <mergeCell ref="H103:I106"/>
    <mergeCell ref="H108:I111"/>
    <mergeCell ref="H113:I116"/>
    <mergeCell ref="H118:I121"/>
    <mergeCell ref="H123:I126"/>
    <mergeCell ref="H128:I131"/>
    <mergeCell ref="H73:I76"/>
    <mergeCell ref="H18:I21"/>
    <mergeCell ref="H23:I26"/>
    <mergeCell ref="H28:I31"/>
    <mergeCell ref="H33:I36"/>
    <mergeCell ref="H38:I41"/>
    <mergeCell ref="H43:I46"/>
    <mergeCell ref="H48:I51"/>
    <mergeCell ref="H53:I56"/>
    <mergeCell ref="H58:I61"/>
    <mergeCell ref="H63:I66"/>
    <mergeCell ref="H68:I71"/>
    <mergeCell ref="H13:I16"/>
    <mergeCell ref="B1:J1"/>
    <mergeCell ref="B2:C2"/>
    <mergeCell ref="G2:J2"/>
    <mergeCell ref="H3:I6"/>
    <mergeCell ref="H8:I11"/>
  </mergeCells>
  <conditionalFormatting sqref="G4">
    <cfRule type="cellIs" dxfId="125" priority="9" operator="equal">
      <formula>""""""</formula>
    </cfRule>
  </conditionalFormatting>
  <conditionalFormatting sqref="G4">
    <cfRule type="cellIs" dxfId="124" priority="10" operator="greaterThanOrEqual">
      <formula>#REF!</formula>
    </cfRule>
    <cfRule type="cellIs" dxfId="123" priority="11" operator="between">
      <formula>#REF!</formula>
      <formula>#REF!-1</formula>
    </cfRule>
    <cfRule type="cellIs" dxfId="122" priority="12" operator="between">
      <formula>#REF!/2</formula>
      <formula>#REF!</formula>
    </cfRule>
  </conditionalFormatting>
  <conditionalFormatting sqref="C3 C8 C13 C18 C23 C28 C33 C38 C43 C48 C53 C58 C63 C68 C73 C78 C83 C88 C93 C98 C103 C108 C113 C118 C123 C128 C133 C138 C143 C148 C153 C158 C163 C168 C173 C178 C183">
    <cfRule type="expression" dxfId="121" priority="13">
      <formula>IF(MID(#REF!,2,1)="4",TRUE)</formula>
    </cfRule>
    <cfRule type="expression" dxfId="120" priority="14">
      <formula>IF(MID(#REF!,2,1)="3",TRUE)</formula>
    </cfRule>
    <cfRule type="expression" dxfId="119" priority="15">
      <formula>IF(MID(#REF!,2,1)="2",TRUE)</formula>
    </cfRule>
    <cfRule type="expression" dxfId="118" priority="16">
      <formula>IF(MID(#REF!,2,1)="1",TRUE)</formula>
    </cfRule>
  </conditionalFormatting>
  <conditionalFormatting sqref="G9 G14 G19 G24 G29 G34 G39 G44 G49 G54 G59 G64 G69 G74 G79 G84 G89 G94 G99 G104 G109 G114 G119 G124 G129 G134 G139 G144 G149 G154 G159 G164 G169 G174 G179 G184">
    <cfRule type="cellIs" dxfId="117" priority="1" operator="equal">
      <formula>""""""</formula>
    </cfRule>
  </conditionalFormatting>
  <conditionalFormatting sqref="G9 G14 G19 G24 G29 G34 G39 G44 G49 G54 G59 G64 G69 G74 G79 G84 G89 G94 G99 G104 G109 G114 G119 G124 G129 G134 G139 G144 G149 G154 G159 G164 G169 G174 G179 G184">
    <cfRule type="cellIs" dxfId="116" priority="2" operator="greaterThanOrEqual">
      <formula>#REF!</formula>
    </cfRule>
    <cfRule type="cellIs" dxfId="115" priority="3" operator="between">
      <formula>#REF!</formula>
      <formula>#REF!-1</formula>
    </cfRule>
    <cfRule type="cellIs" dxfId="114" priority="4" operator="between">
      <formula>#REF!/2</formula>
      <formula>#REF!</formula>
    </cfRule>
  </conditionalFormatting>
  <dataValidations count="1">
    <dataValidation type="list" allowBlank="1" showInputMessage="1" showErrorMessage="1" sqref="C3 C33 C8 C13 C18 C23 C28 C38 C43 C48 C53 C58 C63 C68 C73 C78 C83 C88 C93 C98 C103 C108 C113 C118 C123 C128 C133 C138 C143 C148 C153 C158 C163 C168 C173 C178 C183" xr:uid="{8BDFF7C8-16C6-4F3E-86E5-7E278FFA3348}">
      <formula1>Liste_élèves</formula1>
    </dataValidation>
  </dataValidations>
  <pageMargins left="0.19685039370078741" right="0.19685039370078741" top="0.19685039370078741" bottom="0.19685039370078741" header="0.31496062992125984" footer="0.31496062992125984"/>
  <pageSetup paperSize="9" orientation="landscape" horizontalDpi="4294967293"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9114D018-0D48-444D-B7D1-3AEE49875E3E}">
          <x14:formula1>
            <xm:f>Paramètres!$E$2:$E$27</xm:f>
          </x14:formula1>
          <xm:sqref>F4:F6 F9:F11 F14:F16 F19:F21 F24:F26 F29:F31 F34:F36 F39:F41 F44:F46 F49:F51 F54:F56 F59:F61 F64:F66 F69:F71 F74:F76 F79:F81 F84:F86 F89:F91 F94:F96 F99:F101 F104:F106 F109:F111 F114:F116 F119:F121 F124:F126 F129:F131 F134:F136 F139:F141 F144:F146 F149:F151 F154:F156 F159:F161 F164:F166 F169:F171 F174:F176 F179:F181 F184:F186</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U D A A B Q S w M E F A A C A A g A F k + P V b F N 2 X + l A A A A 9 g A A A B I A H A B D b 2 5 m a W c v U G F j a 2 F n Z S 5 4 b W w g o h g A K K A U A A A A A A A A A A A A A A A A A A A A A A A A A A A A h Y 9 N C s I w G E S v U r J v / g S R 8 j V d C K 4 s i I K 4 D W l s g 2 0 q S W p 7 N x c e y S t Y 0 a o 7 l / P m L W b u 1 x t k Q 1 N H F + 2 8 a W 2 K G K Y o 0 l a 1 h b F l i r p w j B c o E 7 C R 6 i R L H Y 2 y 9 c n g i x R V I Z w T Q v q + x / 0 M t 6 4 k n F J G D v l 6 p y r d S P S R z X 8 5 N t Y H a Z V G A v a v M Y J j x h i e U 4 4 p k A l C b u x X 4 O P e Z / s D Y d n V o X N a H F 2 8 2 g K Z I p D 3 B / E A U E s D B B Q A A g A I A B Z P j 1 U 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A W T 4 9 V K I p H u A 4 A A A A R A A A A E w A c A E Z v c m 1 1 b G F z L 1 N l Y 3 R p b 2 4 x L m 0 g o h g A K K A U A A A A A A A A A A A A A A A A A A A A A A A A A A A A K 0 5 N L s n M z 1 M I h t C G 1 g B Q S w E C L Q A U A A I A C A A W T 4 9 V s U 3 Z f 6 U A A A D 2 A A A A E g A A A A A A A A A A A A A A A A A A A A A A Q 2 9 u Z m l n L 1 B h Y 2 t h Z 2 U u e G 1 s U E s B A i 0 A F A A C A A g A F k + P V Q / K 6 a u k A A A A 6 Q A A A B M A A A A A A A A A A A A A A A A A 8 Q A A A F t D b 2 5 0 Z W 5 0 X 1 R 5 c G V z X S 5 4 b W x Q S w E C L Q A U A A I A C A A W T 4 9 V K I p H u A 4 A A A A R A A A A E w A A A A A A A A A A A A A A A A D i A Q A A R m 9 y b X V s Y X M v U 2 V j d G l v b j E u b V B L B Q Y A A A A A A w A D A M I A A A A 9 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X A Q A A A A A A A H U 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A m A Q A A A Q A A A N C M n d 8 B F d E R j H o A w E / C l + s B A A A A u / / s 5 7 5 r U E G g K G u E 4 j J B j Q A A A A A C A A A A A A A Q Z g A A A A E A A C A A A A A l F O c A + n u 6 u Q b F E V J s q 5 z F d 6 x i W I h P + e C l m L F O / F I x n g A A A A A O g A A A A A I A A C A A A A A R J X y u M c 4 Y u D x D u U j g / + 6 d c e 3 w P V o y 3 X C 4 A E + F A T G j O V A A A A D H 4 H z p 1 G a r 7 4 m m t E D 8 O C / D i T 5 R + E Q N n 8 Z T d l / j 4 B L 3 4 P k S 4 o I V 1 Q 4 P K W I S 0 c V E J a K 7 + O 8 / R j U l Y a b p I E d k L q + B b 4 G Q Y p u 8 r Q G q H L M m 4 N c B n k A A A A A b z o W R y r Y Z z 4 5 a o u V h F r i + e z 7 / W I q h b + F w H m m 3 J k P 5 2 v T c Z W g k Z C i t q C e 1 2 j d j j c w i B f H k e 4 S 9 8 O Q F o K n w X a e p < / D a t a M a s h u p > 
</file>

<file path=customXml/itemProps1.xml><?xml version="1.0" encoding="utf-8"?>
<ds:datastoreItem xmlns:ds="http://schemas.openxmlformats.org/officeDocument/2006/customXml" ds:itemID="{DB63FE27-5B05-423A-A34D-90CB71F42FF1}">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Feuilles de calcul</vt:lpstr>
      </vt:variant>
      <vt:variant>
        <vt:i4>20</vt:i4>
      </vt:variant>
      <vt:variant>
        <vt:lpstr>Plages nommées</vt:lpstr>
      </vt:variant>
      <vt:variant>
        <vt:i4>27</vt:i4>
      </vt:variant>
    </vt:vector>
  </HeadingPairs>
  <TitlesOfParts>
    <vt:vector size="47" baseType="lpstr">
      <vt:lpstr>ACCUEIL</vt:lpstr>
      <vt:lpstr>Paramètres</vt:lpstr>
      <vt:lpstr>Voies et blocs</vt:lpstr>
      <vt:lpstr>Leçon 1</vt:lpstr>
      <vt:lpstr>Leçon 2</vt:lpstr>
      <vt:lpstr>Leçon 3</vt:lpstr>
      <vt:lpstr>Leçon 4</vt:lpstr>
      <vt:lpstr>Leçon 5</vt:lpstr>
      <vt:lpstr>Leçon 6</vt:lpstr>
      <vt:lpstr>Leçon 7</vt:lpstr>
      <vt:lpstr>Leçon 8</vt:lpstr>
      <vt:lpstr>Leçon 9</vt:lpstr>
      <vt:lpstr>Leçon 10</vt:lpstr>
      <vt:lpstr>Bilan par leçon</vt:lpstr>
      <vt:lpstr>Bilan de la séquence</vt:lpstr>
      <vt:lpstr>defis bloc L2</vt:lpstr>
      <vt:lpstr>trimestre ESCALADE</vt:lpstr>
      <vt:lpstr>barême 3</vt:lpstr>
      <vt:lpstr>CCF ESCALADE</vt:lpstr>
      <vt:lpstr>Passages évaluation</vt:lpstr>
      <vt:lpstr>Gagner_en_force</vt:lpstr>
      <vt:lpstr>Gagner_en_résistance</vt:lpstr>
      <vt:lpstr>list_voies</vt:lpstr>
      <vt:lpstr>liste_blocs</vt:lpstr>
      <vt:lpstr>V_01</vt:lpstr>
      <vt:lpstr>V_02</vt:lpstr>
      <vt:lpstr>V_03</vt:lpstr>
      <vt:lpstr>v_04</vt:lpstr>
      <vt:lpstr>v_05</vt:lpstr>
      <vt:lpstr>v_06</vt:lpstr>
      <vt:lpstr>v_07</vt:lpstr>
      <vt:lpstr>v_08</vt:lpstr>
      <vt:lpstr>V_09</vt:lpstr>
      <vt:lpstr>V_10</vt:lpstr>
      <vt:lpstr>V_11</vt:lpstr>
      <vt:lpstr>V_12</vt:lpstr>
      <vt:lpstr>v_13</vt:lpstr>
      <vt:lpstr>v_14</vt:lpstr>
      <vt:lpstr>v_15</vt:lpstr>
      <vt:lpstr>V_16</vt:lpstr>
      <vt:lpstr>V_17</vt:lpstr>
      <vt:lpstr>v_18</vt:lpstr>
      <vt:lpstr>v_19</vt:lpstr>
      <vt:lpstr>v_20</vt:lpstr>
      <vt:lpstr>v_21</vt:lpstr>
      <vt:lpstr>V_22</vt:lpstr>
      <vt:lpstr>V_23</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Camille</dc:creator>
  <cp:lastModifiedBy>Hub_Family</cp:lastModifiedBy>
  <cp:lastPrinted>2023-03-09T10:22:32Z</cp:lastPrinted>
  <dcterms:created xsi:type="dcterms:W3CDTF">2015-02-13T12:20:06Z</dcterms:created>
  <dcterms:modified xsi:type="dcterms:W3CDTF">2023-06-06T06:33:42Z</dcterms:modified>
</cp:coreProperties>
</file>