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2017-18\CORRECTION JUIN\"/>
    </mc:Choice>
  </mc:AlternateContent>
  <bookViews>
    <workbookView xWindow="0" yWindow="0" windowWidth="23040" windowHeight="9408"/>
  </bookViews>
  <sheets>
    <sheet name="Demi-fond" sheetId="13" r:id="rId1"/>
  </sheets>
  <definedNames>
    <definedName name="ecprojet">'Demi-fond'!#REF!</definedName>
    <definedName name="Ensemble_des_plages_colorées" localSheetId="0">'Demi-fond'!$Z$7:$AD$45,'Demi-fond'!$C$44:$I$46,'Demi-fond'!$A$44</definedName>
    <definedName name="Ensemble_des_plages_colorées">#REF!,#REF!,#REF!</definedName>
    <definedName name="Ensemble_des_plages_de_saisie_de_perf" localSheetId="0">'Demi-fond'!$G$8:$H$42</definedName>
    <definedName name="Ensemble_des_plages_de_saisie_de_perf">#REF!</definedName>
    <definedName name="noteperf">'Demi-fond'!$G$51:$G$79</definedName>
    <definedName name="noteprojet">'Demi-fond'!#REF!</definedName>
    <definedName name="perffilles">'Demi-fond'!$F$51:$F$79</definedName>
    <definedName name="perfgars">'Demi-fond'!$H$51:$H$79</definedName>
    <definedName name="_xlnm.Print_Area" localSheetId="0">'Demi-fond'!$A$1:$AF$45</definedName>
  </definedNames>
  <calcPr calcId="152511"/>
</workbook>
</file>

<file path=xl/calcChain.xml><?xml version="1.0" encoding="utf-8"?>
<calcChain xmlns="http://schemas.openxmlformats.org/spreadsheetml/2006/main">
  <c r="S8" i="13" l="1"/>
  <c r="T8" i="13"/>
  <c r="U8" i="13"/>
  <c r="S9" i="13"/>
  <c r="T9" i="13"/>
  <c r="U9" i="13"/>
  <c r="S10" i="13"/>
  <c r="T10" i="13"/>
  <c r="U10" i="13"/>
  <c r="S11" i="13"/>
  <c r="T11" i="13"/>
  <c r="U11" i="13"/>
  <c r="S12" i="13"/>
  <c r="T12" i="13"/>
  <c r="U12" i="13"/>
  <c r="S13" i="13"/>
  <c r="T13" i="13"/>
  <c r="U13" i="13"/>
  <c r="S14" i="13"/>
  <c r="T14" i="13"/>
  <c r="U14" i="13"/>
  <c r="S15" i="13"/>
  <c r="T15" i="13"/>
  <c r="U15" i="13"/>
  <c r="S16" i="13"/>
  <c r="T16" i="13"/>
  <c r="U16" i="13"/>
  <c r="S17" i="13"/>
  <c r="T17" i="13"/>
  <c r="U17" i="13"/>
  <c r="S18" i="13"/>
  <c r="T18" i="13"/>
  <c r="U18" i="13"/>
  <c r="S19" i="13"/>
  <c r="T19" i="13"/>
  <c r="U19" i="13"/>
  <c r="S20" i="13"/>
  <c r="T20" i="13"/>
  <c r="U20" i="13"/>
  <c r="S21" i="13"/>
  <c r="T21" i="13"/>
  <c r="U21" i="13"/>
  <c r="S22" i="13"/>
  <c r="T22" i="13"/>
  <c r="U22" i="13"/>
  <c r="S23" i="13"/>
  <c r="T23" i="13"/>
  <c r="U23" i="13"/>
  <c r="S24" i="13"/>
  <c r="T24" i="13"/>
  <c r="U24" i="13"/>
  <c r="S25" i="13"/>
  <c r="T25" i="13"/>
  <c r="U25" i="13"/>
  <c r="S26" i="13"/>
  <c r="T26" i="13"/>
  <c r="U26" i="13"/>
  <c r="S27" i="13"/>
  <c r="T27" i="13"/>
  <c r="U27" i="13"/>
  <c r="S28" i="13"/>
  <c r="T28" i="13"/>
  <c r="U28" i="13"/>
  <c r="S29" i="13"/>
  <c r="T29" i="13"/>
  <c r="U29" i="13"/>
  <c r="S30" i="13"/>
  <c r="T30" i="13"/>
  <c r="U30" i="13"/>
  <c r="S31" i="13"/>
  <c r="T31" i="13"/>
  <c r="U31" i="13"/>
  <c r="S32" i="13"/>
  <c r="T32" i="13"/>
  <c r="U32" i="13"/>
  <c r="S33" i="13"/>
  <c r="T33" i="13"/>
  <c r="U33" i="13"/>
  <c r="S34" i="13"/>
  <c r="T34" i="13"/>
  <c r="U34" i="13"/>
  <c r="S35" i="13"/>
  <c r="T35" i="13"/>
  <c r="U35" i="13"/>
  <c r="S36" i="13"/>
  <c r="T36" i="13"/>
  <c r="U36" i="13"/>
  <c r="S37" i="13"/>
  <c r="T37" i="13"/>
  <c r="U37" i="13"/>
  <c r="S38" i="13"/>
  <c r="T38" i="13"/>
  <c r="U38" i="13"/>
  <c r="S39" i="13"/>
  <c r="T39" i="13"/>
  <c r="U39" i="13"/>
  <c r="S40" i="13"/>
  <c r="T40" i="13"/>
  <c r="U40" i="13"/>
  <c r="S41" i="13"/>
  <c r="T41" i="13"/>
  <c r="U41" i="13"/>
  <c r="S42" i="13"/>
  <c r="T42" i="13"/>
  <c r="U42" i="13"/>
  <c r="S43" i="13"/>
  <c r="T43" i="13"/>
  <c r="U43" i="13"/>
  <c r="A44" i="13" l="1"/>
  <c r="A45" i="13" s="1"/>
  <c r="I41" i="13" l="1"/>
  <c r="J41" i="13" s="1"/>
  <c r="O41" i="13"/>
  <c r="Q41" i="13" s="1"/>
  <c r="I42" i="13"/>
  <c r="J42" i="13" s="1"/>
  <c r="O42" i="13"/>
  <c r="Q42" i="13" s="1"/>
  <c r="I43" i="13"/>
  <c r="J43" i="13" s="1"/>
  <c r="K43" i="13"/>
  <c r="L43" i="13"/>
  <c r="M43" i="13"/>
  <c r="N43" i="13"/>
  <c r="O43" i="13"/>
  <c r="Q43" i="13" s="1"/>
  <c r="AI14" i="13" l="1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8" i="13"/>
  <c r="AI9" i="13"/>
  <c r="AI10" i="13"/>
  <c r="AI11" i="13"/>
  <c r="AI12" i="13"/>
  <c r="AI13" i="13" l="1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8" i="13"/>
  <c r="AQ9" i="13"/>
  <c r="AQ10" i="13"/>
  <c r="AQ11" i="13"/>
  <c r="AQ12" i="13"/>
  <c r="AQ13" i="13"/>
  <c r="P46" i="13" l="1"/>
  <c r="P45" i="13"/>
  <c r="P44" i="13"/>
  <c r="BQ42" i="13" l="1"/>
  <c r="N42" i="13" s="1"/>
  <c r="BY42" i="13" s="1"/>
  <c r="AN11" i="13" l="1"/>
  <c r="CR11" i="13" s="1"/>
  <c r="O18" i="13" l="1"/>
  <c r="Q18" i="13" s="1"/>
  <c r="O19" i="13"/>
  <c r="Q19" i="13" s="1"/>
  <c r="O20" i="13"/>
  <c r="Q20" i="13" s="1"/>
  <c r="O21" i="13"/>
  <c r="Q21" i="13" s="1"/>
  <c r="O23" i="13"/>
  <c r="Q23" i="13" s="1"/>
  <c r="O24" i="13"/>
  <c r="Q24" i="13" s="1"/>
  <c r="O25" i="13"/>
  <c r="Q25" i="13" s="1"/>
  <c r="O26" i="13"/>
  <c r="Q26" i="13" s="1"/>
  <c r="O27" i="13"/>
  <c r="Q27" i="13" s="1"/>
  <c r="O28" i="13"/>
  <c r="Q28" i="13" s="1"/>
  <c r="O29" i="13"/>
  <c r="Q29" i="13" s="1"/>
  <c r="O30" i="13"/>
  <c r="Q30" i="13" s="1"/>
  <c r="O31" i="13"/>
  <c r="Q31" i="13" s="1"/>
  <c r="O32" i="13"/>
  <c r="Q32" i="13" s="1"/>
  <c r="O33" i="13"/>
  <c r="Q33" i="13" s="1"/>
  <c r="O34" i="13"/>
  <c r="Q34" i="13" s="1"/>
  <c r="O35" i="13"/>
  <c r="Q35" i="13" s="1"/>
  <c r="O36" i="13"/>
  <c r="Q36" i="13" s="1"/>
  <c r="O39" i="13"/>
  <c r="Q39" i="13" s="1"/>
  <c r="CS9" i="13"/>
  <c r="CV9" i="13"/>
  <c r="CS10" i="13"/>
  <c r="CV10" i="13"/>
  <c r="CS11" i="13"/>
  <c r="CV11" i="13"/>
  <c r="CS12" i="13"/>
  <c r="CV12" i="13"/>
  <c r="CS13" i="13"/>
  <c r="CV13" i="13"/>
  <c r="CS14" i="13"/>
  <c r="CV14" i="13"/>
  <c r="CS15" i="13"/>
  <c r="CV15" i="13"/>
  <c r="CS16" i="13"/>
  <c r="CV16" i="13"/>
  <c r="CS17" i="13"/>
  <c r="CV17" i="13"/>
  <c r="CS18" i="13"/>
  <c r="CV18" i="13"/>
  <c r="CS19" i="13"/>
  <c r="CV19" i="13"/>
  <c r="CS20" i="13"/>
  <c r="CV20" i="13"/>
  <c r="CS21" i="13"/>
  <c r="CV21" i="13"/>
  <c r="CS22" i="13"/>
  <c r="CV22" i="13"/>
  <c r="CS23" i="13"/>
  <c r="CV23" i="13"/>
  <c r="CS24" i="13"/>
  <c r="CV24" i="13"/>
  <c r="CS25" i="13"/>
  <c r="CV25" i="13"/>
  <c r="CS26" i="13"/>
  <c r="CV26" i="13"/>
  <c r="CS27" i="13"/>
  <c r="CV27" i="13"/>
  <c r="CS28" i="13"/>
  <c r="CV28" i="13"/>
  <c r="CS29" i="13"/>
  <c r="CV29" i="13"/>
  <c r="CS30" i="13"/>
  <c r="CV30" i="13"/>
  <c r="CS31" i="13"/>
  <c r="CV31" i="13"/>
  <c r="CS32" i="13"/>
  <c r="CV32" i="13"/>
  <c r="CS33" i="13"/>
  <c r="CV33" i="13"/>
  <c r="CS34" i="13"/>
  <c r="CV34" i="13"/>
  <c r="CS35" i="13"/>
  <c r="CV35" i="13"/>
  <c r="CS36" i="13"/>
  <c r="CV36" i="13"/>
  <c r="CS37" i="13"/>
  <c r="CV37" i="13"/>
  <c r="CS38" i="13"/>
  <c r="CV38" i="13"/>
  <c r="CS39" i="13"/>
  <c r="CV39" i="13"/>
  <c r="CS40" i="13"/>
  <c r="CV40" i="13"/>
  <c r="CS41" i="13"/>
  <c r="CV41" i="13"/>
  <c r="CS42" i="13"/>
  <c r="CV42" i="13"/>
  <c r="CV8" i="13"/>
  <c r="CS8" i="13"/>
  <c r="AG9" i="13" l="1"/>
  <c r="AH9" i="13"/>
  <c r="AG10" i="13"/>
  <c r="AL10" i="13" s="1"/>
  <c r="CI10" i="13" s="1"/>
  <c r="AH10" i="13"/>
  <c r="AM10" i="13" s="1"/>
  <c r="AG11" i="13"/>
  <c r="AL11" i="13" s="1"/>
  <c r="CI11" i="13" s="1"/>
  <c r="AH11" i="13"/>
  <c r="AM11" i="13" s="1"/>
  <c r="AG12" i="13"/>
  <c r="AL12" i="13" s="1"/>
  <c r="CI12" i="13" s="1"/>
  <c r="AH12" i="13"/>
  <c r="AM12" i="13" s="1"/>
  <c r="AG13" i="13"/>
  <c r="AL13" i="13" s="1"/>
  <c r="CI13" i="13" s="1"/>
  <c r="AH13" i="13"/>
  <c r="AM13" i="13" s="1"/>
  <c r="AG14" i="13"/>
  <c r="AL14" i="13" s="1"/>
  <c r="CI14" i="13" s="1"/>
  <c r="AH14" i="13"/>
  <c r="AM14" i="13" s="1"/>
  <c r="AG15" i="13"/>
  <c r="AL15" i="13" s="1"/>
  <c r="CI15" i="13" s="1"/>
  <c r="AH15" i="13"/>
  <c r="AM15" i="13" s="1"/>
  <c r="AG16" i="13"/>
  <c r="AL16" i="13" s="1"/>
  <c r="CI16" i="13" s="1"/>
  <c r="AH16" i="13"/>
  <c r="AM16" i="13" s="1"/>
  <c r="AG17" i="13"/>
  <c r="AL17" i="13" s="1"/>
  <c r="CI17" i="13" s="1"/>
  <c r="AH17" i="13"/>
  <c r="AM17" i="13" s="1"/>
  <c r="CM17" i="13" s="1"/>
  <c r="AG18" i="13"/>
  <c r="AL18" i="13" s="1"/>
  <c r="CI18" i="13" s="1"/>
  <c r="AH18" i="13"/>
  <c r="AM18" i="13" s="1"/>
  <c r="AG19" i="13"/>
  <c r="AL19" i="13" s="1"/>
  <c r="CI19" i="13" s="1"/>
  <c r="AH19" i="13"/>
  <c r="AM19" i="13" s="1"/>
  <c r="AG20" i="13"/>
  <c r="AL20" i="13" s="1"/>
  <c r="CI20" i="13" s="1"/>
  <c r="AH20" i="13"/>
  <c r="AM20" i="13" s="1"/>
  <c r="AG21" i="13"/>
  <c r="AL21" i="13" s="1"/>
  <c r="CI21" i="13" s="1"/>
  <c r="AH21" i="13"/>
  <c r="AM21" i="13" s="1"/>
  <c r="AG22" i="13"/>
  <c r="AL22" i="13" s="1"/>
  <c r="CI22" i="13" s="1"/>
  <c r="AH22" i="13"/>
  <c r="AM22" i="13" s="1"/>
  <c r="AG23" i="13"/>
  <c r="AL23" i="13" s="1"/>
  <c r="CI23" i="13" s="1"/>
  <c r="AH23" i="13"/>
  <c r="AM23" i="13" s="1"/>
  <c r="AG24" i="13"/>
  <c r="AL24" i="13" s="1"/>
  <c r="CI24" i="13" s="1"/>
  <c r="AH24" i="13"/>
  <c r="AM24" i="13" s="1"/>
  <c r="AG25" i="13"/>
  <c r="AL25" i="13" s="1"/>
  <c r="CI25" i="13" s="1"/>
  <c r="AH25" i="13"/>
  <c r="AM25" i="13" s="1"/>
  <c r="AG26" i="13"/>
  <c r="AL26" i="13" s="1"/>
  <c r="CI26" i="13" s="1"/>
  <c r="AH26" i="13"/>
  <c r="AM26" i="13" s="1"/>
  <c r="AG27" i="13"/>
  <c r="AL27" i="13" s="1"/>
  <c r="CI27" i="13" s="1"/>
  <c r="AH27" i="13"/>
  <c r="AM27" i="13" s="1"/>
  <c r="AG28" i="13"/>
  <c r="AL28" i="13" s="1"/>
  <c r="CI28" i="13" s="1"/>
  <c r="AH28" i="13"/>
  <c r="AM28" i="13" s="1"/>
  <c r="AG29" i="13"/>
  <c r="AL29" i="13" s="1"/>
  <c r="CI29" i="13" s="1"/>
  <c r="AH29" i="13"/>
  <c r="AM29" i="13" s="1"/>
  <c r="AG30" i="13"/>
  <c r="AL30" i="13" s="1"/>
  <c r="CI30" i="13" s="1"/>
  <c r="AH30" i="13"/>
  <c r="AM30" i="13" s="1"/>
  <c r="CO30" i="13" s="1"/>
  <c r="AG31" i="13"/>
  <c r="AL31" i="13" s="1"/>
  <c r="CI31" i="13" s="1"/>
  <c r="AH31" i="13"/>
  <c r="AM31" i="13" s="1"/>
  <c r="CO31" i="13" s="1"/>
  <c r="AG32" i="13"/>
  <c r="AL32" i="13" s="1"/>
  <c r="CI32" i="13" s="1"/>
  <c r="AH32" i="13"/>
  <c r="AM32" i="13" s="1"/>
  <c r="AG33" i="13"/>
  <c r="AL33" i="13" s="1"/>
  <c r="CI33" i="13" s="1"/>
  <c r="AH33" i="13"/>
  <c r="AM33" i="13" s="1"/>
  <c r="CM33" i="13" s="1"/>
  <c r="AG34" i="13"/>
  <c r="AL34" i="13" s="1"/>
  <c r="CI34" i="13" s="1"/>
  <c r="AH34" i="13"/>
  <c r="AM34" i="13" s="1"/>
  <c r="AG35" i="13"/>
  <c r="AL35" i="13" s="1"/>
  <c r="CI35" i="13" s="1"/>
  <c r="AH35" i="13"/>
  <c r="AM35" i="13" s="1"/>
  <c r="CO35" i="13" s="1"/>
  <c r="AG36" i="13"/>
  <c r="AL36" i="13" s="1"/>
  <c r="CI36" i="13" s="1"/>
  <c r="AH36" i="13"/>
  <c r="AM36" i="13" s="1"/>
  <c r="AG37" i="13"/>
  <c r="AL37" i="13" s="1"/>
  <c r="CI37" i="13" s="1"/>
  <c r="AH37" i="13"/>
  <c r="AM37" i="13" s="1"/>
  <c r="CM37" i="13" s="1"/>
  <c r="AG38" i="13"/>
  <c r="AL38" i="13" s="1"/>
  <c r="CI38" i="13" s="1"/>
  <c r="AH38" i="13"/>
  <c r="AM38" i="13" s="1"/>
  <c r="AG39" i="13"/>
  <c r="AL39" i="13" s="1"/>
  <c r="CI39" i="13" s="1"/>
  <c r="AH39" i="13"/>
  <c r="AM39" i="13" s="1"/>
  <c r="CN39" i="13" s="1"/>
  <c r="AG40" i="13"/>
  <c r="AL40" i="13" s="1"/>
  <c r="CI40" i="13" s="1"/>
  <c r="AH40" i="13"/>
  <c r="AM40" i="13" s="1"/>
  <c r="AG41" i="13"/>
  <c r="AL41" i="13" s="1"/>
  <c r="CI41" i="13" s="1"/>
  <c r="AH41" i="13"/>
  <c r="AM41" i="13" s="1"/>
  <c r="AG42" i="13"/>
  <c r="AL42" i="13" s="1"/>
  <c r="AH42" i="13"/>
  <c r="AM42" i="13" s="1"/>
  <c r="CH42" i="13" l="1"/>
  <c r="CI42" i="13"/>
  <c r="CH41" i="13"/>
  <c r="CH39" i="13"/>
  <c r="CH37" i="13"/>
  <c r="CH35" i="13"/>
  <c r="CH33" i="13"/>
  <c r="CH31" i="13"/>
  <c r="CH29" i="13"/>
  <c r="CH27" i="13"/>
  <c r="CH25" i="13"/>
  <c r="CH23" i="13"/>
  <c r="CH21" i="13"/>
  <c r="CH19" i="13"/>
  <c r="CH17" i="13"/>
  <c r="CH15" i="13"/>
  <c r="CH13" i="13"/>
  <c r="CH11" i="13"/>
  <c r="CP42" i="13"/>
  <c r="CQ42" i="13"/>
  <c r="CP36" i="13"/>
  <c r="CQ36" i="13"/>
  <c r="CP34" i="13"/>
  <c r="CQ34" i="13"/>
  <c r="CP32" i="13"/>
  <c r="CQ32" i="13"/>
  <c r="CM34" i="13"/>
  <c r="CM42" i="13"/>
  <c r="CH40" i="13"/>
  <c r="CH38" i="13"/>
  <c r="CH36" i="13"/>
  <c r="CH34" i="13"/>
  <c r="CH32" i="13"/>
  <c r="CH30" i="13"/>
  <c r="CH28" i="13"/>
  <c r="CH26" i="13"/>
  <c r="CH24" i="13"/>
  <c r="CH22" i="13"/>
  <c r="CH20" i="13"/>
  <c r="CH18" i="13"/>
  <c r="CH16" i="13"/>
  <c r="CH14" i="13"/>
  <c r="CH12" i="13"/>
  <c r="CP35" i="13"/>
  <c r="CQ35" i="13"/>
  <c r="CP31" i="13"/>
  <c r="CQ31" i="13"/>
  <c r="CN31" i="13"/>
  <c r="CM31" i="13"/>
  <c r="CH10" i="13"/>
  <c r="CO33" i="13"/>
  <c r="CP33" i="13"/>
  <c r="CQ33" i="13"/>
  <c r="CN33" i="13"/>
  <c r="CP41" i="13"/>
  <c r="CQ41" i="13"/>
  <c r="CP40" i="13"/>
  <c r="CQ40" i="13"/>
  <c r="CQ38" i="13"/>
  <c r="CP38" i="13"/>
  <c r="CN37" i="13"/>
  <c r="CO37" i="13"/>
  <c r="CP39" i="13"/>
  <c r="CQ39" i="13"/>
  <c r="CP37" i="13"/>
  <c r="CQ37" i="13"/>
  <c r="CO39" i="13"/>
  <c r="CM39" i="13"/>
  <c r="CP29" i="13"/>
  <c r="CQ29" i="13"/>
  <c r="CP27" i="13"/>
  <c r="CQ27" i="13"/>
  <c r="CP25" i="13"/>
  <c r="CQ25" i="13"/>
  <c r="CP23" i="13"/>
  <c r="CQ23" i="13"/>
  <c r="CN29" i="13"/>
  <c r="CM27" i="13"/>
  <c r="CO25" i="13"/>
  <c r="CO23" i="13"/>
  <c r="CP30" i="13"/>
  <c r="CQ30" i="13"/>
  <c r="CP28" i="13"/>
  <c r="CQ28" i="13"/>
  <c r="CP26" i="13"/>
  <c r="CQ26" i="13"/>
  <c r="CP24" i="13"/>
  <c r="CQ24" i="13"/>
  <c r="CO22" i="13"/>
  <c r="CP22" i="13"/>
  <c r="CQ22" i="13"/>
  <c r="CM26" i="13"/>
  <c r="CN23" i="13"/>
  <c r="CO29" i="13"/>
  <c r="CM23" i="13"/>
  <c r="CM30" i="13"/>
  <c r="CN25" i="13"/>
  <c r="CO27" i="13"/>
  <c r="CP21" i="13"/>
  <c r="CQ21" i="13"/>
  <c r="CN21" i="13"/>
  <c r="CO21" i="13"/>
  <c r="CP20" i="13"/>
  <c r="CQ20" i="13"/>
  <c r="CM20" i="13"/>
  <c r="CO20" i="13"/>
  <c r="CP19" i="13"/>
  <c r="CQ19" i="13"/>
  <c r="CO19" i="13"/>
  <c r="CM19" i="13"/>
  <c r="CP18" i="13"/>
  <c r="CQ18" i="13"/>
  <c r="CQ14" i="13"/>
  <c r="CP14" i="13"/>
  <c r="CP10" i="13"/>
  <c r="CQ10" i="13"/>
  <c r="CP17" i="13"/>
  <c r="CQ17" i="13"/>
  <c r="CP15" i="13"/>
  <c r="CQ15" i="13"/>
  <c r="CP13" i="13"/>
  <c r="CQ13" i="13"/>
  <c r="CP11" i="13"/>
  <c r="CQ11" i="13"/>
  <c r="CN17" i="13"/>
  <c r="CP16" i="13"/>
  <c r="CQ16" i="13"/>
  <c r="CO12" i="13"/>
  <c r="CQ12" i="13"/>
  <c r="CP12" i="13"/>
  <c r="CO17" i="13"/>
  <c r="CM15" i="13"/>
  <c r="CO13" i="13"/>
  <c r="CM13" i="13"/>
  <c r="CN13" i="13"/>
  <c r="CM11" i="13"/>
  <c r="CN11" i="13"/>
  <c r="CO11" i="13"/>
  <c r="CB41" i="13"/>
  <c r="CC41" i="13"/>
  <c r="CD41" i="13"/>
  <c r="CB39" i="13"/>
  <c r="CC39" i="13"/>
  <c r="CD39" i="13"/>
  <c r="CD37" i="13"/>
  <c r="CC37" i="13"/>
  <c r="CB37" i="13"/>
  <c r="CC35" i="13"/>
  <c r="CB35" i="13"/>
  <c r="CD35" i="13"/>
  <c r="CB33" i="13"/>
  <c r="CC33" i="13"/>
  <c r="CD33" i="13"/>
  <c r="CC31" i="13"/>
  <c r="CD31" i="13"/>
  <c r="CB31" i="13"/>
  <c r="CD29" i="13"/>
  <c r="CC29" i="13"/>
  <c r="CB29" i="13"/>
  <c r="CC27" i="13"/>
  <c r="CB27" i="13"/>
  <c r="CD27" i="13"/>
  <c r="CB25" i="13"/>
  <c r="CC25" i="13"/>
  <c r="CD25" i="13"/>
  <c r="CD23" i="13"/>
  <c r="CB23" i="13"/>
  <c r="CC23" i="13"/>
  <c r="CD21" i="13"/>
  <c r="CB21" i="13"/>
  <c r="CC21" i="13"/>
  <c r="CC19" i="13"/>
  <c r="CB19" i="13"/>
  <c r="CD19" i="13"/>
  <c r="CD17" i="13"/>
  <c r="CB17" i="13"/>
  <c r="CC17" i="13"/>
  <c r="CD15" i="13"/>
  <c r="CB15" i="13"/>
  <c r="CC15" i="13"/>
  <c r="CB13" i="13"/>
  <c r="CC13" i="13"/>
  <c r="CD13" i="13"/>
  <c r="CC11" i="13"/>
  <c r="CD11" i="13"/>
  <c r="CB11" i="13"/>
  <c r="CN42" i="13"/>
  <c r="CO42" i="13"/>
  <c r="CN40" i="13"/>
  <c r="CM40" i="13"/>
  <c r="CN38" i="13"/>
  <c r="CN36" i="13"/>
  <c r="CN34" i="13"/>
  <c r="CN32" i="13"/>
  <c r="CN30" i="13"/>
  <c r="CN28" i="13"/>
  <c r="CN26" i="13"/>
  <c r="CN24" i="13"/>
  <c r="CN20" i="13"/>
  <c r="CN18" i="13"/>
  <c r="CM16" i="13"/>
  <c r="CN16" i="13"/>
  <c r="CM14" i="13"/>
  <c r="CN14" i="13"/>
  <c r="CN12" i="13"/>
  <c r="CO14" i="13"/>
  <c r="CO24" i="13"/>
  <c r="CO32" i="13"/>
  <c r="CO40" i="13"/>
  <c r="CM38" i="13"/>
  <c r="CD42" i="13"/>
  <c r="CB42" i="13"/>
  <c r="CC42" i="13"/>
  <c r="CB40" i="13"/>
  <c r="CC40" i="13"/>
  <c r="CD40" i="13"/>
  <c r="CC38" i="13"/>
  <c r="CB38" i="13"/>
  <c r="CD38" i="13"/>
  <c r="CB36" i="13"/>
  <c r="CC36" i="13"/>
  <c r="CD36" i="13"/>
  <c r="CC34" i="13"/>
  <c r="CD34" i="13"/>
  <c r="CB34" i="13"/>
  <c r="CD32" i="13"/>
  <c r="CB32" i="13"/>
  <c r="CC32" i="13"/>
  <c r="CC30" i="13"/>
  <c r="CB30" i="13"/>
  <c r="CD30" i="13"/>
  <c r="CB28" i="13"/>
  <c r="CD28" i="13"/>
  <c r="CC28" i="13"/>
  <c r="CD26" i="13"/>
  <c r="CC26" i="13"/>
  <c r="CB26" i="13"/>
  <c r="CD24" i="13"/>
  <c r="CB24" i="13"/>
  <c r="CC24" i="13"/>
  <c r="CB20" i="13"/>
  <c r="CD20" i="13"/>
  <c r="CC20" i="13"/>
  <c r="CD18" i="13"/>
  <c r="CB18" i="13"/>
  <c r="CC18" i="13"/>
  <c r="CB16" i="13"/>
  <c r="CC16" i="13"/>
  <c r="CD16" i="13"/>
  <c r="CD14" i="13"/>
  <c r="CB14" i="13"/>
  <c r="CC14" i="13"/>
  <c r="CD12" i="13"/>
  <c r="CB12" i="13"/>
  <c r="CC12" i="13"/>
  <c r="CM12" i="13"/>
  <c r="CM18" i="13"/>
  <c r="CM24" i="13"/>
  <c r="CM28" i="13"/>
  <c r="CM32" i="13"/>
  <c r="CM36" i="13"/>
  <c r="CO16" i="13"/>
  <c r="CO26" i="13"/>
  <c r="CO34" i="13"/>
  <c r="CN41" i="13"/>
  <c r="CO41" i="13"/>
  <c r="CN15" i="13"/>
  <c r="CO18" i="13"/>
  <c r="CO28" i="13"/>
  <c r="CO36" i="13"/>
  <c r="CN19" i="13"/>
  <c r="CN27" i="13"/>
  <c r="CN35" i="13"/>
  <c r="CM41" i="13"/>
  <c r="CO15" i="13"/>
  <c r="CM21" i="13"/>
  <c r="CM25" i="13"/>
  <c r="CM29" i="13"/>
  <c r="CM35" i="13"/>
  <c r="CO38" i="13"/>
  <c r="CN22" i="13"/>
  <c r="CM22" i="13"/>
  <c r="CC22" i="13"/>
  <c r="CD22" i="13"/>
  <c r="CB22" i="13"/>
  <c r="CO10" i="13"/>
  <c r="CM10" i="13"/>
  <c r="CN10" i="13"/>
  <c r="CC10" i="13"/>
  <c r="CD10" i="13"/>
  <c r="CB10" i="13"/>
  <c r="AL9" i="13"/>
  <c r="CI9" i="13" s="1"/>
  <c r="AM9" i="13"/>
  <c r="AX13" i="13"/>
  <c r="AN22" i="13"/>
  <c r="CR22" i="13" s="1"/>
  <c r="AN23" i="13"/>
  <c r="CR23" i="13" s="1"/>
  <c r="AN24" i="13"/>
  <c r="CR24" i="13" s="1"/>
  <c r="AN25" i="13"/>
  <c r="CR25" i="13" s="1"/>
  <c r="AN26" i="13"/>
  <c r="CR26" i="13" s="1"/>
  <c r="AN27" i="13"/>
  <c r="CR27" i="13" s="1"/>
  <c r="AN28" i="13"/>
  <c r="CR28" i="13" s="1"/>
  <c r="AN29" i="13"/>
  <c r="CR29" i="13" s="1"/>
  <c r="AN30" i="13"/>
  <c r="CR30" i="13" s="1"/>
  <c r="AN31" i="13"/>
  <c r="CR31" i="13" s="1"/>
  <c r="AN32" i="13"/>
  <c r="CR32" i="13" s="1"/>
  <c r="AN33" i="13"/>
  <c r="CR33" i="13" s="1"/>
  <c r="AN34" i="13"/>
  <c r="CR34" i="13" s="1"/>
  <c r="AN35" i="13"/>
  <c r="CR35" i="13" s="1"/>
  <c r="AN36" i="13"/>
  <c r="CR36" i="13" s="1"/>
  <c r="AN37" i="13"/>
  <c r="CR37" i="13" s="1"/>
  <c r="AN38" i="13"/>
  <c r="CR38" i="13" s="1"/>
  <c r="AN39" i="13"/>
  <c r="CR39" i="13" s="1"/>
  <c r="AN40" i="13"/>
  <c r="CR40" i="13" s="1"/>
  <c r="AN41" i="13"/>
  <c r="CR41" i="13" s="1"/>
  <c r="AN42" i="13"/>
  <c r="CR42" i="13" s="1"/>
  <c r="AN9" i="13"/>
  <c r="CR9" i="13" s="1"/>
  <c r="AN10" i="13"/>
  <c r="CR10" i="13" s="1"/>
  <c r="AN12" i="13"/>
  <c r="CR12" i="13" s="1"/>
  <c r="AN13" i="13"/>
  <c r="CR13" i="13" s="1"/>
  <c r="AN14" i="13"/>
  <c r="CR14" i="13" s="1"/>
  <c r="AN15" i="13"/>
  <c r="CR15" i="13" s="1"/>
  <c r="AN16" i="13"/>
  <c r="CR16" i="13" s="1"/>
  <c r="AN17" i="13"/>
  <c r="CR17" i="13" s="1"/>
  <c r="AN18" i="13"/>
  <c r="CR18" i="13" s="1"/>
  <c r="AN19" i="13"/>
  <c r="CR19" i="13" s="1"/>
  <c r="AN20" i="13"/>
  <c r="CR20" i="13" s="1"/>
  <c r="AN21" i="13"/>
  <c r="CR21" i="13" s="1"/>
  <c r="AN8" i="13"/>
  <c r="CR8" i="13" s="1"/>
  <c r="AG8" i="13"/>
  <c r="AH8" i="13"/>
  <c r="CH9" i="13" l="1"/>
  <c r="CP9" i="13"/>
  <c r="CQ9" i="13"/>
  <c r="CN9" i="13"/>
  <c r="CO9" i="13"/>
  <c r="CM9" i="13"/>
  <c r="CD9" i="13"/>
  <c r="CB9" i="13"/>
  <c r="CC9" i="13"/>
  <c r="AL8" i="13"/>
  <c r="AM8" i="13"/>
  <c r="AF44" i="13"/>
  <c r="AB44" i="13"/>
  <c r="CI8" i="13" l="1"/>
  <c r="CH8" i="13"/>
  <c r="CQ8" i="13"/>
  <c r="CP8" i="13"/>
  <c r="CM8" i="13"/>
  <c r="CO8" i="13"/>
  <c r="CN8" i="13"/>
  <c r="CD8" i="13"/>
  <c r="CC8" i="13"/>
  <c r="CB8" i="13"/>
  <c r="I24" i="13" l="1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AJ42" i="13" l="1"/>
  <c r="AK42" i="13"/>
  <c r="J34" i="13"/>
  <c r="AJ34" i="13"/>
  <c r="AK34" i="13"/>
  <c r="J26" i="13"/>
  <c r="AJ26" i="13"/>
  <c r="AK26" i="13"/>
  <c r="J18" i="13"/>
  <c r="AJ18" i="13"/>
  <c r="AK18" i="13"/>
  <c r="J39" i="13"/>
  <c r="AK39" i="13"/>
  <c r="AJ39" i="13"/>
  <c r="J35" i="13"/>
  <c r="AK35" i="13"/>
  <c r="AJ35" i="13"/>
  <c r="J31" i="13"/>
  <c r="AK31" i="13"/>
  <c r="AJ31" i="13"/>
  <c r="J27" i="13"/>
  <c r="AK27" i="13"/>
  <c r="AJ27" i="13"/>
  <c r="J23" i="13"/>
  <c r="AK23" i="13"/>
  <c r="AJ23" i="13"/>
  <c r="J19" i="13"/>
  <c r="AK19" i="13"/>
  <c r="AJ19" i="13"/>
  <c r="J15" i="13"/>
  <c r="AK15" i="13"/>
  <c r="AJ15" i="13"/>
  <c r="J11" i="13"/>
  <c r="AK11" i="13"/>
  <c r="AJ11" i="13"/>
  <c r="J38" i="13"/>
  <c r="AJ38" i="13"/>
  <c r="AK38" i="13"/>
  <c r="J30" i="13"/>
  <c r="AJ30" i="13"/>
  <c r="AK30" i="13"/>
  <c r="J22" i="13"/>
  <c r="AJ22" i="13"/>
  <c r="AK22" i="13"/>
  <c r="J14" i="13"/>
  <c r="AJ14" i="13"/>
  <c r="AK14" i="13"/>
  <c r="AJ41" i="13"/>
  <c r="AK41" i="13"/>
  <c r="J37" i="13"/>
  <c r="AJ37" i="13"/>
  <c r="AK37" i="13"/>
  <c r="J33" i="13"/>
  <c r="AJ33" i="13"/>
  <c r="AK33" i="13"/>
  <c r="J29" i="13"/>
  <c r="AJ29" i="13"/>
  <c r="AK29" i="13"/>
  <c r="J25" i="13"/>
  <c r="AJ25" i="13"/>
  <c r="AK25" i="13"/>
  <c r="J21" i="13"/>
  <c r="AJ21" i="13"/>
  <c r="AK21" i="13"/>
  <c r="J17" i="13"/>
  <c r="AJ17" i="13"/>
  <c r="AK17" i="13"/>
  <c r="J13" i="13"/>
  <c r="AJ13" i="13"/>
  <c r="AK13" i="13"/>
  <c r="J9" i="13"/>
  <c r="AJ9" i="13"/>
  <c r="AK9" i="13"/>
  <c r="J40" i="13"/>
  <c r="AK40" i="13"/>
  <c r="AJ40" i="13"/>
  <c r="J36" i="13"/>
  <c r="AK36" i="13"/>
  <c r="AJ36" i="13"/>
  <c r="J32" i="13"/>
  <c r="AK32" i="13"/>
  <c r="AJ32" i="13"/>
  <c r="J28" i="13"/>
  <c r="AK28" i="13"/>
  <c r="AJ28" i="13"/>
  <c r="J24" i="13"/>
  <c r="AK24" i="13"/>
  <c r="AJ24" i="13"/>
  <c r="J20" i="13"/>
  <c r="AK20" i="13"/>
  <c r="AJ20" i="13"/>
  <c r="J16" i="13"/>
  <c r="AK16" i="13"/>
  <c r="AJ16" i="13"/>
  <c r="AJ12" i="13"/>
  <c r="AK12" i="13"/>
  <c r="J10" i="13"/>
  <c r="AJ10" i="13"/>
  <c r="AK10" i="13"/>
  <c r="J12" i="13"/>
  <c r="AO10" i="13" l="1"/>
  <c r="AW10" i="13" s="1"/>
  <c r="AS10" i="13"/>
  <c r="BA10" i="13" s="1"/>
  <c r="AR10" i="13"/>
  <c r="AZ10" i="13" s="1"/>
  <c r="AV10" i="13"/>
  <c r="BD10" i="13" s="1"/>
  <c r="AT10" i="13"/>
  <c r="BB10" i="13" s="1"/>
  <c r="AU10" i="13"/>
  <c r="BC10" i="13" s="1"/>
  <c r="AP10" i="13"/>
  <c r="AX10" i="13" s="1"/>
  <c r="AO17" i="13"/>
  <c r="AW17" i="13" s="1"/>
  <c r="AS17" i="13"/>
  <c r="BA17" i="13" s="1"/>
  <c r="AT17" i="13"/>
  <c r="BB17" i="13" s="1"/>
  <c r="AR17" i="13"/>
  <c r="AZ17" i="13" s="1"/>
  <c r="AV17" i="13"/>
  <c r="BD17" i="13" s="1"/>
  <c r="AP17" i="13"/>
  <c r="AX17" i="13" s="1"/>
  <c r="AU17" i="13"/>
  <c r="BC17" i="13" s="1"/>
  <c r="AO22" i="13"/>
  <c r="AW22" i="13" s="1"/>
  <c r="AS22" i="13"/>
  <c r="BA22" i="13" s="1"/>
  <c r="AR22" i="13"/>
  <c r="AV22" i="13"/>
  <c r="BD22" i="13" s="1"/>
  <c r="AP22" i="13"/>
  <c r="AX22" i="13" s="1"/>
  <c r="AT22" i="13"/>
  <c r="BB22" i="13" s="1"/>
  <c r="AU22" i="13"/>
  <c r="AO11" i="13"/>
  <c r="AW11" i="13" s="1"/>
  <c r="AS11" i="13"/>
  <c r="BA11" i="13" s="1"/>
  <c r="AR11" i="13"/>
  <c r="AZ11" i="13" s="1"/>
  <c r="AV11" i="13"/>
  <c r="AU11" i="13"/>
  <c r="BC11" i="13" s="1"/>
  <c r="AP11" i="13"/>
  <c r="AX11" i="13" s="1"/>
  <c r="AT11" i="13"/>
  <c r="BB11" i="13" s="1"/>
  <c r="AO28" i="13"/>
  <c r="AS28" i="13"/>
  <c r="AR28" i="13"/>
  <c r="AZ28" i="13" s="1"/>
  <c r="AV28" i="13"/>
  <c r="BD28" i="13" s="1"/>
  <c r="AU28" i="13"/>
  <c r="BC28" i="13" s="1"/>
  <c r="AT28" i="13"/>
  <c r="AP28" i="13"/>
  <c r="AX28" i="13" s="1"/>
  <c r="AO23" i="13"/>
  <c r="AW23" i="13" s="1"/>
  <c r="AS23" i="13"/>
  <c r="AR23" i="13"/>
  <c r="AZ23" i="13" s="1"/>
  <c r="AV23" i="13"/>
  <c r="BD23" i="13" s="1"/>
  <c r="AP23" i="13"/>
  <c r="AX23" i="13" s="1"/>
  <c r="AT23" i="13"/>
  <c r="AU23" i="13"/>
  <c r="BC23" i="13" s="1"/>
  <c r="AO25" i="13"/>
  <c r="AW25" i="13" s="1"/>
  <c r="AS25" i="13"/>
  <c r="BA25" i="13" s="1"/>
  <c r="AR25" i="13"/>
  <c r="AV25" i="13"/>
  <c r="BD25" i="13" s="1"/>
  <c r="AP25" i="13"/>
  <c r="AX25" i="13" s="1"/>
  <c r="AU25" i="13"/>
  <c r="BC25" i="13" s="1"/>
  <c r="AT25" i="13"/>
  <c r="BB25" i="13" s="1"/>
  <c r="AO41" i="13"/>
  <c r="AW41" i="13" s="1"/>
  <c r="AS41" i="13"/>
  <c r="BA41" i="13" s="1"/>
  <c r="AR41" i="13"/>
  <c r="AZ41" i="13" s="1"/>
  <c r="AV41" i="13"/>
  <c r="BD41" i="13" s="1"/>
  <c r="AP41" i="13"/>
  <c r="AX41" i="13" s="1"/>
  <c r="AT41" i="13"/>
  <c r="BB41" i="13" s="1"/>
  <c r="AU41" i="13"/>
  <c r="BC41" i="13" s="1"/>
  <c r="AO38" i="13"/>
  <c r="AS38" i="13"/>
  <c r="BA38" i="13" s="1"/>
  <c r="AR38" i="13"/>
  <c r="AZ38" i="13" s="1"/>
  <c r="AV38" i="13"/>
  <c r="BD38" i="13" s="1"/>
  <c r="AT38" i="13"/>
  <c r="AU38" i="13"/>
  <c r="BC38" i="13" s="1"/>
  <c r="AP38" i="13"/>
  <c r="AX38" i="13" s="1"/>
  <c r="AO19" i="13"/>
  <c r="AW19" i="13" s="1"/>
  <c r="AS19" i="13"/>
  <c r="BA19" i="13" s="1"/>
  <c r="AT19" i="13"/>
  <c r="BB19" i="13" s="1"/>
  <c r="AR19" i="13"/>
  <c r="AZ19" i="13" s="1"/>
  <c r="AV19" i="13"/>
  <c r="BD19" i="13" s="1"/>
  <c r="AP19" i="13"/>
  <c r="AX19" i="13" s="1"/>
  <c r="AU19" i="13"/>
  <c r="BC19" i="13" s="1"/>
  <c r="AO35" i="13"/>
  <c r="AW35" i="13" s="1"/>
  <c r="AS35" i="13"/>
  <c r="BA35" i="13" s="1"/>
  <c r="AR35" i="13"/>
  <c r="AZ35" i="13" s="1"/>
  <c r="AV35" i="13"/>
  <c r="AP35" i="13"/>
  <c r="AX35" i="13" s="1"/>
  <c r="AT35" i="13"/>
  <c r="BB35" i="13" s="1"/>
  <c r="AU35" i="13"/>
  <c r="BC35" i="13" s="1"/>
  <c r="AO42" i="13"/>
  <c r="AW42" i="13" s="1"/>
  <c r="AS42" i="13"/>
  <c r="BA42" i="13" s="1"/>
  <c r="AR42" i="13"/>
  <c r="AZ42" i="13" s="1"/>
  <c r="AV42" i="13"/>
  <c r="BD42" i="13" s="1"/>
  <c r="AU42" i="13"/>
  <c r="BC42" i="13" s="1"/>
  <c r="AT42" i="13"/>
  <c r="BB42" i="13" s="1"/>
  <c r="AP42" i="13"/>
  <c r="AX42" i="13" s="1"/>
  <c r="AO16" i="13"/>
  <c r="AW16" i="13" s="1"/>
  <c r="AS16" i="13"/>
  <c r="BA16" i="13" s="1"/>
  <c r="AT16" i="13"/>
  <c r="BB16" i="13" s="1"/>
  <c r="AR16" i="13"/>
  <c r="AZ16" i="13" s="1"/>
  <c r="AV16" i="13"/>
  <c r="BD16" i="13" s="1"/>
  <c r="AP16" i="13"/>
  <c r="AX16" i="13" s="1"/>
  <c r="AU16" i="13"/>
  <c r="BC16" i="13" s="1"/>
  <c r="AO32" i="13"/>
  <c r="AW32" i="13" s="1"/>
  <c r="AS32" i="13"/>
  <c r="AR32" i="13"/>
  <c r="AZ32" i="13" s="1"/>
  <c r="AV32" i="13"/>
  <c r="BD32" i="13" s="1"/>
  <c r="AT32" i="13"/>
  <c r="BB32" i="13" s="1"/>
  <c r="AU32" i="13"/>
  <c r="AP32" i="13"/>
  <c r="AX32" i="13" s="1"/>
  <c r="AO33" i="13"/>
  <c r="AW33" i="13" s="1"/>
  <c r="AS33" i="13"/>
  <c r="BA33" i="13" s="1"/>
  <c r="AR33" i="13"/>
  <c r="AZ33" i="13" s="1"/>
  <c r="AV33" i="13"/>
  <c r="BD33" i="13" s="1"/>
  <c r="AU33" i="13"/>
  <c r="BC33" i="13" s="1"/>
  <c r="AP33" i="13"/>
  <c r="AX33" i="13" s="1"/>
  <c r="AT33" i="13"/>
  <c r="AO27" i="13"/>
  <c r="AW27" i="13" s="1"/>
  <c r="AS27" i="13"/>
  <c r="BA27" i="13" s="1"/>
  <c r="AR27" i="13"/>
  <c r="AZ27" i="13" s="1"/>
  <c r="AV27" i="13"/>
  <c r="AP27" i="13"/>
  <c r="AX27" i="13" s="1"/>
  <c r="AT27" i="13"/>
  <c r="BB27" i="13" s="1"/>
  <c r="AU27" i="13"/>
  <c r="BC27" i="13" s="1"/>
  <c r="AO26" i="13"/>
  <c r="AS26" i="13"/>
  <c r="BA26" i="13" s="1"/>
  <c r="AR26" i="13"/>
  <c r="AZ26" i="13" s="1"/>
  <c r="AV26" i="13"/>
  <c r="BD26" i="13" s="1"/>
  <c r="AU26" i="13"/>
  <c r="AT26" i="13"/>
  <c r="BB26" i="13" s="1"/>
  <c r="AP26" i="13"/>
  <c r="AX26" i="13" s="1"/>
  <c r="AV13" i="13"/>
  <c r="AY13" i="13" s="1"/>
  <c r="AR13" i="13"/>
  <c r="AS13" i="13"/>
  <c r="AZ13" i="13" s="1"/>
  <c r="AO13" i="13"/>
  <c r="BD13" i="13" s="1"/>
  <c r="AP13" i="13"/>
  <c r="AW13" i="13" s="1"/>
  <c r="AU13" i="13"/>
  <c r="BB13" i="13" s="1"/>
  <c r="AT13" i="13"/>
  <c r="BC13" i="13" s="1"/>
  <c r="AO29" i="13"/>
  <c r="AW29" i="13" s="1"/>
  <c r="AS29" i="13"/>
  <c r="BA29" i="13" s="1"/>
  <c r="AR29" i="13"/>
  <c r="AV29" i="13"/>
  <c r="BD29" i="13" s="1"/>
  <c r="AU29" i="13"/>
  <c r="BC29" i="13" s="1"/>
  <c r="AP29" i="13"/>
  <c r="AX29" i="13" s="1"/>
  <c r="AT29" i="13"/>
  <c r="AO14" i="13"/>
  <c r="AW14" i="13" s="1"/>
  <c r="AS14" i="13"/>
  <c r="BA14" i="13" s="1"/>
  <c r="AP14" i="13"/>
  <c r="AX14" i="13" s="1"/>
  <c r="AR14" i="13"/>
  <c r="AZ14" i="13" s="1"/>
  <c r="AV14" i="13"/>
  <c r="BD14" i="13" s="1"/>
  <c r="AT14" i="13"/>
  <c r="BB14" i="13" s="1"/>
  <c r="AU14" i="13"/>
  <c r="BC14" i="13" s="1"/>
  <c r="AO39" i="13"/>
  <c r="AS39" i="13"/>
  <c r="BA39" i="13" s="1"/>
  <c r="AR39" i="13"/>
  <c r="AZ39" i="13" s="1"/>
  <c r="AV39" i="13"/>
  <c r="BD39" i="13" s="1"/>
  <c r="AU39" i="13"/>
  <c r="AP39" i="13"/>
  <c r="AX39" i="13" s="1"/>
  <c r="AT39" i="13"/>
  <c r="BB39" i="13" s="1"/>
  <c r="AO18" i="13"/>
  <c r="AW18" i="13" s="1"/>
  <c r="AS18" i="13"/>
  <c r="AT18" i="13"/>
  <c r="BB18" i="13" s="1"/>
  <c r="AR18" i="13"/>
  <c r="AZ18" i="13" s="1"/>
  <c r="AV18" i="13"/>
  <c r="BD18" i="13" s="1"/>
  <c r="AP18" i="13"/>
  <c r="AX18" i="13" s="1"/>
  <c r="AU18" i="13"/>
  <c r="BC18" i="13" s="1"/>
  <c r="AO24" i="13"/>
  <c r="AW24" i="13" s="1"/>
  <c r="AS24" i="13"/>
  <c r="BA24" i="13" s="1"/>
  <c r="AR24" i="13"/>
  <c r="AV24" i="13"/>
  <c r="BD24" i="13" s="1"/>
  <c r="AP24" i="13"/>
  <c r="AX24" i="13" s="1"/>
  <c r="AT24" i="13"/>
  <c r="BB24" i="13" s="1"/>
  <c r="AU24" i="13"/>
  <c r="AO40" i="13"/>
  <c r="AW40" i="13" s="1"/>
  <c r="AS40" i="13"/>
  <c r="BA40" i="13" s="1"/>
  <c r="AR40" i="13"/>
  <c r="AZ40" i="13" s="1"/>
  <c r="AV40" i="13"/>
  <c r="AU40" i="13"/>
  <c r="BC40" i="13" s="1"/>
  <c r="AT40" i="13"/>
  <c r="BB40" i="13" s="1"/>
  <c r="AP40" i="13"/>
  <c r="AX40" i="13" s="1"/>
  <c r="AO9" i="13"/>
  <c r="AS9" i="13"/>
  <c r="BA9" i="13" s="1"/>
  <c r="AR9" i="13"/>
  <c r="AZ9" i="13" s="1"/>
  <c r="AV9" i="13"/>
  <c r="BD9" i="13" s="1"/>
  <c r="AU9" i="13"/>
  <c r="BC9" i="13" s="1"/>
  <c r="AT9" i="13"/>
  <c r="BB9" i="13" s="1"/>
  <c r="AP9" i="13"/>
  <c r="AX9" i="13" s="1"/>
  <c r="AO12" i="13"/>
  <c r="AW12" i="13" s="1"/>
  <c r="AS12" i="13"/>
  <c r="BA12" i="13" s="1"/>
  <c r="AR12" i="13"/>
  <c r="AZ12" i="13" s="1"/>
  <c r="AV12" i="13"/>
  <c r="BD12" i="13" s="1"/>
  <c r="AT12" i="13"/>
  <c r="BB12" i="13" s="1"/>
  <c r="AU12" i="13"/>
  <c r="AP12" i="13"/>
  <c r="AX12" i="13" s="1"/>
  <c r="AO20" i="13"/>
  <c r="AW20" i="13" s="1"/>
  <c r="AS20" i="13"/>
  <c r="BA20" i="13" s="1"/>
  <c r="AT20" i="13"/>
  <c r="AR20" i="13"/>
  <c r="AZ20" i="13" s="1"/>
  <c r="AV20" i="13"/>
  <c r="BD20" i="13" s="1"/>
  <c r="AP20" i="13"/>
  <c r="AX20" i="13" s="1"/>
  <c r="AU20" i="13"/>
  <c r="AO36" i="13"/>
  <c r="AW36" i="13" s="1"/>
  <c r="AS36" i="13"/>
  <c r="BA36" i="13" s="1"/>
  <c r="AR36" i="13"/>
  <c r="AZ36" i="13" s="1"/>
  <c r="AV36" i="13"/>
  <c r="AU36" i="13"/>
  <c r="BC36" i="13" s="1"/>
  <c r="AT36" i="13"/>
  <c r="BB36" i="13" s="1"/>
  <c r="AP36" i="13"/>
  <c r="AX36" i="13" s="1"/>
  <c r="AO21" i="13"/>
  <c r="AW21" i="13" s="1"/>
  <c r="AS21" i="13"/>
  <c r="BA21" i="13" s="1"/>
  <c r="AT21" i="13"/>
  <c r="BB21" i="13" s="1"/>
  <c r="AR21" i="13"/>
  <c r="AZ21" i="13" s="1"/>
  <c r="AV21" i="13"/>
  <c r="BD21" i="13" s="1"/>
  <c r="AP21" i="13"/>
  <c r="AX21" i="13" s="1"/>
  <c r="AU21" i="13"/>
  <c r="BC21" i="13" s="1"/>
  <c r="AO37" i="13"/>
  <c r="AW37" i="13" s="1"/>
  <c r="AS37" i="13"/>
  <c r="BA37" i="13" s="1"/>
  <c r="AR37" i="13"/>
  <c r="AZ37" i="13" s="1"/>
  <c r="AV37" i="13"/>
  <c r="BD37" i="13" s="1"/>
  <c r="AP37" i="13"/>
  <c r="AX37" i="13" s="1"/>
  <c r="AT37" i="13"/>
  <c r="BB37" i="13" s="1"/>
  <c r="AU37" i="13"/>
  <c r="BC37" i="13" s="1"/>
  <c r="AO30" i="13"/>
  <c r="AW30" i="13" s="1"/>
  <c r="AS30" i="13"/>
  <c r="BA30" i="13" s="1"/>
  <c r="AR30" i="13"/>
  <c r="AV30" i="13"/>
  <c r="BD30" i="13" s="1"/>
  <c r="AT30" i="13"/>
  <c r="BB30" i="13" s="1"/>
  <c r="AU30" i="13"/>
  <c r="BC30" i="13" s="1"/>
  <c r="AP30" i="13"/>
  <c r="AX30" i="13" s="1"/>
  <c r="AO15" i="13"/>
  <c r="AW15" i="13" s="1"/>
  <c r="AS15" i="13"/>
  <c r="BA15" i="13" s="1"/>
  <c r="AT15" i="13"/>
  <c r="BB15" i="13" s="1"/>
  <c r="AR15" i="13"/>
  <c r="AZ15" i="13" s="1"/>
  <c r="AV15" i="13"/>
  <c r="BD15" i="13" s="1"/>
  <c r="AP15" i="13"/>
  <c r="AX15" i="13" s="1"/>
  <c r="AU15" i="13"/>
  <c r="BC15" i="13" s="1"/>
  <c r="AO31" i="13"/>
  <c r="AW31" i="13" s="1"/>
  <c r="AS31" i="13"/>
  <c r="BA31" i="13" s="1"/>
  <c r="AR31" i="13"/>
  <c r="AZ31" i="13" s="1"/>
  <c r="AV31" i="13"/>
  <c r="BD31" i="13" s="1"/>
  <c r="AU31" i="13"/>
  <c r="AP31" i="13"/>
  <c r="AX31" i="13" s="1"/>
  <c r="AT31" i="13"/>
  <c r="BB31" i="13" s="1"/>
  <c r="AO34" i="13"/>
  <c r="AW34" i="13" s="1"/>
  <c r="AS34" i="13"/>
  <c r="AR34" i="13"/>
  <c r="AZ34" i="13" s="1"/>
  <c r="AV34" i="13"/>
  <c r="BD34" i="13" s="1"/>
  <c r="AT34" i="13"/>
  <c r="BB34" i="13" s="1"/>
  <c r="AU34" i="13"/>
  <c r="AP34" i="13"/>
  <c r="AX34" i="13" s="1"/>
  <c r="BA13" i="13"/>
  <c r="BA18" i="13"/>
  <c r="AW9" i="13"/>
  <c r="AY12" i="13"/>
  <c r="AY16" i="13"/>
  <c r="AY17" i="13"/>
  <c r="BB33" i="13"/>
  <c r="AY33" i="13"/>
  <c r="AZ22" i="13"/>
  <c r="AY22" i="13"/>
  <c r="AY11" i="13"/>
  <c r="AY27" i="13"/>
  <c r="AY26" i="13"/>
  <c r="BB28" i="13"/>
  <c r="AY28" i="13"/>
  <c r="BB29" i="13"/>
  <c r="AY29" i="13"/>
  <c r="AY14" i="13"/>
  <c r="BB23" i="13"/>
  <c r="AY23" i="13"/>
  <c r="AY39" i="13"/>
  <c r="AY18" i="13"/>
  <c r="AY24" i="13"/>
  <c r="AZ24" i="13"/>
  <c r="AY40" i="13"/>
  <c r="AY25" i="13"/>
  <c r="AZ25" i="13"/>
  <c r="AY41" i="13"/>
  <c r="BB38" i="13"/>
  <c r="AY38" i="13"/>
  <c r="AY19" i="13"/>
  <c r="AY35" i="13"/>
  <c r="AY42" i="13"/>
  <c r="AY20" i="13"/>
  <c r="AY36" i="13"/>
  <c r="AY21" i="13"/>
  <c r="AY37" i="13"/>
  <c r="AZ30" i="13"/>
  <c r="AY30" i="13"/>
  <c r="AY15" i="13"/>
  <c r="AY34" i="13"/>
  <c r="AY10" i="13"/>
  <c r="AY9" i="13"/>
  <c r="CK20" i="13"/>
  <c r="CJ20" i="13"/>
  <c r="CL20" i="13"/>
  <c r="CE32" i="13"/>
  <c r="CF32" i="13"/>
  <c r="CG32" i="13"/>
  <c r="CK36" i="13"/>
  <c r="CJ36" i="13"/>
  <c r="CL36" i="13"/>
  <c r="CK13" i="13"/>
  <c r="CJ13" i="13"/>
  <c r="CL13" i="13"/>
  <c r="CK29" i="13"/>
  <c r="CL29" i="13"/>
  <c r="CJ29" i="13"/>
  <c r="CF33" i="13"/>
  <c r="CG33" i="13"/>
  <c r="CE33" i="13"/>
  <c r="CG27" i="13"/>
  <c r="CF27" i="13"/>
  <c r="CE27" i="13"/>
  <c r="CJ31" i="13"/>
  <c r="CK31" i="13"/>
  <c r="CL31" i="13"/>
  <c r="CJ18" i="13"/>
  <c r="CK18" i="13"/>
  <c r="CL18" i="13"/>
  <c r="CE26" i="13"/>
  <c r="CF26" i="13"/>
  <c r="CG26" i="13"/>
  <c r="CF28" i="13"/>
  <c r="CE28" i="13"/>
  <c r="CG28" i="13"/>
  <c r="CK32" i="13"/>
  <c r="CL32" i="13"/>
  <c r="CJ32" i="13"/>
  <c r="CF13" i="13"/>
  <c r="CE13" i="13"/>
  <c r="CG13" i="13"/>
  <c r="CK25" i="13"/>
  <c r="CJ25" i="13"/>
  <c r="CL25" i="13"/>
  <c r="CE29" i="13"/>
  <c r="CF29" i="13"/>
  <c r="CG29" i="13"/>
  <c r="CJ41" i="13"/>
  <c r="CK41" i="13"/>
  <c r="CL41" i="13"/>
  <c r="CL38" i="13"/>
  <c r="CJ38" i="13"/>
  <c r="CK38" i="13"/>
  <c r="CE23" i="13"/>
  <c r="CF23" i="13"/>
  <c r="CG23" i="13"/>
  <c r="CL27" i="13"/>
  <c r="CJ27" i="13"/>
  <c r="CK27" i="13"/>
  <c r="CF39" i="13"/>
  <c r="CG39" i="13"/>
  <c r="CE39" i="13"/>
  <c r="CE18" i="13"/>
  <c r="CF18" i="13"/>
  <c r="CG18" i="13"/>
  <c r="CJ42" i="13"/>
  <c r="CK42" i="13"/>
  <c r="CL42" i="13"/>
  <c r="CL12" i="13"/>
  <c r="CJ12" i="13"/>
  <c r="CK12" i="13"/>
  <c r="CF24" i="13"/>
  <c r="CG24" i="13"/>
  <c r="CE24" i="13"/>
  <c r="CK28" i="13"/>
  <c r="CJ28" i="13"/>
  <c r="CL28" i="13"/>
  <c r="CE40" i="13"/>
  <c r="CF40" i="13"/>
  <c r="CG40" i="13"/>
  <c r="CK21" i="13"/>
  <c r="CL21" i="13"/>
  <c r="CJ21" i="13"/>
  <c r="CF25" i="13"/>
  <c r="CE25" i="13"/>
  <c r="CG25" i="13"/>
  <c r="CJ37" i="13"/>
  <c r="CK37" i="13"/>
  <c r="CL37" i="13"/>
  <c r="CE41" i="13"/>
  <c r="CF41" i="13"/>
  <c r="CG41" i="13"/>
  <c r="CL30" i="13"/>
  <c r="CJ30" i="13"/>
  <c r="CK30" i="13"/>
  <c r="CG38" i="13"/>
  <c r="CF38" i="13"/>
  <c r="CE38" i="13"/>
  <c r="CG19" i="13"/>
  <c r="CF19" i="13"/>
  <c r="CE19" i="13"/>
  <c r="CJ23" i="13"/>
  <c r="CK23" i="13"/>
  <c r="CL23" i="13"/>
  <c r="CG35" i="13"/>
  <c r="CE35" i="13"/>
  <c r="CF35" i="13"/>
  <c r="CK39" i="13"/>
  <c r="CL39" i="13"/>
  <c r="CJ39" i="13"/>
  <c r="CJ34" i="13"/>
  <c r="CK34" i="13"/>
  <c r="CL34" i="13"/>
  <c r="CE42" i="13"/>
  <c r="CF42" i="13"/>
  <c r="CG42" i="13"/>
  <c r="CF12" i="13"/>
  <c r="CG12" i="13"/>
  <c r="CE12" i="13"/>
  <c r="CF20" i="13"/>
  <c r="CE20" i="13"/>
  <c r="CG20" i="13"/>
  <c r="CL24" i="13"/>
  <c r="CJ24" i="13"/>
  <c r="CK24" i="13"/>
  <c r="CF36" i="13"/>
  <c r="CE36" i="13"/>
  <c r="CG36" i="13"/>
  <c r="CJ40" i="13"/>
  <c r="CK40" i="13"/>
  <c r="CL40" i="13"/>
  <c r="CE21" i="13"/>
  <c r="CF21" i="13"/>
  <c r="CG21" i="13"/>
  <c r="CK33" i="13"/>
  <c r="CL33" i="13"/>
  <c r="CJ33" i="13"/>
  <c r="CE37" i="13"/>
  <c r="CG37" i="13"/>
  <c r="CF37" i="13"/>
  <c r="CG30" i="13"/>
  <c r="CE30" i="13"/>
  <c r="CF30" i="13"/>
  <c r="CL19" i="13"/>
  <c r="CJ19" i="13"/>
  <c r="CK19" i="13"/>
  <c r="CE31" i="13"/>
  <c r="CF31" i="13"/>
  <c r="CG31" i="13"/>
  <c r="CL35" i="13"/>
  <c r="CK35" i="13"/>
  <c r="CJ35" i="13"/>
  <c r="CJ26" i="13"/>
  <c r="CK26" i="13"/>
  <c r="CL26" i="13"/>
  <c r="CE34" i="13"/>
  <c r="CF34" i="13"/>
  <c r="CG34" i="13"/>
  <c r="CL22" i="13"/>
  <c r="CJ22" i="13"/>
  <c r="CK22" i="13"/>
  <c r="CG22" i="13"/>
  <c r="CE22" i="13"/>
  <c r="CF22" i="13"/>
  <c r="CG10" i="13"/>
  <c r="CE10" i="13"/>
  <c r="CF10" i="13"/>
  <c r="CG11" i="13"/>
  <c r="CE11" i="13"/>
  <c r="CF11" i="13"/>
  <c r="CK11" i="13"/>
  <c r="CL11" i="13"/>
  <c r="CJ11" i="13"/>
  <c r="CK10" i="13"/>
  <c r="CL10" i="13"/>
  <c r="CJ10" i="13"/>
  <c r="CK17" i="13"/>
  <c r="CL17" i="13"/>
  <c r="CJ17" i="13"/>
  <c r="CG15" i="13"/>
  <c r="CE15" i="13"/>
  <c r="CF15" i="13"/>
  <c r="CG16" i="13"/>
  <c r="CE16" i="13"/>
  <c r="CF16" i="13"/>
  <c r="CG17" i="13"/>
  <c r="CE17" i="13"/>
  <c r="CF17" i="13"/>
  <c r="CK14" i="13"/>
  <c r="CL14" i="13"/>
  <c r="CJ14" i="13"/>
  <c r="CK15" i="13"/>
  <c r="CL15" i="13"/>
  <c r="CJ15" i="13"/>
  <c r="CK16" i="13"/>
  <c r="CL16" i="13"/>
  <c r="CJ16" i="13"/>
  <c r="CG14" i="13"/>
  <c r="CE14" i="13"/>
  <c r="CF14" i="13"/>
  <c r="CE9" i="13"/>
  <c r="CF9" i="13"/>
  <c r="CG9" i="13"/>
  <c r="CL9" i="13"/>
  <c r="CJ9" i="13"/>
  <c r="CK9" i="13"/>
  <c r="BD40" i="13"/>
  <c r="AY32" i="13"/>
  <c r="BC32" i="13"/>
  <c r="BA32" i="13"/>
  <c r="BC22" i="13"/>
  <c r="BD11" i="13"/>
  <c r="BD27" i="13"/>
  <c r="BC26" i="13"/>
  <c r="AW26" i="13"/>
  <c r="BA28" i="13"/>
  <c r="AW28" i="13"/>
  <c r="AZ29" i="13"/>
  <c r="BA23" i="13"/>
  <c r="BC39" i="13"/>
  <c r="AW39" i="13"/>
  <c r="BC24" i="13"/>
  <c r="AW38" i="13"/>
  <c r="BD35" i="13"/>
  <c r="BC12" i="13"/>
  <c r="BC20" i="13"/>
  <c r="BB20" i="13"/>
  <c r="BD36" i="13"/>
  <c r="AY31" i="13"/>
  <c r="BC31" i="13"/>
  <c r="BA34" i="13"/>
  <c r="BC34" i="13"/>
  <c r="I8" i="13"/>
  <c r="J8" i="13" s="1"/>
  <c r="CW14" i="13" l="1"/>
  <c r="CT14" i="13"/>
  <c r="CT22" i="13"/>
  <c r="CW22" i="13"/>
  <c r="CT9" i="13"/>
  <c r="CW9" i="13"/>
  <c r="CW16" i="13"/>
  <c r="CT16" i="13"/>
  <c r="CW34" i="13"/>
  <c r="CT34" i="13"/>
  <c r="CW21" i="13"/>
  <c r="CT21" i="13"/>
  <c r="CW13" i="13"/>
  <c r="CT13" i="13"/>
  <c r="CT33" i="13"/>
  <c r="CW33" i="13"/>
  <c r="CT17" i="13"/>
  <c r="CW17" i="13"/>
  <c r="CW31" i="13"/>
  <c r="CT31" i="13"/>
  <c r="CW12" i="13"/>
  <c r="CT12" i="13"/>
  <c r="CT27" i="13"/>
  <c r="CW27" i="13"/>
  <c r="CT10" i="13"/>
  <c r="CW10" i="13"/>
  <c r="CT30" i="13"/>
  <c r="CW30" i="13"/>
  <c r="CW37" i="13"/>
  <c r="CT37" i="13"/>
  <c r="CW42" i="13"/>
  <c r="CT42" i="13"/>
  <c r="CW35" i="13"/>
  <c r="CT35" i="13"/>
  <c r="CW38" i="13"/>
  <c r="CT38" i="13"/>
  <c r="CW41" i="13"/>
  <c r="CT41" i="13"/>
  <c r="CW40" i="13"/>
  <c r="CT40" i="13"/>
  <c r="CW24" i="13"/>
  <c r="CT24" i="13"/>
  <c r="CW39" i="13"/>
  <c r="CT39" i="13"/>
  <c r="CT23" i="13"/>
  <c r="CW23" i="13"/>
  <c r="CW28" i="13"/>
  <c r="CT28" i="13"/>
  <c r="CT26" i="13"/>
  <c r="CW26" i="13"/>
  <c r="CW32" i="13"/>
  <c r="CT32" i="13"/>
  <c r="CW36" i="13"/>
  <c r="CT36" i="13"/>
  <c r="CW18" i="13"/>
  <c r="CT18" i="13"/>
  <c r="CW11" i="13"/>
  <c r="CT11" i="13"/>
  <c r="CW20" i="13"/>
  <c r="CT20" i="13"/>
  <c r="CW19" i="13"/>
  <c r="CT19" i="13"/>
  <c r="CT25" i="13"/>
  <c r="CW25" i="13"/>
  <c r="CW29" i="13"/>
  <c r="CT29" i="13"/>
  <c r="CW15" i="13"/>
  <c r="CT15" i="13"/>
  <c r="J45" i="13"/>
  <c r="J46" i="13"/>
  <c r="J44" i="13"/>
  <c r="BE20" i="13"/>
  <c r="BE13" i="13"/>
  <c r="BE38" i="13"/>
  <c r="BE31" i="13"/>
  <c r="BE9" i="13"/>
  <c r="BI9" i="13" s="1"/>
  <c r="BE36" i="13"/>
  <c r="BI36" i="13" s="1"/>
  <c r="BE19" i="13"/>
  <c r="BI19" i="13" s="1"/>
  <c r="BE41" i="13"/>
  <c r="BI41" i="13" s="1"/>
  <c r="BE24" i="13"/>
  <c r="BI24" i="13" s="1"/>
  <c r="BE18" i="13"/>
  <c r="BI18" i="13" s="1"/>
  <c r="BE29" i="13"/>
  <c r="BI29" i="13" s="1"/>
  <c r="BE28" i="13"/>
  <c r="BI28" i="13" s="1"/>
  <c r="BE11" i="13"/>
  <c r="BI11" i="13" s="1"/>
  <c r="BE32" i="13"/>
  <c r="BI32" i="13" s="1"/>
  <c r="BE25" i="13"/>
  <c r="BI25" i="13" s="1"/>
  <c r="BE39" i="13"/>
  <c r="BI39" i="13" s="1"/>
  <c r="BE23" i="13"/>
  <c r="BI23" i="13" s="1"/>
  <c r="BE27" i="13"/>
  <c r="BI27" i="13" s="1"/>
  <c r="BE34" i="13"/>
  <c r="BI34" i="13" s="1"/>
  <c r="BE15" i="13"/>
  <c r="BI15" i="13" s="1"/>
  <c r="BE37" i="13"/>
  <c r="BI37" i="13" s="1"/>
  <c r="BE12" i="13"/>
  <c r="BI12" i="13" s="1"/>
  <c r="BE42" i="13"/>
  <c r="BI42" i="13" s="1"/>
  <c r="BE30" i="13"/>
  <c r="BI30" i="13" s="1"/>
  <c r="BE21" i="13"/>
  <c r="BI21" i="13" s="1"/>
  <c r="BE35" i="13"/>
  <c r="BI35" i="13" s="1"/>
  <c r="BE14" i="13"/>
  <c r="BI14" i="13" s="1"/>
  <c r="BE26" i="13"/>
  <c r="BI26" i="13" s="1"/>
  <c r="BE22" i="13"/>
  <c r="BI22" i="13" s="1"/>
  <c r="BE33" i="13"/>
  <c r="BI33" i="13" s="1"/>
  <c r="BE17" i="13"/>
  <c r="BI17" i="13" s="1"/>
  <c r="BE16" i="13"/>
  <c r="BI16" i="13" s="1"/>
  <c r="BE40" i="13"/>
  <c r="BI40" i="13" s="1"/>
  <c r="BE10" i="13"/>
  <c r="BI10" i="13" s="1"/>
  <c r="AK8" i="13"/>
  <c r="AJ8" i="13"/>
  <c r="AO8" i="13" l="1"/>
  <c r="AW8" i="13" s="1"/>
  <c r="AS8" i="13"/>
  <c r="BA8" i="13" s="1"/>
  <c r="AR8" i="13"/>
  <c r="AZ8" i="13" s="1"/>
  <c r="AV8" i="13"/>
  <c r="BD8" i="13" s="1"/>
  <c r="AP8" i="13"/>
  <c r="AX8" i="13" s="1"/>
  <c r="AT8" i="13"/>
  <c r="BB8" i="13" s="1"/>
  <c r="AU8" i="13"/>
  <c r="BC8" i="13" s="1"/>
  <c r="BL16" i="13"/>
  <c r="BM16" i="13"/>
  <c r="BL26" i="13"/>
  <c r="BM26" i="13"/>
  <c r="BQ26" i="13" s="1"/>
  <c r="N26" i="13" s="1"/>
  <c r="BY26" i="13" s="1"/>
  <c r="BL30" i="13"/>
  <c r="BM30" i="13"/>
  <c r="BQ30" i="13" s="1"/>
  <c r="N30" i="13" s="1"/>
  <c r="BY30" i="13" s="1"/>
  <c r="BL15" i="13"/>
  <c r="BM15" i="13"/>
  <c r="BL39" i="13"/>
  <c r="BM39" i="13"/>
  <c r="BQ39" i="13" s="1"/>
  <c r="N39" i="13" s="1"/>
  <c r="BY39" i="13" s="1"/>
  <c r="BL28" i="13"/>
  <c r="BM28" i="13"/>
  <c r="BQ28" i="13" s="1"/>
  <c r="N28" i="13" s="1"/>
  <c r="BY28" i="13" s="1"/>
  <c r="BL41" i="13"/>
  <c r="BM41" i="13"/>
  <c r="BQ41" i="13" s="1"/>
  <c r="N41" i="13" s="1"/>
  <c r="BY41" i="13" s="1"/>
  <c r="BH38" i="13"/>
  <c r="BI38" i="13"/>
  <c r="BL17" i="13"/>
  <c r="BM17" i="13"/>
  <c r="BL14" i="13"/>
  <c r="BM14" i="13"/>
  <c r="BL34" i="13"/>
  <c r="BM34" i="13"/>
  <c r="BQ34" i="13" s="1"/>
  <c r="N34" i="13" s="1"/>
  <c r="BY34" i="13" s="1"/>
  <c r="BL25" i="13"/>
  <c r="BM25" i="13"/>
  <c r="BQ25" i="13" s="1"/>
  <c r="N25" i="13" s="1"/>
  <c r="BY25" i="13" s="1"/>
  <c r="BL29" i="13"/>
  <c r="BM29" i="13"/>
  <c r="BQ29" i="13" s="1"/>
  <c r="N29" i="13" s="1"/>
  <c r="BY29" i="13" s="1"/>
  <c r="BL19" i="13"/>
  <c r="BM19" i="13"/>
  <c r="BQ19" i="13" s="1"/>
  <c r="N19" i="13" s="1"/>
  <c r="BY19" i="13" s="1"/>
  <c r="BL33" i="13"/>
  <c r="BM33" i="13"/>
  <c r="BQ33" i="13" s="1"/>
  <c r="N33" i="13" s="1"/>
  <c r="BY33" i="13" s="1"/>
  <c r="BL35" i="13"/>
  <c r="BM35" i="13"/>
  <c r="BQ35" i="13" s="1"/>
  <c r="N35" i="13" s="1"/>
  <c r="BY35" i="13" s="1"/>
  <c r="BL12" i="13"/>
  <c r="BM12" i="13"/>
  <c r="BL27" i="13"/>
  <c r="BM27" i="13"/>
  <c r="BQ27" i="13" s="1"/>
  <c r="N27" i="13" s="1"/>
  <c r="BY27" i="13" s="1"/>
  <c r="BL32" i="13"/>
  <c r="BM32" i="13"/>
  <c r="BQ32" i="13" s="1"/>
  <c r="N32" i="13" s="1"/>
  <c r="BY32" i="13" s="1"/>
  <c r="BL18" i="13"/>
  <c r="BM18" i="13"/>
  <c r="BQ18" i="13" s="1"/>
  <c r="N18" i="13" s="1"/>
  <c r="BY18" i="13" s="1"/>
  <c r="BL36" i="13"/>
  <c r="BM36" i="13"/>
  <c r="BQ36" i="13" s="1"/>
  <c r="N36" i="13" s="1"/>
  <c r="BY36" i="13" s="1"/>
  <c r="BG20" i="13"/>
  <c r="BI20" i="13"/>
  <c r="BL40" i="13"/>
  <c r="BM40" i="13"/>
  <c r="BQ40" i="13" s="1"/>
  <c r="N40" i="13" s="1"/>
  <c r="BY40" i="13" s="1"/>
  <c r="BL22" i="13"/>
  <c r="BM22" i="13"/>
  <c r="BQ22" i="13" s="1"/>
  <c r="N22" i="13" s="1"/>
  <c r="BY22" i="13" s="1"/>
  <c r="BL21" i="13"/>
  <c r="BM21" i="13"/>
  <c r="BQ21" i="13" s="1"/>
  <c r="N21" i="13" s="1"/>
  <c r="BY21" i="13" s="1"/>
  <c r="BL37" i="13"/>
  <c r="BM37" i="13"/>
  <c r="BL23" i="13"/>
  <c r="BM23" i="13"/>
  <c r="BQ23" i="13" s="1"/>
  <c r="N23" i="13" s="1"/>
  <c r="BY23" i="13" s="1"/>
  <c r="BL11" i="13"/>
  <c r="BM11" i="13"/>
  <c r="BL24" i="13"/>
  <c r="BM24" i="13"/>
  <c r="BQ24" i="13" s="1"/>
  <c r="N24" i="13" s="1"/>
  <c r="BY24" i="13" s="1"/>
  <c r="BF31" i="13"/>
  <c r="BI31" i="13"/>
  <c r="BH13" i="13"/>
  <c r="BI13" i="13"/>
  <c r="BM10" i="13"/>
  <c r="BL10" i="13"/>
  <c r="BL9" i="13"/>
  <c r="BM9" i="13"/>
  <c r="BH10" i="13"/>
  <c r="BF9" i="13"/>
  <c r="AY8" i="13"/>
  <c r="BH20" i="13"/>
  <c r="BF38" i="13"/>
  <c r="BG38" i="13"/>
  <c r="BF20" i="13"/>
  <c r="BG13" i="13"/>
  <c r="BF13" i="13"/>
  <c r="BG31" i="13"/>
  <c r="BH31" i="13"/>
  <c r="BG9" i="13"/>
  <c r="BH9" i="13"/>
  <c r="BG35" i="13"/>
  <c r="BF35" i="13"/>
  <c r="BH35" i="13"/>
  <c r="BH27" i="13"/>
  <c r="BG27" i="13"/>
  <c r="BF27" i="13"/>
  <c r="BH32" i="13"/>
  <c r="BG32" i="13"/>
  <c r="BF32" i="13"/>
  <c r="BG18" i="13"/>
  <c r="BH18" i="13"/>
  <c r="BF18" i="13"/>
  <c r="BF36" i="13"/>
  <c r="BH36" i="13"/>
  <c r="BG36" i="13"/>
  <c r="BG40" i="13"/>
  <c r="BH40" i="13"/>
  <c r="BF40" i="13"/>
  <c r="BH21" i="13"/>
  <c r="BF21" i="13"/>
  <c r="BG21" i="13"/>
  <c r="BG39" i="13"/>
  <c r="BF39" i="13"/>
  <c r="BH39" i="13"/>
  <c r="BH11" i="13"/>
  <c r="BF11" i="13"/>
  <c r="BG11" i="13"/>
  <c r="BF24" i="13"/>
  <c r="BG24" i="13"/>
  <c r="BH24" i="13"/>
  <c r="BF33" i="13"/>
  <c r="BH33" i="13"/>
  <c r="BG33" i="13"/>
  <c r="BG12" i="13"/>
  <c r="BH12" i="13"/>
  <c r="BF12" i="13"/>
  <c r="BH23" i="13"/>
  <c r="BG23" i="13"/>
  <c r="BF23" i="13"/>
  <c r="BG22" i="13"/>
  <c r="BH22" i="13"/>
  <c r="BF22" i="13"/>
  <c r="BG37" i="13"/>
  <c r="BF37" i="13"/>
  <c r="BH37" i="13"/>
  <c r="BG16" i="13"/>
  <c r="BF16" i="13"/>
  <c r="BH16" i="13"/>
  <c r="BG26" i="13"/>
  <c r="BF26" i="13"/>
  <c r="BH26" i="13"/>
  <c r="BF30" i="13"/>
  <c r="BH30" i="13"/>
  <c r="BG30" i="13"/>
  <c r="BH15" i="13"/>
  <c r="BF15" i="13"/>
  <c r="BG15" i="13"/>
  <c r="BG28" i="13"/>
  <c r="BH28" i="13"/>
  <c r="BF28" i="13"/>
  <c r="BG41" i="13"/>
  <c r="BH41" i="13"/>
  <c r="BF41" i="13"/>
  <c r="BH17" i="13"/>
  <c r="BG17" i="13"/>
  <c r="BF17" i="13"/>
  <c r="BG14" i="13"/>
  <c r="BF14" i="13"/>
  <c r="BH14" i="13"/>
  <c r="BF42" i="13"/>
  <c r="BG42" i="13"/>
  <c r="BH42" i="13"/>
  <c r="BJ42" i="13" s="1"/>
  <c r="BG34" i="13"/>
  <c r="BH34" i="13"/>
  <c r="BF34" i="13"/>
  <c r="BG25" i="13"/>
  <c r="BH25" i="13"/>
  <c r="BF25" i="13"/>
  <c r="BG29" i="13"/>
  <c r="BH29" i="13"/>
  <c r="BF29" i="13"/>
  <c r="BF19" i="13"/>
  <c r="BH19" i="13"/>
  <c r="BG19" i="13"/>
  <c r="CE8" i="13"/>
  <c r="CG8" i="13"/>
  <c r="CF8" i="13"/>
  <c r="CL8" i="13"/>
  <c r="CK8" i="13"/>
  <c r="CJ8" i="13"/>
  <c r="BG10" i="13"/>
  <c r="BF10" i="13"/>
  <c r="CW8" i="13" l="1"/>
  <c r="CT8" i="13"/>
  <c r="BJ25" i="13"/>
  <c r="BN25" i="13" s="1"/>
  <c r="K25" i="13" s="1"/>
  <c r="BV25" i="13" s="1"/>
  <c r="BK25" i="13"/>
  <c r="BK14" i="13"/>
  <c r="BJ14" i="13"/>
  <c r="BN14" i="13" s="1"/>
  <c r="K14" i="13" s="1"/>
  <c r="BV14" i="13" s="1"/>
  <c r="BK30" i="13"/>
  <c r="BJ30" i="13"/>
  <c r="BN30" i="13" s="1"/>
  <c r="K30" i="13" s="1"/>
  <c r="BV30" i="13" s="1"/>
  <c r="BJ37" i="13"/>
  <c r="BN37" i="13" s="1"/>
  <c r="K37" i="13" s="1"/>
  <c r="BV37" i="13" s="1"/>
  <c r="BK37" i="13"/>
  <c r="BK22" i="13"/>
  <c r="BJ22" i="13"/>
  <c r="BN22" i="13" s="1"/>
  <c r="K22" i="13" s="1"/>
  <c r="BV22" i="13" s="1"/>
  <c r="BJ23" i="13"/>
  <c r="BN23" i="13" s="1"/>
  <c r="K23" i="13" s="1"/>
  <c r="BV23" i="13" s="1"/>
  <c r="BK23" i="13"/>
  <c r="BJ11" i="13"/>
  <c r="BN11" i="13" s="1"/>
  <c r="K11" i="13" s="1"/>
  <c r="BK11" i="13"/>
  <c r="BK40" i="13"/>
  <c r="BJ40" i="13"/>
  <c r="BN40" i="13" s="1"/>
  <c r="K40" i="13" s="1"/>
  <c r="BV40" i="13" s="1"/>
  <c r="BL31" i="13"/>
  <c r="BM31" i="13"/>
  <c r="BQ31" i="13" s="1"/>
  <c r="N31" i="13" s="1"/>
  <c r="BY31" i="13" s="1"/>
  <c r="BL20" i="13"/>
  <c r="BM20" i="13"/>
  <c r="BQ20" i="13" s="1"/>
  <c r="N20" i="13" s="1"/>
  <c r="BY20" i="13" s="1"/>
  <c r="BL38" i="13"/>
  <c r="BM38" i="13"/>
  <c r="BJ29" i="13"/>
  <c r="BN29" i="13" s="1"/>
  <c r="K29" i="13" s="1"/>
  <c r="BV29" i="13" s="1"/>
  <c r="BK29" i="13"/>
  <c r="BP42" i="13"/>
  <c r="M42" i="13" s="1"/>
  <c r="BX42" i="13" s="1"/>
  <c r="BN42" i="13"/>
  <c r="K42" i="13" s="1"/>
  <c r="BV42" i="13" s="1"/>
  <c r="BJ17" i="13"/>
  <c r="BN17" i="13" s="1"/>
  <c r="K17" i="13" s="1"/>
  <c r="BV17" i="13" s="1"/>
  <c r="BK17" i="13"/>
  <c r="BK16" i="13"/>
  <c r="BJ16" i="13"/>
  <c r="BN16" i="13" s="1"/>
  <c r="K16" i="13" s="1"/>
  <c r="BV16" i="13" s="1"/>
  <c r="BJ33" i="13"/>
  <c r="BN33" i="13" s="1"/>
  <c r="K33" i="13" s="1"/>
  <c r="BV33" i="13" s="1"/>
  <c r="BK33" i="13"/>
  <c r="BJ39" i="13"/>
  <c r="BN39" i="13" s="1"/>
  <c r="K39" i="13" s="1"/>
  <c r="BV39" i="13" s="1"/>
  <c r="BK39" i="13"/>
  <c r="BJ27" i="13"/>
  <c r="BN27" i="13" s="1"/>
  <c r="K27" i="13" s="1"/>
  <c r="BV27" i="13" s="1"/>
  <c r="BK27" i="13"/>
  <c r="BK38" i="13"/>
  <c r="BJ38" i="13"/>
  <c r="BN38" i="13" s="1"/>
  <c r="K38" i="13" s="1"/>
  <c r="BJ19" i="13"/>
  <c r="BN19" i="13" s="1"/>
  <c r="K19" i="13" s="1"/>
  <c r="BV19" i="13" s="1"/>
  <c r="BK19" i="13"/>
  <c r="BK28" i="13"/>
  <c r="BJ28" i="13"/>
  <c r="BN28" i="13" s="1"/>
  <c r="K28" i="13" s="1"/>
  <c r="BV28" i="13" s="1"/>
  <c r="BJ15" i="13"/>
  <c r="BN15" i="13" s="1"/>
  <c r="K15" i="13" s="1"/>
  <c r="BV15" i="13" s="1"/>
  <c r="BK15" i="13"/>
  <c r="BK26" i="13"/>
  <c r="BJ26" i="13"/>
  <c r="BN26" i="13" s="1"/>
  <c r="K26" i="13" s="1"/>
  <c r="BV26" i="13" s="1"/>
  <c r="BK12" i="13"/>
  <c r="BJ12" i="13"/>
  <c r="BN12" i="13" s="1"/>
  <c r="K12" i="13" s="1"/>
  <c r="BJ21" i="13"/>
  <c r="BN21" i="13" s="1"/>
  <c r="K21" i="13" s="1"/>
  <c r="BV21" i="13" s="1"/>
  <c r="BK21" i="13"/>
  <c r="BK18" i="13"/>
  <c r="BJ18" i="13"/>
  <c r="BN18" i="13" s="1"/>
  <c r="K18" i="13" s="1"/>
  <c r="BV18" i="13" s="1"/>
  <c r="BK32" i="13"/>
  <c r="BJ32" i="13"/>
  <c r="BN32" i="13" s="1"/>
  <c r="K32" i="13" s="1"/>
  <c r="BV32" i="13" s="1"/>
  <c r="BJ35" i="13"/>
  <c r="BN35" i="13" s="1"/>
  <c r="K35" i="13" s="1"/>
  <c r="BV35" i="13" s="1"/>
  <c r="BK35" i="13"/>
  <c r="BL13" i="13"/>
  <c r="BM13" i="13"/>
  <c r="BK34" i="13"/>
  <c r="BJ34" i="13"/>
  <c r="BN34" i="13" s="1"/>
  <c r="K34" i="13" s="1"/>
  <c r="BV34" i="13" s="1"/>
  <c r="BJ41" i="13"/>
  <c r="BN41" i="13" s="1"/>
  <c r="K41" i="13" s="1"/>
  <c r="BV41" i="13" s="1"/>
  <c r="BK41" i="13"/>
  <c r="BK24" i="13"/>
  <c r="BJ24" i="13"/>
  <c r="BN24" i="13" s="1"/>
  <c r="K24" i="13" s="1"/>
  <c r="BV24" i="13" s="1"/>
  <c r="BK36" i="13"/>
  <c r="BJ36" i="13"/>
  <c r="BN36" i="13" s="1"/>
  <c r="K36" i="13" s="1"/>
  <c r="BV36" i="13" s="1"/>
  <c r="BJ31" i="13"/>
  <c r="BN31" i="13" s="1"/>
  <c r="K31" i="13" s="1"/>
  <c r="BK31" i="13"/>
  <c r="BK20" i="13"/>
  <c r="BJ20" i="13"/>
  <c r="BN20" i="13" s="1"/>
  <c r="K20" i="13" s="1"/>
  <c r="BV20" i="13" s="1"/>
  <c r="BJ13" i="13"/>
  <c r="BN13" i="13" s="1"/>
  <c r="K13" i="13" s="1"/>
  <c r="BV13" i="13" s="1"/>
  <c r="BK13" i="13"/>
  <c r="BK10" i="13"/>
  <c r="BJ10" i="13"/>
  <c r="BN10" i="13" s="1"/>
  <c r="K10" i="13" s="1"/>
  <c r="BK9" i="13"/>
  <c r="BJ9" i="13"/>
  <c r="BN9" i="13" s="1"/>
  <c r="K9" i="13" s="1"/>
  <c r="BE8" i="13"/>
  <c r="BK42" i="13"/>
  <c r="BO42" i="13" s="1"/>
  <c r="L42" i="13" s="1"/>
  <c r="BW42" i="13" s="1"/>
  <c r="BR9" i="13" l="1"/>
  <c r="BV9" i="13"/>
  <c r="BR10" i="13"/>
  <c r="BV10" i="13"/>
  <c r="BR11" i="13"/>
  <c r="BV11" i="13"/>
  <c r="BR12" i="13"/>
  <c r="BV12" i="13"/>
  <c r="BR31" i="13"/>
  <c r="BV31" i="13"/>
  <c r="BR38" i="13"/>
  <c r="BV38" i="13"/>
  <c r="BO27" i="13"/>
  <c r="L27" i="13" s="1"/>
  <c r="BW27" i="13" s="1"/>
  <c r="BO33" i="13"/>
  <c r="L33" i="13" s="1"/>
  <c r="BW33" i="13" s="1"/>
  <c r="BO29" i="13"/>
  <c r="L29" i="13" s="1"/>
  <c r="BW29" i="13" s="1"/>
  <c r="BO23" i="13"/>
  <c r="L23" i="13" s="1"/>
  <c r="BP29" i="13"/>
  <c r="M29" i="13" s="1"/>
  <c r="BP33" i="13"/>
  <c r="M33" i="13" s="1"/>
  <c r="BX33" i="13" s="1"/>
  <c r="BP36" i="13"/>
  <c r="M36" i="13" s="1"/>
  <c r="BO31" i="13"/>
  <c r="L31" i="13" s="1"/>
  <c r="BO35" i="13"/>
  <c r="L35" i="13" s="1"/>
  <c r="BP27" i="13"/>
  <c r="M27" i="13" s="1"/>
  <c r="BP39" i="13"/>
  <c r="M39" i="13" s="1"/>
  <c r="BX39" i="13" s="1"/>
  <c r="BP24" i="13"/>
  <c r="M24" i="13" s="1"/>
  <c r="BO39" i="13"/>
  <c r="L39" i="13" s="1"/>
  <c r="BW39" i="13" s="1"/>
  <c r="BO11" i="13"/>
  <c r="L11" i="13" s="1"/>
  <c r="BW11" i="13" s="1"/>
  <c r="BO25" i="13"/>
  <c r="L25" i="13" s="1"/>
  <c r="BW25" i="13" s="1"/>
  <c r="BQ38" i="13"/>
  <c r="N38" i="13" s="1"/>
  <c r="BQ37" i="13"/>
  <c r="N37" i="13" s="1"/>
  <c r="BY37" i="13" s="1"/>
  <c r="BO37" i="13"/>
  <c r="L37" i="13" s="1"/>
  <c r="BW37" i="13" s="1"/>
  <c r="BO15" i="13"/>
  <c r="L15" i="13" s="1"/>
  <c r="BW15" i="13" s="1"/>
  <c r="BO19" i="13"/>
  <c r="L19" i="13" s="1"/>
  <c r="BW19" i="13" s="1"/>
  <c r="BP28" i="13"/>
  <c r="M28" i="13" s="1"/>
  <c r="BX28" i="13" s="1"/>
  <c r="BO20" i="13"/>
  <c r="L20" i="13" s="1"/>
  <c r="BO32" i="13"/>
  <c r="L32" i="13" s="1"/>
  <c r="BW32" i="13" s="1"/>
  <c r="BO26" i="13"/>
  <c r="L26" i="13" s="1"/>
  <c r="BW26" i="13" s="1"/>
  <c r="BT42" i="13"/>
  <c r="BP32" i="13"/>
  <c r="M32" i="13" s="1"/>
  <c r="BX32" i="13" s="1"/>
  <c r="BP25" i="13"/>
  <c r="M25" i="13" s="1"/>
  <c r="BX25" i="13" s="1"/>
  <c r="BP20" i="13"/>
  <c r="M20" i="13" s="1"/>
  <c r="BX20" i="13" s="1"/>
  <c r="BO36" i="13"/>
  <c r="L36" i="13" s="1"/>
  <c r="BW36" i="13" s="1"/>
  <c r="BO28" i="13"/>
  <c r="L28" i="13" s="1"/>
  <c r="BW28" i="13" s="1"/>
  <c r="BP22" i="13"/>
  <c r="M22" i="13" s="1"/>
  <c r="BX22" i="13" s="1"/>
  <c r="BP14" i="13"/>
  <c r="M14" i="13" s="1"/>
  <c r="BQ14" i="13"/>
  <c r="N14" i="13" s="1"/>
  <c r="BY14" i="13" s="1"/>
  <c r="BO17" i="13"/>
  <c r="L17" i="13" s="1"/>
  <c r="BW17" i="13" s="1"/>
  <c r="BR13" i="13"/>
  <c r="BO13" i="13"/>
  <c r="L13" i="13" s="1"/>
  <c r="BW13" i="13" s="1"/>
  <c r="BQ15" i="13"/>
  <c r="N15" i="13" s="1"/>
  <c r="BY15" i="13" s="1"/>
  <c r="BQ12" i="13"/>
  <c r="N12" i="13" s="1"/>
  <c r="BY12" i="13" s="1"/>
  <c r="BP11" i="13"/>
  <c r="M11" i="13" s="1"/>
  <c r="BX11" i="13" s="1"/>
  <c r="BP13" i="13"/>
  <c r="M13" i="13" s="1"/>
  <c r="BX13" i="13" s="1"/>
  <c r="BQ17" i="13"/>
  <c r="N17" i="13" s="1"/>
  <c r="BY17" i="13" s="1"/>
  <c r="BQ16" i="13"/>
  <c r="N16" i="13" s="1"/>
  <c r="BY16" i="13" s="1"/>
  <c r="BP16" i="13"/>
  <c r="M16" i="13" s="1"/>
  <c r="BX16" i="13" s="1"/>
  <c r="BQ11" i="13"/>
  <c r="N11" i="13" s="1"/>
  <c r="BY11" i="13" s="1"/>
  <c r="BQ13" i="13"/>
  <c r="N13" i="13" s="1"/>
  <c r="BY13" i="13" s="1"/>
  <c r="BP15" i="13"/>
  <c r="M15" i="13" s="1"/>
  <c r="BX15" i="13" s="1"/>
  <c r="BP10" i="13"/>
  <c r="M10" i="13" s="1"/>
  <c r="BX10" i="13" s="1"/>
  <c r="BQ10" i="13"/>
  <c r="N10" i="13" s="1"/>
  <c r="BY10" i="13" s="1"/>
  <c r="BO10" i="13"/>
  <c r="L10" i="13" s="1"/>
  <c r="BW10" i="13" s="1"/>
  <c r="BP41" i="13"/>
  <c r="M41" i="13" s="1"/>
  <c r="BX41" i="13" s="1"/>
  <c r="BP40" i="13"/>
  <c r="M40" i="13" s="1"/>
  <c r="BX40" i="13" s="1"/>
  <c r="BP18" i="13"/>
  <c r="M18" i="13" s="1"/>
  <c r="BX18" i="13" s="1"/>
  <c r="BO40" i="13"/>
  <c r="L40" i="13" s="1"/>
  <c r="BW40" i="13" s="1"/>
  <c r="BO14" i="13"/>
  <c r="L14" i="13" s="1"/>
  <c r="BW14" i="13" s="1"/>
  <c r="BP17" i="13"/>
  <c r="M17" i="13" s="1"/>
  <c r="BX17" i="13" s="1"/>
  <c r="BP12" i="13"/>
  <c r="M12" i="13" s="1"/>
  <c r="BX12" i="13" s="1"/>
  <c r="BP21" i="13"/>
  <c r="M21" i="13" s="1"/>
  <c r="BX21" i="13" s="1"/>
  <c r="BO24" i="13"/>
  <c r="L24" i="13" s="1"/>
  <c r="BW24" i="13" s="1"/>
  <c r="BO34" i="13"/>
  <c r="L34" i="13" s="1"/>
  <c r="BW34" i="13" s="1"/>
  <c r="BO18" i="13"/>
  <c r="L18" i="13" s="1"/>
  <c r="BW18" i="13" s="1"/>
  <c r="BO12" i="13"/>
  <c r="L12" i="13" s="1"/>
  <c r="BW12" i="13" s="1"/>
  <c r="BP19" i="13"/>
  <c r="M19" i="13" s="1"/>
  <c r="BX19" i="13" s="1"/>
  <c r="BP30" i="13"/>
  <c r="M30" i="13" s="1"/>
  <c r="BX30" i="13" s="1"/>
  <c r="BP34" i="13"/>
  <c r="M34" i="13" s="1"/>
  <c r="BX34" i="13" s="1"/>
  <c r="BP23" i="13"/>
  <c r="M23" i="13" s="1"/>
  <c r="BX23" i="13" s="1"/>
  <c r="BO41" i="13"/>
  <c r="L41" i="13" s="1"/>
  <c r="BW41" i="13" s="1"/>
  <c r="BO21" i="13"/>
  <c r="L21" i="13" s="1"/>
  <c r="BP26" i="13"/>
  <c r="M26" i="13" s="1"/>
  <c r="BX26" i="13" s="1"/>
  <c r="BO38" i="13"/>
  <c r="L38" i="13" s="1"/>
  <c r="BP35" i="13"/>
  <c r="M35" i="13" s="1"/>
  <c r="BX35" i="13" s="1"/>
  <c r="BP37" i="13"/>
  <c r="M37" i="13" s="1"/>
  <c r="BX37" i="13" s="1"/>
  <c r="BO16" i="13"/>
  <c r="L16" i="13" s="1"/>
  <c r="BW16" i="13" s="1"/>
  <c r="BP38" i="13"/>
  <c r="M38" i="13" s="1"/>
  <c r="BX38" i="13" s="1"/>
  <c r="BP31" i="13"/>
  <c r="M31" i="13" s="1"/>
  <c r="BX31" i="13" s="1"/>
  <c r="BO22" i="13"/>
  <c r="L22" i="13" s="1"/>
  <c r="BO30" i="13"/>
  <c r="L30" i="13" s="1"/>
  <c r="BW30" i="13" s="1"/>
  <c r="BQ9" i="13"/>
  <c r="N9" i="13" s="1"/>
  <c r="BY9" i="13" s="1"/>
  <c r="BP9" i="13"/>
  <c r="M9" i="13" s="1"/>
  <c r="BX9" i="13" s="1"/>
  <c r="BO9" i="13"/>
  <c r="L9" i="13" s="1"/>
  <c r="BW9" i="13" s="1"/>
  <c r="BH8" i="13"/>
  <c r="BI8" i="13"/>
  <c r="BF8" i="13"/>
  <c r="BG8" i="13"/>
  <c r="BU23" i="13"/>
  <c r="BU28" i="13"/>
  <c r="BU40" i="13"/>
  <c r="BU42" i="13"/>
  <c r="BR32" i="13"/>
  <c r="BR37" i="13"/>
  <c r="BR24" i="13"/>
  <c r="BR29" i="13"/>
  <c r="BR30" i="13"/>
  <c r="BR25" i="13"/>
  <c r="BR23" i="13"/>
  <c r="BR19" i="13"/>
  <c r="BR28" i="13"/>
  <c r="BR40" i="13"/>
  <c r="BU20" i="13"/>
  <c r="BR34" i="13"/>
  <c r="BR27" i="13"/>
  <c r="BR18" i="13"/>
  <c r="BR21" i="13"/>
  <c r="BR41" i="13"/>
  <c r="BR39" i="13"/>
  <c r="BR26" i="13"/>
  <c r="BR35" i="13"/>
  <c r="BR33" i="13"/>
  <c r="BR42" i="13"/>
  <c r="BR36" i="13"/>
  <c r="BR22" i="13"/>
  <c r="BR17" i="13"/>
  <c r="BR15" i="13"/>
  <c r="BR16" i="13"/>
  <c r="BR14" i="13"/>
  <c r="BS20" i="13" l="1"/>
  <c r="BW20" i="13"/>
  <c r="BS21" i="13"/>
  <c r="BW21" i="13"/>
  <c r="BS22" i="13"/>
  <c r="BW22" i="13"/>
  <c r="BS23" i="13"/>
  <c r="BW23" i="13"/>
  <c r="BT24" i="13"/>
  <c r="BX24" i="13"/>
  <c r="BT27" i="13"/>
  <c r="BX27" i="13"/>
  <c r="BT29" i="13"/>
  <c r="BX29" i="13"/>
  <c r="BS31" i="13"/>
  <c r="BW31" i="13"/>
  <c r="BS35" i="13"/>
  <c r="BW35" i="13"/>
  <c r="BT36" i="13"/>
  <c r="BX36" i="13"/>
  <c r="CA36" i="13" s="1"/>
  <c r="BS38" i="13"/>
  <c r="BW38" i="13"/>
  <c r="BU38" i="13"/>
  <c r="BY38" i="13"/>
  <c r="BT14" i="13"/>
  <c r="BX14" i="13"/>
  <c r="BS13" i="13"/>
  <c r="BT33" i="13"/>
  <c r="BT39" i="13"/>
  <c r="BU13" i="13"/>
  <c r="BT34" i="13"/>
  <c r="BT32" i="13"/>
  <c r="BT28" i="13"/>
  <c r="BT37" i="13"/>
  <c r="BT30" i="13"/>
  <c r="BT40" i="13"/>
  <c r="BT38" i="13"/>
  <c r="BT23" i="13"/>
  <c r="BT21" i="13"/>
  <c r="BT22" i="13"/>
  <c r="BT25" i="13"/>
  <c r="BT26" i="13"/>
  <c r="BT18" i="13"/>
  <c r="BT31" i="13"/>
  <c r="BT35" i="13"/>
  <c r="BT19" i="13"/>
  <c r="BT41" i="13"/>
  <c r="BT20" i="13"/>
  <c r="BT11" i="13"/>
  <c r="BT15" i="13"/>
  <c r="BT17" i="13"/>
  <c r="BT13" i="13"/>
  <c r="BT16" i="13"/>
  <c r="BT12" i="13"/>
  <c r="BT10" i="13"/>
  <c r="BT9" i="13"/>
  <c r="CA9" i="13"/>
  <c r="BM8" i="13"/>
  <c r="BL8" i="13"/>
  <c r="CA31" i="13"/>
  <c r="BK8" i="13"/>
  <c r="BJ8" i="13"/>
  <c r="BU31" i="13"/>
  <c r="BR20" i="13"/>
  <c r="BS9" i="13"/>
  <c r="BU9" i="13"/>
  <c r="BU35" i="13"/>
  <c r="BU26" i="13"/>
  <c r="BS36" i="13"/>
  <c r="BS33" i="13"/>
  <c r="BU19" i="13"/>
  <c r="BU16" i="13"/>
  <c r="BS40" i="13"/>
  <c r="BU36" i="13"/>
  <c r="BU39" i="13"/>
  <c r="BU32" i="13"/>
  <c r="BS39" i="13"/>
  <c r="BS12" i="13"/>
  <c r="BS32" i="13"/>
  <c r="BS27" i="13"/>
  <c r="CA33" i="13"/>
  <c r="BU33" i="13"/>
  <c r="BU25" i="13"/>
  <c r="BS28" i="13"/>
  <c r="BS25" i="13"/>
  <c r="BS41" i="13"/>
  <c r="BU27" i="13"/>
  <c r="BU18" i="13"/>
  <c r="BU12" i="13"/>
  <c r="BS30" i="13"/>
  <c r="BS24" i="13"/>
  <c r="BU30" i="13"/>
  <c r="BS42" i="13"/>
  <c r="BU34" i="13"/>
  <c r="BS29" i="13"/>
  <c r="BU37" i="13"/>
  <c r="BS19" i="13"/>
  <c r="BU29" i="13"/>
  <c r="BU41" i="13"/>
  <c r="BU24" i="13"/>
  <c r="BS34" i="13"/>
  <c r="CA26" i="13"/>
  <c r="BS26" i="13"/>
  <c r="BS18" i="13"/>
  <c r="BS37" i="13"/>
  <c r="BU21" i="13"/>
  <c r="BU22" i="13"/>
  <c r="BU10" i="13"/>
  <c r="BS10" i="13"/>
  <c r="BS11" i="13"/>
  <c r="BU11" i="13"/>
  <c r="BU17" i="13"/>
  <c r="BS15" i="13"/>
  <c r="BS16" i="13"/>
  <c r="BU15" i="13"/>
  <c r="BS17" i="13"/>
  <c r="BU14" i="13"/>
  <c r="BS14" i="13"/>
  <c r="CA13" i="13" l="1"/>
  <c r="CA35" i="13"/>
  <c r="CA40" i="13"/>
  <c r="CA25" i="13"/>
  <c r="BZ38" i="13"/>
  <c r="CA38" i="13"/>
  <c r="BZ13" i="13"/>
  <c r="CA19" i="13"/>
  <c r="CA17" i="13"/>
  <c r="CA16" i="13"/>
  <c r="BO8" i="13"/>
  <c r="L8" i="13" s="1"/>
  <c r="BN8" i="13"/>
  <c r="K8" i="13" s="1"/>
  <c r="BP8" i="13"/>
  <c r="M8" i="13" s="1"/>
  <c r="BX8" i="13" s="1"/>
  <c r="BQ8" i="13"/>
  <c r="N8" i="13" s="1"/>
  <c r="BY8" i="13" s="1"/>
  <c r="BZ35" i="13"/>
  <c r="CY35" i="13" s="1"/>
  <c r="BZ20" i="13"/>
  <c r="CY20" i="13" s="1"/>
  <c r="CA20" i="13"/>
  <c r="BZ31" i="13"/>
  <c r="CY31" i="13" s="1"/>
  <c r="BZ9" i="13"/>
  <c r="CY9" i="13" s="1"/>
  <c r="CA22" i="13"/>
  <c r="CA21" i="13"/>
  <c r="BZ40" i="13"/>
  <c r="CA23" i="13"/>
  <c r="CA42" i="13"/>
  <c r="CA34" i="13"/>
  <c r="CA30" i="13"/>
  <c r="CA27" i="13"/>
  <c r="BZ23" i="13"/>
  <c r="CY23" i="13" s="1"/>
  <c r="CA32" i="13"/>
  <c r="BZ39" i="13"/>
  <c r="CY39" i="13" s="1"/>
  <c r="CA37" i="13"/>
  <c r="BZ36" i="13"/>
  <c r="CY36" i="13" s="1"/>
  <c r="BZ33" i="13"/>
  <c r="CY33" i="13" s="1"/>
  <c r="BZ37" i="13"/>
  <c r="CY37" i="13" s="1"/>
  <c r="O37" i="13" s="1"/>
  <c r="CA39" i="13"/>
  <c r="CA29" i="13"/>
  <c r="CA24" i="13"/>
  <c r="BZ21" i="13"/>
  <c r="CY21" i="13" s="1"/>
  <c r="BZ28" i="13"/>
  <c r="CY28" i="13" s="1"/>
  <c r="CA28" i="13"/>
  <c r="BZ17" i="13"/>
  <c r="BZ25" i="13"/>
  <c r="CY25" i="13" s="1"/>
  <c r="CA18" i="13"/>
  <c r="CA12" i="13"/>
  <c r="CA15" i="13"/>
  <c r="CA14" i="13"/>
  <c r="CA10" i="13"/>
  <c r="CA41" i="13"/>
  <c r="BZ41" i="13"/>
  <c r="CA11" i="13"/>
  <c r="BZ16" i="13"/>
  <c r="BZ30" i="13"/>
  <c r="CY30" i="13" s="1"/>
  <c r="BZ26" i="13"/>
  <c r="CY26" i="13" s="1"/>
  <c r="BZ29" i="13"/>
  <c r="CY29" i="13" s="1"/>
  <c r="BZ42" i="13"/>
  <c r="CY42" i="13" s="1"/>
  <c r="BZ24" i="13"/>
  <c r="CY24" i="13" s="1"/>
  <c r="BZ27" i="13"/>
  <c r="CY27" i="13" s="1"/>
  <c r="BZ12" i="13"/>
  <c r="BZ18" i="13"/>
  <c r="CY18" i="13" s="1"/>
  <c r="BZ34" i="13"/>
  <c r="CY34" i="13" s="1"/>
  <c r="BZ19" i="13"/>
  <c r="CY19" i="13" s="1"/>
  <c r="BZ32" i="13"/>
  <c r="CY32" i="13" s="1"/>
  <c r="BZ14" i="13"/>
  <c r="BZ15" i="13"/>
  <c r="BZ22" i="13"/>
  <c r="CY22" i="13" s="1"/>
  <c r="BZ10" i="13"/>
  <c r="BZ11" i="13"/>
  <c r="BR8" i="13" l="1"/>
  <c r="BV8" i="13"/>
  <c r="BS8" i="13"/>
  <c r="BW8" i="13"/>
  <c r="CY15" i="13"/>
  <c r="CY11" i="13"/>
  <c r="O11" i="13" s="1"/>
  <c r="Q11" i="13" s="1"/>
  <c r="CY14" i="13"/>
  <c r="O14" i="13" s="1"/>
  <c r="Q14" i="13" s="1"/>
  <c r="CY16" i="13"/>
  <c r="O16" i="13" s="1"/>
  <c r="Q16" i="13" s="1"/>
  <c r="CY38" i="13"/>
  <c r="O38" i="13" s="1"/>
  <c r="Q38" i="13" s="1"/>
  <c r="Q37" i="13"/>
  <c r="CY13" i="13"/>
  <c r="O13" i="13" s="1"/>
  <c r="Q13" i="13" s="1"/>
  <c r="CY17" i="13"/>
  <c r="O17" i="13" s="1"/>
  <c r="Q17" i="13" s="1"/>
  <c r="CY12" i="13"/>
  <c r="O12" i="13" s="1"/>
  <c r="Q12" i="13" s="1"/>
  <c r="CY10" i="13"/>
  <c r="O10" i="13" s="1"/>
  <c r="Q10" i="13" s="1"/>
  <c r="O40" i="13"/>
  <c r="Q40" i="13" s="1"/>
  <c r="CY40" i="13"/>
  <c r="CY41" i="13"/>
  <c r="BT8" i="13"/>
  <c r="O9" i="13"/>
  <c r="Q9" i="13" s="1"/>
  <c r="BU8" i="13"/>
  <c r="O15" i="13"/>
  <c r="Q15" i="13" s="1"/>
  <c r="O22" i="13"/>
  <c r="Q22" i="13" s="1"/>
  <c r="CA8" i="13" l="1"/>
  <c r="BZ8" i="13"/>
  <c r="O8" i="13" s="1"/>
  <c r="Q8" i="13" s="1"/>
  <c r="Q45" i="13" s="1"/>
  <c r="Q46" i="13" l="1"/>
  <c r="O46" i="13"/>
  <c r="Q44" i="13"/>
  <c r="O45" i="13"/>
  <c r="O44" i="13"/>
  <c r="CY8" i="13"/>
</calcChain>
</file>

<file path=xl/sharedStrings.xml><?xml version="1.0" encoding="utf-8"?>
<sst xmlns="http://schemas.openxmlformats.org/spreadsheetml/2006/main" count="82" uniqueCount="41">
  <si>
    <t>NOMS</t>
  </si>
  <si>
    <t>Prénoms</t>
  </si>
  <si>
    <t>EPS</t>
  </si>
  <si>
    <t>Sx</t>
  </si>
  <si>
    <t>Min.</t>
  </si>
  <si>
    <t>Moy.</t>
  </si>
  <si>
    <t>Max.</t>
  </si>
  <si>
    <t>perffilles</t>
  </si>
  <si>
    <t>perfgars</t>
  </si>
  <si>
    <t>Temps total
réalisé
mn Sec</t>
  </si>
  <si>
    <t>Note
sur
/20</t>
  </si>
  <si>
    <t>Lycée :</t>
  </si>
  <si>
    <t>ACTIVITE</t>
  </si>
  <si>
    <t>3 x 500 mètres</t>
  </si>
  <si>
    <t>temps réalisé 1er 500m</t>
  </si>
  <si>
    <t>temps réalisé 2eme 500m</t>
  </si>
  <si>
    <t>temps réalisé 3eme 500m</t>
  </si>
  <si>
    <t>Date</t>
  </si>
  <si>
    <t>note</t>
  </si>
  <si>
    <t>Classe</t>
  </si>
  <si>
    <t>Préparation et récupération</t>
  </si>
  <si>
    <r>
      <t xml:space="preserve">"chaque course chronométrée par  un enseignant à la seconde." reférentiel  du bac
</t>
    </r>
    <r>
      <rPr>
        <b/>
        <sz val="8"/>
        <color indexed="10"/>
        <rFont val="Times New Roman"/>
        <family val="1"/>
      </rPr>
      <t xml:space="preserve">IMPORTANT : les temps sont à saisir sous forme "143" pour "1mn43s".
Ne pas oublier de remplir la colonne Sx (sexe) </t>
    </r>
  </si>
  <si>
    <t>Note
perf.</t>
  </si>
  <si>
    <t>/ 14</t>
  </si>
  <si>
    <t>/ 3</t>
  </si>
  <si>
    <t>Stratégie choisie</t>
  </si>
  <si>
    <t>régulation</t>
  </si>
  <si>
    <t>base</t>
  </si>
  <si>
    <t>élève</t>
  </si>
  <si>
    <t>CAP BEP CCF 2018</t>
  </si>
  <si>
    <t>réalisé</t>
  </si>
  <si>
    <t>stratégie de course  /3</t>
  </si>
  <si>
    <t>g</t>
  </si>
  <si>
    <t>d</t>
  </si>
  <si>
    <t>regul</t>
  </si>
  <si>
    <t>b</t>
  </si>
  <si>
    <t>r</t>
  </si>
  <si>
    <t>GG</t>
  </si>
  <si>
    <t>DD</t>
  </si>
  <si>
    <t>STRATÉGIE</t>
  </si>
  <si>
    <t>C1/C3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</si>
</sst>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?0.00"/>
    <numFmt numFmtId="166" formatCode="?0.0"/>
    <numFmt numFmtId="167" formatCode="m:ss.00"/>
  </numFmts>
  <fonts count="15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Geneva"/>
    </font>
  </fonts>
  <fills count="28">
    <fill>
      <patternFill patternType="none"/>
    </fill>
    <fill>
      <patternFill patternType="gray125"/>
    </fill>
    <fill>
      <patternFill patternType="lightGray">
        <fgColor indexed="28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3" tint="0.59999389629810485"/>
        <bgColor indexed="64"/>
      </patternFill>
    </fill>
    <fill>
      <patternFill patternType="lightGray">
        <fgColor indexed="28"/>
        <bgColor theme="0"/>
      </patternFill>
    </fill>
    <fill>
      <patternFill patternType="solid">
        <fgColor theme="0" tint="-0.14999847407452621"/>
        <bgColor indexed="28"/>
      </patternFill>
    </fill>
    <fill>
      <patternFill patternType="solid">
        <fgColor theme="0"/>
        <bgColor indexed="2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9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45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5" fontId="1" fillId="0" borderId="0" xfId="0" applyNumberFormat="1" applyFont="1" applyProtection="1"/>
    <xf numFmtId="45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/>
      <protection hidden="1"/>
    </xf>
    <xf numFmtId="0" fontId="7" fillId="5" borderId="15" xfId="0" applyFont="1" applyFill="1" applyBorder="1" applyAlignment="1" applyProtection="1">
      <alignment horizontal="center"/>
      <protection hidden="1"/>
    </xf>
    <xf numFmtId="0" fontId="11" fillId="9" borderId="2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7" fontId="2" fillId="0" borderId="2" xfId="0" applyNumberFormat="1" applyFont="1" applyBorder="1" applyAlignment="1" applyProtection="1">
      <alignment horizontal="center"/>
    </xf>
    <xf numFmtId="164" fontId="14" fillId="0" borderId="2" xfId="0" applyNumberFormat="1" applyFont="1" applyBorder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45" fontId="1" fillId="0" borderId="6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45" fontId="1" fillId="3" borderId="32" xfId="0" applyNumberFormat="1" applyFont="1" applyFill="1" applyBorder="1" applyAlignment="1" applyProtection="1">
      <alignment horizontal="center"/>
    </xf>
    <xf numFmtId="167" fontId="1" fillId="0" borderId="2" xfId="0" applyNumberFormat="1" applyFont="1" applyBorder="1" applyAlignment="1" applyProtection="1">
      <alignment horizontal="center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11" fillId="9" borderId="0" xfId="0" applyFont="1" applyFill="1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 applyProtection="1">
      <alignment vertical="center"/>
      <protection locked="0"/>
    </xf>
    <xf numFmtId="0" fontId="1" fillId="13" borderId="0" xfId="0" applyFont="1" applyFill="1" applyBorder="1" applyAlignment="1" applyProtection="1">
      <alignment vertical="center"/>
    </xf>
    <xf numFmtId="0" fontId="7" fillId="13" borderId="0" xfId="0" applyFont="1" applyFill="1" applyBorder="1" applyAlignment="1" applyProtection="1">
      <alignment horizontal="center" vertical="center" wrapText="1"/>
    </xf>
    <xf numFmtId="45" fontId="7" fillId="13" borderId="0" xfId="0" applyNumberFormat="1" applyFont="1" applyFill="1" applyBorder="1" applyAlignment="1" applyProtection="1">
      <alignment horizontal="center" vertical="center" wrapText="1"/>
    </xf>
    <xf numFmtId="0" fontId="1" fillId="14" borderId="0" xfId="0" applyFont="1" applyFill="1" applyAlignment="1" applyProtection="1">
      <alignment horizontal="center"/>
    </xf>
    <xf numFmtId="0" fontId="1" fillId="11" borderId="0" xfId="0" applyFont="1" applyFill="1" applyAlignment="1" applyProtection="1">
      <alignment horizontal="center"/>
    </xf>
    <xf numFmtId="0" fontId="1" fillId="15" borderId="0" xfId="0" applyFont="1" applyFill="1" applyAlignment="1" applyProtection="1">
      <alignment horizontal="center"/>
    </xf>
    <xf numFmtId="0" fontId="3" fillId="12" borderId="0" xfId="0" applyFont="1" applyFill="1" applyAlignment="1" applyProtection="1">
      <alignment horizontal="center"/>
    </xf>
    <xf numFmtId="0" fontId="3" fillId="14" borderId="0" xfId="0" applyFont="1" applyFill="1" applyAlignment="1" applyProtection="1">
      <alignment horizontal="center"/>
    </xf>
    <xf numFmtId="0" fontId="3" fillId="11" borderId="0" xfId="0" applyFont="1" applyFill="1" applyAlignment="1" applyProtection="1">
      <alignment horizontal="center"/>
    </xf>
    <xf numFmtId="0" fontId="3" fillId="15" borderId="0" xfId="0" applyFont="1" applyFill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/>
    </xf>
    <xf numFmtId="164" fontId="3" fillId="2" borderId="34" xfId="0" applyNumberFormat="1" applyFont="1" applyFill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</xf>
    <xf numFmtId="45" fontId="1" fillId="0" borderId="9" xfId="0" applyNumberFormat="1" applyFont="1" applyBorder="1" applyAlignment="1" applyProtection="1">
      <alignment horizontal="center" vertical="center"/>
      <protection locked="0"/>
    </xf>
    <xf numFmtId="45" fontId="1" fillId="0" borderId="10" xfId="0" applyNumberFormat="1" applyFont="1" applyBorder="1" applyAlignment="1" applyProtection="1">
      <alignment horizontal="center" vertical="center"/>
      <protection locked="0"/>
    </xf>
    <xf numFmtId="45" fontId="1" fillId="3" borderId="25" xfId="0" applyNumberFormat="1" applyFont="1" applyFill="1" applyBorder="1" applyAlignment="1" applyProtection="1">
      <alignment horizontal="center"/>
    </xf>
    <xf numFmtId="0" fontId="2" fillId="4" borderId="28" xfId="0" applyFont="1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1" fillId="12" borderId="0" xfId="0" applyFont="1" applyFill="1" applyProtection="1"/>
    <xf numFmtId="0" fontId="1" fillId="0" borderId="0" xfId="0" applyFont="1" applyBorder="1" applyAlignment="1" applyProtection="1">
      <alignment horizontal="center" vertical="center"/>
    </xf>
    <xf numFmtId="0" fontId="1" fillId="17" borderId="0" xfId="0" applyFont="1" applyFill="1" applyAlignment="1" applyProtection="1">
      <alignment horizontal="center"/>
    </xf>
    <xf numFmtId="0" fontId="1" fillId="18" borderId="4" xfId="0" applyFont="1" applyFill="1" applyBorder="1" applyAlignment="1" applyProtection="1">
      <alignment horizontal="center"/>
    </xf>
    <xf numFmtId="0" fontId="1" fillId="18" borderId="1" xfId="0" applyFont="1" applyFill="1" applyBorder="1" applyAlignment="1" applyProtection="1">
      <alignment horizontal="center"/>
    </xf>
    <xf numFmtId="0" fontId="1" fillId="18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3" fillId="20" borderId="0" xfId="0" applyFont="1" applyFill="1" applyAlignment="1" applyProtection="1">
      <alignment horizontal="center" vertical="center"/>
    </xf>
    <xf numFmtId="0" fontId="1" fillId="19" borderId="0" xfId="0" applyFont="1" applyFill="1" applyProtection="1"/>
    <xf numFmtId="0" fontId="1" fillId="21" borderId="0" xfId="0" applyFont="1" applyFill="1" applyProtection="1"/>
    <xf numFmtId="0" fontId="1" fillId="22" borderId="0" xfId="0" applyFont="1" applyFill="1" applyProtection="1"/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16" borderId="0" xfId="0" applyFont="1" applyFill="1" applyAlignment="1" applyProtection="1">
      <alignment horizontal="center"/>
    </xf>
    <xf numFmtId="0" fontId="1" fillId="15" borderId="0" xfId="0" applyFont="1" applyFill="1" applyProtection="1"/>
    <xf numFmtId="0" fontId="1" fillId="23" borderId="0" xfId="0" applyFont="1" applyFill="1" applyProtection="1"/>
    <xf numFmtId="0" fontId="1" fillId="0" borderId="2" xfId="0" applyFont="1" applyBorder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0" fontId="3" fillId="24" borderId="0" xfId="0" applyFont="1" applyFill="1" applyAlignment="1" applyProtection="1">
      <alignment horizontal="center"/>
    </xf>
    <xf numFmtId="1" fontId="1" fillId="0" borderId="39" xfId="0" applyNumberFormat="1" applyFont="1" applyBorder="1" applyAlignment="1" applyProtection="1">
      <alignment horizontal="center"/>
    </xf>
    <xf numFmtId="0" fontId="1" fillId="13" borderId="0" xfId="0" applyFont="1" applyFill="1" applyBorder="1" applyAlignment="1" applyProtection="1">
      <alignment horizontal="center"/>
    </xf>
    <xf numFmtId="0" fontId="3" fillId="13" borderId="0" xfId="0" applyFont="1" applyFill="1" applyBorder="1" applyAlignment="1" applyProtection="1">
      <alignment horizontal="center" vertical="center"/>
    </xf>
    <xf numFmtId="0" fontId="1" fillId="13" borderId="0" xfId="0" applyFont="1" applyFill="1" applyBorder="1" applyProtection="1"/>
    <xf numFmtId="1" fontId="1" fillId="13" borderId="0" xfId="0" applyNumberFormat="1" applyFont="1" applyFill="1" applyBorder="1" applyAlignment="1" applyProtection="1">
      <alignment horizontal="center"/>
    </xf>
    <xf numFmtId="0" fontId="3" fillId="13" borderId="0" xfId="0" applyFont="1" applyFill="1" applyBorder="1" applyAlignment="1" applyProtection="1">
      <alignment horizontal="center"/>
    </xf>
    <xf numFmtId="0" fontId="3" fillId="18" borderId="5" xfId="0" applyFont="1" applyFill="1" applyBorder="1" applyAlignment="1" applyProtection="1">
      <alignment horizontal="center"/>
    </xf>
    <xf numFmtId="0" fontId="3" fillId="18" borderId="6" xfId="0" applyFont="1" applyFill="1" applyBorder="1" applyAlignment="1" applyProtection="1">
      <alignment horizontal="center"/>
    </xf>
    <xf numFmtId="20" fontId="7" fillId="12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24" borderId="2" xfId="0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</xf>
    <xf numFmtId="0" fontId="1" fillId="22" borderId="2" xfId="0" applyFont="1" applyFill="1" applyBorder="1" applyAlignment="1" applyProtection="1">
      <alignment horizontal="center"/>
    </xf>
    <xf numFmtId="0" fontId="1" fillId="20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18" borderId="3" xfId="0" applyFont="1" applyFill="1" applyBorder="1" applyAlignment="1" applyProtection="1">
      <alignment horizontal="center"/>
    </xf>
    <xf numFmtId="164" fontId="3" fillId="8" borderId="25" xfId="0" applyNumberFormat="1" applyFont="1" applyFill="1" applyBorder="1" applyAlignment="1" applyProtection="1">
      <alignment horizontal="center"/>
      <protection locked="0" hidden="1"/>
    </xf>
    <xf numFmtId="0" fontId="1" fillId="25" borderId="2" xfId="0" applyFont="1" applyFill="1" applyBorder="1" applyAlignment="1" applyProtection="1">
      <alignment horizontal="center" vertical="center"/>
    </xf>
    <xf numFmtId="0" fontId="1" fillId="18" borderId="2" xfId="0" applyFont="1" applyFill="1" applyBorder="1" applyAlignment="1" applyProtection="1">
      <alignment horizontal="center" vertical="center"/>
    </xf>
    <xf numFmtId="0" fontId="1" fillId="26" borderId="2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/>
    </xf>
    <xf numFmtId="0" fontId="1" fillId="25" borderId="7" xfId="0" applyFont="1" applyFill="1" applyBorder="1" applyAlignment="1" applyProtection="1">
      <alignment horizontal="center" vertical="center"/>
    </xf>
    <xf numFmtId="0" fontId="1" fillId="18" borderId="7" xfId="0" applyFont="1" applyFill="1" applyBorder="1" applyAlignment="1" applyProtection="1">
      <alignment horizontal="center" vertical="center"/>
    </xf>
    <xf numFmtId="0" fontId="1" fillId="26" borderId="7" xfId="0" applyFont="1" applyFill="1" applyBorder="1" applyAlignment="1" applyProtection="1">
      <alignment horizontal="center" vertical="center"/>
    </xf>
    <xf numFmtId="0" fontId="1" fillId="14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45" fontId="1" fillId="0" borderId="45" xfId="0" applyNumberFormat="1" applyFont="1" applyBorder="1" applyAlignment="1" applyProtection="1">
      <alignment horizontal="center" vertical="center"/>
      <protection locked="0"/>
    </xf>
    <xf numFmtId="45" fontId="1" fillId="0" borderId="46" xfId="0" applyNumberFormat="1" applyFont="1" applyBorder="1" applyAlignment="1" applyProtection="1">
      <alignment horizontal="center" vertical="center"/>
      <protection locked="0"/>
    </xf>
    <xf numFmtId="1" fontId="1" fillId="0" borderId="4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" fillId="23" borderId="0" xfId="0" applyFont="1" applyFill="1" applyAlignment="1" applyProtection="1">
      <alignment horizontal="center"/>
    </xf>
    <xf numFmtId="45" fontId="1" fillId="2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166" fontId="7" fillId="27" borderId="40" xfId="0" applyNumberFormat="1" applyFont="1" applyFill="1" applyBorder="1" applyAlignment="1" applyProtection="1">
      <protection hidden="1"/>
    </xf>
    <xf numFmtId="166" fontId="7" fillId="27" borderId="0" xfId="0" applyNumberFormat="1" applyFont="1" applyFill="1" applyBorder="1" applyAlignment="1" applyProtection="1">
      <protection hidden="1"/>
    </xf>
    <xf numFmtId="166" fontId="7" fillId="27" borderId="41" xfId="0" applyNumberFormat="1" applyFont="1" applyFill="1" applyBorder="1" applyAlignment="1" applyProtection="1">
      <protection hidden="1"/>
    </xf>
    <xf numFmtId="166" fontId="7" fillId="27" borderId="26" xfId="0" applyNumberFormat="1" applyFont="1" applyFill="1" applyBorder="1" applyAlignment="1" applyProtection="1">
      <protection hidden="1"/>
    </xf>
    <xf numFmtId="166" fontId="7" fillId="27" borderId="27" xfId="0" applyNumberFormat="1" applyFont="1" applyFill="1" applyBorder="1" applyAlignment="1" applyProtection="1">
      <protection hidden="1"/>
    </xf>
    <xf numFmtId="166" fontId="7" fillId="27" borderId="42" xfId="0" applyNumberFormat="1" applyFont="1" applyFill="1" applyBorder="1" applyAlignment="1" applyProtection="1">
      <protection hidden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9" fillId="6" borderId="9" xfId="0" applyNumberFormat="1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/>
      <protection hidden="1"/>
    </xf>
    <xf numFmtId="0" fontId="1" fillId="25" borderId="9" xfId="0" applyFont="1" applyFill="1" applyBorder="1" applyAlignment="1" applyProtection="1">
      <alignment horizontal="center" vertical="center"/>
    </xf>
    <xf numFmtId="0" fontId="1" fillId="18" borderId="9" xfId="0" applyFont="1" applyFill="1" applyBorder="1" applyAlignment="1" applyProtection="1">
      <alignment horizontal="center" vertical="center"/>
    </xf>
    <xf numFmtId="0" fontId="1" fillId="26" borderId="9" xfId="0" applyFont="1" applyFill="1" applyBorder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56" xfId="0" applyNumberFormat="1" applyFont="1" applyBorder="1" applyAlignment="1" applyProtection="1">
      <alignment horizontal="center"/>
      <protection locked="0"/>
    </xf>
    <xf numFmtId="0" fontId="1" fillId="0" borderId="57" xfId="0" applyNumberFormat="1" applyFont="1" applyBorder="1" applyAlignment="1" applyProtection="1">
      <alignment horizontal="center"/>
      <protection locked="0"/>
    </xf>
    <xf numFmtId="45" fontId="1" fillId="0" borderId="58" xfId="0" applyNumberFormat="1" applyFont="1" applyBorder="1" applyAlignment="1" applyProtection="1">
      <alignment horizontal="center" vertical="center"/>
      <protection locked="0"/>
    </xf>
    <xf numFmtId="45" fontId="1" fillId="0" borderId="7" xfId="0" applyNumberFormat="1" applyFont="1" applyBorder="1" applyAlignment="1" applyProtection="1">
      <alignment horizontal="center" vertical="center"/>
      <protection locked="0"/>
    </xf>
    <xf numFmtId="45" fontId="1" fillId="0" borderId="8" xfId="0" applyNumberFormat="1" applyFont="1" applyBorder="1" applyAlignment="1" applyProtection="1">
      <alignment horizontal="center" vertical="center"/>
      <protection locked="0"/>
    </xf>
    <xf numFmtId="45" fontId="1" fillId="3" borderId="55" xfId="0" applyNumberFormat="1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  <protection hidden="1"/>
    </xf>
    <xf numFmtId="0" fontId="1" fillId="18" borderId="54" xfId="0" applyFont="1" applyFill="1" applyBorder="1" applyAlignment="1" applyProtection="1">
      <alignment horizontal="center"/>
    </xf>
    <xf numFmtId="0" fontId="1" fillId="18" borderId="7" xfId="0" applyFont="1" applyFill="1" applyBorder="1" applyAlignment="1" applyProtection="1">
      <alignment horizontal="center"/>
    </xf>
    <xf numFmtId="0" fontId="3" fillId="18" borderId="8" xfId="0" applyFont="1" applyFill="1" applyBorder="1" applyAlignment="1" applyProtection="1">
      <alignment horizontal="center"/>
    </xf>
    <xf numFmtId="164" fontId="3" fillId="8" borderId="27" xfId="0" applyNumberFormat="1" applyFont="1" applyFill="1" applyBorder="1" applyAlignment="1" applyProtection="1">
      <alignment horizontal="center"/>
      <protection locked="0" hidden="1"/>
    </xf>
    <xf numFmtId="0" fontId="2" fillId="4" borderId="1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11" borderId="13" xfId="0" applyFont="1" applyFill="1" applyBorder="1" applyAlignment="1" applyProtection="1">
      <alignment horizontal="center" vertical="center"/>
    </xf>
    <xf numFmtId="0" fontId="3" fillId="11" borderId="22" xfId="0" applyFont="1" applyFill="1" applyBorder="1" applyAlignment="1" applyProtection="1">
      <alignment horizontal="center" vertical="center"/>
    </xf>
    <xf numFmtId="0" fontId="1" fillId="11" borderId="22" xfId="0" applyFont="1" applyFill="1" applyBorder="1" applyProtection="1"/>
    <xf numFmtId="0" fontId="1" fillId="11" borderId="22" xfId="0" applyFont="1" applyFill="1" applyBorder="1" applyAlignment="1" applyProtection="1">
      <alignment horizontal="center"/>
    </xf>
    <xf numFmtId="165" fontId="1" fillId="11" borderId="22" xfId="0" applyNumberFormat="1" applyFont="1" applyFill="1" applyBorder="1" applyProtection="1"/>
    <xf numFmtId="0" fontId="1" fillId="11" borderId="22" xfId="0" applyFont="1" applyFill="1" applyBorder="1" applyAlignment="1" applyProtection="1">
      <alignment vertical="center"/>
    </xf>
    <xf numFmtId="0" fontId="7" fillId="11" borderId="22" xfId="0" applyFont="1" applyFill="1" applyBorder="1" applyAlignment="1" applyProtection="1">
      <alignment horizontal="center" vertical="center" wrapText="1"/>
    </xf>
    <xf numFmtId="165" fontId="1" fillId="11" borderId="11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6" fillId="9" borderId="16" xfId="0" applyFont="1" applyFill="1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locked="0"/>
    </xf>
    <xf numFmtId="0" fontId="6" fillId="9" borderId="18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9" borderId="19" xfId="0" applyFont="1" applyFill="1" applyBorder="1" applyAlignment="1" applyProtection="1">
      <alignment horizontal="center" vertical="center"/>
      <protection locked="0"/>
    </xf>
    <xf numFmtId="0" fontId="6" fillId="9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10" borderId="19" xfId="0" applyFont="1" applyFill="1" applyBorder="1" applyAlignment="1" applyProtection="1">
      <alignment horizontal="center" vertical="center"/>
      <protection locked="0"/>
    </xf>
    <xf numFmtId="0" fontId="6" fillId="10" borderId="20" xfId="0" applyFont="1" applyFill="1" applyBorder="1" applyAlignment="1" applyProtection="1">
      <alignment horizontal="center" vertical="center"/>
      <protection locked="0"/>
    </xf>
    <xf numFmtId="0" fontId="6" fillId="9" borderId="47" xfId="0" applyFont="1" applyFill="1" applyBorder="1" applyAlignment="1" applyProtection="1">
      <alignment horizontal="center" vertical="center"/>
      <protection locked="0"/>
    </xf>
    <xf numFmtId="0" fontId="6" fillId="9" borderId="50" xfId="0" applyFont="1" applyFill="1" applyBorder="1" applyAlignment="1" applyProtection="1">
      <alignment horizontal="center" vertical="center"/>
      <protection locked="0"/>
    </xf>
    <xf numFmtId="0" fontId="6" fillId="9" borderId="48" xfId="0" applyFont="1" applyFill="1" applyBorder="1" applyAlignment="1" applyProtection="1">
      <alignment horizontal="center" vertical="center"/>
      <protection locked="0"/>
    </xf>
    <xf numFmtId="14" fontId="4" fillId="9" borderId="51" xfId="0" applyNumberFormat="1" applyFont="1" applyFill="1" applyBorder="1" applyAlignment="1" applyProtection="1">
      <alignment horizontal="center" vertical="center"/>
      <protection locked="0"/>
    </xf>
    <xf numFmtId="14" fontId="4" fillId="9" borderId="52" xfId="0" applyNumberFormat="1" applyFont="1" applyFill="1" applyBorder="1" applyAlignment="1" applyProtection="1">
      <alignment horizontal="center" vertical="center"/>
      <protection locked="0"/>
    </xf>
    <xf numFmtId="14" fontId="4" fillId="9" borderId="53" xfId="0" applyNumberFormat="1" applyFont="1" applyFill="1" applyBorder="1" applyAlignment="1" applyProtection="1">
      <alignment horizontal="center" vertical="center"/>
      <protection locked="0"/>
    </xf>
    <xf numFmtId="0" fontId="6" fillId="10" borderId="4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color theme="6" tint="0.79998168889431442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 tint="0.79998168889431442"/>
      </font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9E9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'Demi-fond'!$F$40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'Demi-fond'!$G$40:$H$40</c:f>
              <c:numCache>
                <c:formatCode>mm:ss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55536"/>
        <c:axId val="257356096"/>
      </c:lineChart>
      <c:catAx>
        <c:axId val="257355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257356096"/>
        <c:crosses val="autoZero"/>
        <c:auto val="1"/>
        <c:lblAlgn val="ctr"/>
        <c:lblOffset val="100"/>
        <c:noMultiLvlLbl val="0"/>
      </c:catAx>
      <c:valAx>
        <c:axId val="2573560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25735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3000704509768054E-2"/>
          <c:w val="1"/>
          <c:h val="0.9769992954902319"/>
        </c:manualLayout>
      </c:layout>
      <c:lineChart>
        <c:grouping val="stacked"/>
        <c:varyColors val="0"/>
        <c:ser>
          <c:idx val="0"/>
          <c:order val="0"/>
          <c:tx>
            <c:strRef>
              <c:f>'Demi-fond'!$F$41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'Demi-fond'!$G$41:$H$41</c:f>
              <c:numCache>
                <c:formatCode>mm:ss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25632"/>
        <c:axId val="343026192"/>
      </c:lineChart>
      <c:catAx>
        <c:axId val="343025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343026192"/>
        <c:crosses val="autoZero"/>
        <c:auto val="1"/>
        <c:lblAlgn val="ctr"/>
        <c:lblOffset val="100"/>
        <c:noMultiLvlLbl val="0"/>
      </c:catAx>
      <c:valAx>
        <c:axId val="3430261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34302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148148148148147E-2"/>
          <c:y val="7.3198144110046978E-2"/>
          <c:w val="0.97685185185185186"/>
          <c:h val="0.92680185588995301"/>
        </c:manualLayout>
      </c:layout>
      <c:lineChart>
        <c:grouping val="stacked"/>
        <c:varyColors val="0"/>
        <c:ser>
          <c:idx val="0"/>
          <c:order val="0"/>
          <c:tx>
            <c:strRef>
              <c:f>'Demi-fond'!$F$42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'Demi-fond'!$G$42:$H$42</c:f>
              <c:numCache>
                <c:formatCode>mm:ss</c:formatCode>
                <c:ptCount val="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28432"/>
        <c:axId val="343028992"/>
      </c:lineChart>
      <c:catAx>
        <c:axId val="343028432"/>
        <c:scaling>
          <c:orientation val="minMax"/>
        </c:scaling>
        <c:delete val="1"/>
        <c:axPos val="b"/>
        <c:majorTickMark val="none"/>
        <c:minorTickMark val="none"/>
        <c:tickLblPos val="nextTo"/>
        <c:crossAx val="343028992"/>
        <c:crosses val="autoZero"/>
        <c:auto val="1"/>
        <c:lblAlgn val="ctr"/>
        <c:lblOffset val="100"/>
        <c:noMultiLvlLbl val="0"/>
      </c:catAx>
      <c:valAx>
        <c:axId val="343028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crossAx val="34302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17" Type="http://schemas.openxmlformats.org/officeDocument/2006/relationships/image" Target="../media/image14.png"/><Relationship Id="rId2" Type="http://schemas.openxmlformats.org/officeDocument/2006/relationships/chart" Target="../charts/chart2.xml"/><Relationship Id="rId16" Type="http://schemas.openxmlformats.org/officeDocument/2006/relationships/image" Target="../media/image13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image" Target="../media/image1.png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43541</xdr:colOff>
      <xdr:row>7</xdr:row>
      <xdr:rowOff>10886</xdr:rowOff>
    </xdr:from>
    <xdr:to>
      <xdr:col>17</xdr:col>
      <xdr:colOff>224117</xdr:colOff>
      <xdr:row>7</xdr:row>
      <xdr:rowOff>143436</xdr:rowOff>
    </xdr:to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7672506" y="1965192"/>
          <a:ext cx="180576" cy="1325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42</xdr:row>
      <xdr:rowOff>121920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39</xdr:row>
      <xdr:rowOff>167640</xdr:rowOff>
    </xdr:from>
    <xdr:to>
      <xdr:col>25</xdr:col>
      <xdr:colOff>0</xdr:colOff>
      <xdr:row>42</xdr:row>
      <xdr:rowOff>121920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42</xdr:row>
      <xdr:rowOff>121920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79</xdr:col>
      <xdr:colOff>97972</xdr:colOff>
      <xdr:row>5</xdr:row>
      <xdr:rowOff>217713</xdr:rowOff>
    </xdr:from>
    <xdr:to>
      <xdr:col>81</xdr:col>
      <xdr:colOff>103325</xdr:colOff>
      <xdr:row>6</xdr:row>
      <xdr:rowOff>21732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02943" y="1480456"/>
          <a:ext cx="723810" cy="304762"/>
        </a:xfrm>
        <a:prstGeom prst="rect">
          <a:avLst/>
        </a:prstGeom>
      </xdr:spPr>
    </xdr:pic>
    <xdr:clientData/>
  </xdr:twoCellAnchor>
  <xdr:twoCellAnchor>
    <xdr:from>
      <xdr:col>82</xdr:col>
      <xdr:colOff>141515</xdr:colOff>
      <xdr:row>5</xdr:row>
      <xdr:rowOff>435428</xdr:rowOff>
    </xdr:from>
    <xdr:to>
      <xdr:col>83</xdr:col>
      <xdr:colOff>287049</xdr:colOff>
      <xdr:row>6</xdr:row>
      <xdr:rowOff>106114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24172" y="1698171"/>
          <a:ext cx="504762" cy="171429"/>
        </a:xfrm>
        <a:prstGeom prst="rect">
          <a:avLst/>
        </a:prstGeom>
      </xdr:spPr>
    </xdr:pic>
    <xdr:clientData/>
  </xdr:twoCellAnchor>
  <xdr:twoCellAnchor>
    <xdr:from>
      <xdr:col>85</xdr:col>
      <xdr:colOff>217714</xdr:colOff>
      <xdr:row>5</xdr:row>
      <xdr:rowOff>217714</xdr:rowOff>
    </xdr:from>
    <xdr:to>
      <xdr:col>86</xdr:col>
      <xdr:colOff>325153</xdr:colOff>
      <xdr:row>6</xdr:row>
      <xdr:rowOff>116971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378057" y="1480457"/>
          <a:ext cx="466667" cy="400000"/>
        </a:xfrm>
        <a:prstGeom prst="rect">
          <a:avLst/>
        </a:prstGeom>
      </xdr:spPr>
    </xdr:pic>
    <xdr:clientData/>
  </xdr:twoCellAnchor>
  <xdr:twoCellAnchor>
    <xdr:from>
      <xdr:col>87</xdr:col>
      <xdr:colOff>250372</xdr:colOff>
      <xdr:row>5</xdr:row>
      <xdr:rowOff>348343</xdr:rowOff>
    </xdr:from>
    <xdr:to>
      <xdr:col>89</xdr:col>
      <xdr:colOff>65248</xdr:colOff>
      <xdr:row>6</xdr:row>
      <xdr:rowOff>57124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847629" y="1611086"/>
          <a:ext cx="533333" cy="209524"/>
        </a:xfrm>
        <a:prstGeom prst="rect">
          <a:avLst/>
        </a:prstGeom>
      </xdr:spPr>
    </xdr:pic>
    <xdr:clientData/>
  </xdr:twoCellAnchor>
  <xdr:twoCellAnchor>
    <xdr:from>
      <xdr:col>90</xdr:col>
      <xdr:colOff>76200</xdr:colOff>
      <xdr:row>5</xdr:row>
      <xdr:rowOff>141514</xdr:rowOff>
    </xdr:from>
    <xdr:to>
      <xdr:col>91</xdr:col>
      <xdr:colOff>269352</xdr:colOff>
      <xdr:row>6</xdr:row>
      <xdr:rowOff>2676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751143" y="1404257"/>
          <a:ext cx="552381" cy="361905"/>
        </a:xfrm>
        <a:prstGeom prst="rect">
          <a:avLst/>
        </a:prstGeom>
      </xdr:spPr>
    </xdr:pic>
    <xdr:clientData/>
  </xdr:twoCellAnchor>
  <xdr:twoCellAnchor>
    <xdr:from>
      <xdr:col>93</xdr:col>
      <xdr:colOff>43542</xdr:colOff>
      <xdr:row>5</xdr:row>
      <xdr:rowOff>76201</xdr:rowOff>
    </xdr:from>
    <xdr:to>
      <xdr:col>94</xdr:col>
      <xdr:colOff>198599</xdr:colOff>
      <xdr:row>6</xdr:row>
      <xdr:rowOff>32601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3796171" y="1338944"/>
          <a:ext cx="514286" cy="457143"/>
        </a:xfrm>
        <a:prstGeom prst="rect">
          <a:avLst/>
        </a:prstGeom>
      </xdr:spPr>
    </xdr:pic>
    <xdr:clientData/>
  </xdr:twoCellAnchor>
  <xdr:twoCellAnchor editAs="oneCell">
    <xdr:from>
      <xdr:col>25</xdr:col>
      <xdr:colOff>70757</xdr:colOff>
      <xdr:row>4</xdr:row>
      <xdr:rowOff>357052</xdr:rowOff>
    </xdr:from>
    <xdr:to>
      <xdr:col>25</xdr:col>
      <xdr:colOff>1113263</xdr:colOff>
      <xdr:row>5</xdr:row>
      <xdr:rowOff>415010</xdr:rowOff>
    </xdr:to>
    <xdr:pic>
      <xdr:nvPicPr>
        <xdr:cNvPr id="86" name="Image 8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140337" y="1141912"/>
          <a:ext cx="1042506" cy="538018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71845</xdr:colOff>
      <xdr:row>7</xdr:row>
      <xdr:rowOff>53788</xdr:rowOff>
    </xdr:from>
    <xdr:to>
      <xdr:col>25</xdr:col>
      <xdr:colOff>1089965</xdr:colOff>
      <xdr:row>9</xdr:row>
      <xdr:rowOff>142139</xdr:rowOff>
    </xdr:to>
    <xdr:pic>
      <xdr:nvPicPr>
        <xdr:cNvPr id="87" name="Image 8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202833" y="2008094"/>
          <a:ext cx="1018120" cy="554516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44631</xdr:colOff>
      <xdr:row>27</xdr:row>
      <xdr:rowOff>9092</xdr:rowOff>
    </xdr:from>
    <xdr:to>
      <xdr:col>25</xdr:col>
      <xdr:colOff>1148103</xdr:colOff>
      <xdr:row>29</xdr:row>
      <xdr:rowOff>84980</xdr:rowOff>
    </xdr:to>
    <xdr:pic>
      <xdr:nvPicPr>
        <xdr:cNvPr id="88" name="Image 8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75619" y="6625045"/>
          <a:ext cx="1103472" cy="542053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58784</xdr:colOff>
      <xdr:row>14</xdr:row>
      <xdr:rowOff>227960</xdr:rowOff>
    </xdr:from>
    <xdr:to>
      <xdr:col>25</xdr:col>
      <xdr:colOff>1156159</xdr:colOff>
      <xdr:row>17</xdr:row>
      <xdr:rowOff>32213</xdr:rowOff>
    </xdr:to>
    <xdr:pic>
      <xdr:nvPicPr>
        <xdr:cNvPr id="89" name="Image 8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189772" y="3813842"/>
          <a:ext cx="1097375" cy="50350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65826</xdr:colOff>
      <xdr:row>10</xdr:row>
      <xdr:rowOff>229687</xdr:rowOff>
    </xdr:from>
    <xdr:to>
      <xdr:col>25</xdr:col>
      <xdr:colOff>1096139</xdr:colOff>
      <xdr:row>13</xdr:row>
      <xdr:rowOff>70316</xdr:rowOff>
    </xdr:to>
    <xdr:pic>
      <xdr:nvPicPr>
        <xdr:cNvPr id="90" name="Image 8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196814" y="2883240"/>
          <a:ext cx="1030313" cy="539876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92528</xdr:colOff>
      <xdr:row>22</xdr:row>
      <xdr:rowOff>229306</xdr:rowOff>
    </xdr:from>
    <xdr:to>
      <xdr:col>25</xdr:col>
      <xdr:colOff>1129553</xdr:colOff>
      <xdr:row>25</xdr:row>
      <xdr:rowOff>90171</xdr:rowOff>
    </xdr:to>
    <xdr:pic>
      <xdr:nvPicPr>
        <xdr:cNvPr id="91" name="Image 9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223516" y="5679847"/>
          <a:ext cx="1037025" cy="560112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73703</xdr:colOff>
      <xdr:row>19</xdr:row>
      <xdr:rowOff>15624</xdr:rowOff>
    </xdr:from>
    <xdr:to>
      <xdr:col>25</xdr:col>
      <xdr:colOff>1177175</xdr:colOff>
      <xdr:row>21</xdr:row>
      <xdr:rowOff>87159</xdr:rowOff>
    </xdr:to>
    <xdr:pic>
      <xdr:nvPicPr>
        <xdr:cNvPr id="92" name="Image 9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204691" y="4766918"/>
          <a:ext cx="1103472" cy="537700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  <xdr:twoCellAnchor editAs="oneCell">
    <xdr:from>
      <xdr:col>25</xdr:col>
      <xdr:colOff>57695</xdr:colOff>
      <xdr:row>1</xdr:row>
      <xdr:rowOff>181791</xdr:rowOff>
    </xdr:from>
    <xdr:to>
      <xdr:col>25</xdr:col>
      <xdr:colOff>1143449</xdr:colOff>
      <xdr:row>4</xdr:row>
      <xdr:rowOff>98232</xdr:rowOff>
    </xdr:to>
    <xdr:pic>
      <xdr:nvPicPr>
        <xdr:cNvPr id="93" name="Image 9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127275" y="379911"/>
          <a:ext cx="1085305" cy="503181"/>
        </a:xfrm>
        <a:prstGeom prst="rect">
          <a:avLst/>
        </a:prstGeom>
        <a:ln>
          <a:solidFill>
            <a:schemeClr val="accent6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DY80"/>
  <sheetViews>
    <sheetView showGridLines="0" tabSelected="1" zoomScale="85" zoomScaleNormal="85" workbookViewId="0">
      <pane ySplit="7" topLeftCell="A8" activePane="bottomLeft" state="frozen"/>
      <selection activeCell="B41" sqref="B41"/>
      <selection pane="bottomLeft" activeCell="F9" sqref="F9"/>
    </sheetView>
  </sheetViews>
  <sheetFormatPr baseColWidth="10" defaultColWidth="11.44140625" defaultRowHeight="13.2"/>
  <cols>
    <col min="1" max="1" width="11.6640625" style="5" customWidth="1"/>
    <col min="2" max="2" width="8" style="5" customWidth="1"/>
    <col min="3" max="3" width="4" style="6" customWidth="1"/>
    <col min="4" max="5" width="7" style="6" customWidth="1"/>
    <col min="6" max="9" width="7.21875" style="5" customWidth="1"/>
    <col min="10" max="10" width="6.5546875" style="5" customWidth="1"/>
    <col min="11" max="14" width="3.6640625" style="5" customWidth="1"/>
    <col min="15" max="15" width="7.44140625" style="5" customWidth="1"/>
    <col min="16" max="16" width="8.6640625" style="6" customWidth="1"/>
    <col min="17" max="17" width="7.44140625" style="6" customWidth="1"/>
    <col min="18" max="18" width="4.5546875" style="6" customWidth="1"/>
    <col min="19" max="24" width="0.33203125" style="6" customWidth="1"/>
    <col min="25" max="25" width="0.33203125" style="5" customWidth="1"/>
    <col min="26" max="26" width="17.33203125" style="5" customWidth="1"/>
    <col min="27" max="27" width="4.33203125" style="5" hidden="1" customWidth="1"/>
    <col min="28" max="28" width="18.77734375" style="5" hidden="1" customWidth="1"/>
    <col min="29" max="29" width="6.6640625" style="5" hidden="1" customWidth="1"/>
    <col min="30" max="30" width="18.77734375" style="5" hidden="1" customWidth="1"/>
    <col min="31" max="31" width="6.109375" style="5" hidden="1" customWidth="1"/>
    <col min="32" max="32" width="18.77734375" style="5" hidden="1" customWidth="1"/>
    <col min="33" max="34" width="5.44140625" style="6" hidden="1" customWidth="1"/>
    <col min="35" max="35" width="5.44140625" style="109" hidden="1" customWidth="1"/>
    <col min="36" max="39" width="5" style="6" hidden="1" customWidth="1"/>
    <col min="40" max="40" width="5" style="109" hidden="1" customWidth="1"/>
    <col min="41" max="47" width="5" style="6" hidden="1" customWidth="1"/>
    <col min="48" max="51" width="5" style="67" hidden="1" customWidth="1"/>
    <col min="52" max="60" width="3.77734375" style="67" hidden="1" customWidth="1"/>
    <col min="61" max="61" width="3.77734375" style="91" hidden="1" customWidth="1"/>
    <col min="62" max="63" width="3.77734375" style="67" hidden="1" customWidth="1"/>
    <col min="64" max="65" width="3.77734375" style="91" hidden="1" customWidth="1"/>
    <col min="66" max="67" width="3.77734375" style="67" hidden="1" customWidth="1"/>
    <col min="68" max="68" width="3.77734375" style="91" hidden="1" customWidth="1"/>
    <col min="69" max="69" width="3.77734375" style="67" hidden="1" customWidth="1"/>
    <col min="70" max="71" width="3.77734375" style="6" hidden="1" customWidth="1"/>
    <col min="72" max="72" width="3.77734375" style="97" hidden="1" customWidth="1"/>
    <col min="73" max="73" width="3.77734375" style="6" hidden="1" customWidth="1"/>
    <col min="74" max="75" width="4.44140625" style="6" hidden="1" customWidth="1"/>
    <col min="76" max="76" width="4.44140625" style="97" hidden="1" customWidth="1"/>
    <col min="77" max="77" width="4.44140625" style="6" hidden="1" customWidth="1"/>
    <col min="78" max="78" width="5.21875" style="6" hidden="1" customWidth="1"/>
    <col min="79" max="79" width="5.21875" style="73" hidden="1" customWidth="1"/>
    <col min="80" max="95" width="5.21875" style="5" hidden="1" customWidth="1"/>
    <col min="96" max="96" width="5.21875" style="67" hidden="1" customWidth="1"/>
    <col min="97" max="101" width="4.77734375" style="67" hidden="1" customWidth="1"/>
    <col min="102" max="104" width="5.21875" style="67" hidden="1" customWidth="1"/>
    <col min="105" max="107" width="5.21875" style="67" customWidth="1"/>
    <col min="108" max="120" width="11.44140625" style="67" customWidth="1"/>
    <col min="121" max="129" width="11.44140625" style="67"/>
    <col min="130" max="16384" width="11.44140625" style="5"/>
  </cols>
  <sheetData>
    <row r="1" spans="1:129" s="11" customFormat="1" ht="15.75" customHeight="1" thickBot="1">
      <c r="A1" s="25" t="s">
        <v>11</v>
      </c>
      <c r="B1" s="173"/>
      <c r="C1" s="173"/>
      <c r="D1" s="173"/>
      <c r="E1" s="173"/>
      <c r="F1" s="174"/>
      <c r="G1" s="26"/>
      <c r="H1" s="175" t="s">
        <v>29</v>
      </c>
      <c r="I1" s="176"/>
      <c r="J1" s="176"/>
      <c r="K1" s="177"/>
      <c r="Q1" s="24" t="s">
        <v>2</v>
      </c>
      <c r="R1" s="42"/>
      <c r="S1" s="43"/>
      <c r="T1" s="43"/>
      <c r="U1" s="43"/>
      <c r="V1" s="41"/>
      <c r="W1" s="41"/>
      <c r="X1" s="41"/>
      <c r="Y1" s="5"/>
      <c r="Z1" s="154" t="s">
        <v>39</v>
      </c>
      <c r="AA1" s="5"/>
      <c r="AB1" s="153"/>
      <c r="AC1" s="5"/>
      <c r="AD1" s="153"/>
      <c r="AE1" s="5"/>
      <c r="AF1" s="153"/>
      <c r="AG1" s="36"/>
      <c r="AH1" s="36"/>
      <c r="AI1" s="108"/>
      <c r="AJ1" s="36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90"/>
      <c r="BM1" s="90"/>
      <c r="BN1" s="62"/>
      <c r="BO1" s="62"/>
      <c r="BP1" s="90"/>
      <c r="BQ1" s="62"/>
      <c r="BR1" s="37"/>
      <c r="BS1" s="37"/>
      <c r="BT1" s="96"/>
      <c r="BU1" s="37"/>
      <c r="BV1" s="37"/>
      <c r="BW1" s="37"/>
      <c r="BX1" s="96"/>
      <c r="BY1" s="37"/>
      <c r="BZ1" s="37"/>
      <c r="CA1" s="74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</row>
    <row r="2" spans="1:129" s="11" customFormat="1" ht="15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2"/>
      <c r="K2" s="2"/>
      <c r="L2" s="2"/>
      <c r="M2" s="2"/>
      <c r="N2" s="2"/>
      <c r="O2" s="2"/>
      <c r="P2" s="2"/>
      <c r="Q2" s="2"/>
      <c r="R2" s="42"/>
      <c r="S2" s="42"/>
      <c r="T2" s="42"/>
      <c r="U2" s="42"/>
      <c r="V2" s="42"/>
      <c r="W2" s="42"/>
      <c r="X2" s="42"/>
      <c r="Y2" s="5"/>
      <c r="Z2" s="155">
        <v>1</v>
      </c>
      <c r="AA2" s="5"/>
      <c r="AB2" s="153"/>
      <c r="AC2" s="5"/>
      <c r="AD2" s="153"/>
      <c r="AE2" s="5"/>
      <c r="AF2" s="153"/>
      <c r="AG2" s="119"/>
      <c r="AH2" s="119"/>
      <c r="AI2" s="119"/>
      <c r="AJ2" s="119"/>
      <c r="AK2" s="194"/>
      <c r="AL2" s="194"/>
      <c r="AM2" s="194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90"/>
      <c r="BM2" s="90"/>
      <c r="BN2" s="62"/>
      <c r="BO2" s="62"/>
      <c r="BP2" s="90"/>
      <c r="BQ2" s="62"/>
      <c r="BR2" s="37"/>
      <c r="BS2" s="37"/>
      <c r="BT2" s="96"/>
      <c r="BU2" s="37"/>
      <c r="BV2" s="37"/>
      <c r="BW2" s="37"/>
      <c r="BX2" s="96"/>
      <c r="BY2" s="37"/>
      <c r="BZ2" s="37"/>
      <c r="CA2" s="74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</row>
    <row r="3" spans="1:129" s="11" customFormat="1" ht="15.75" customHeight="1" thickBot="1">
      <c r="A3" s="181" t="s">
        <v>19</v>
      </c>
      <c r="B3" s="182"/>
      <c r="C3" s="16"/>
      <c r="D3" s="16"/>
      <c r="E3" s="187" t="s">
        <v>12</v>
      </c>
      <c r="F3" s="188"/>
      <c r="G3" s="188"/>
      <c r="H3" s="188"/>
      <c r="I3" s="189"/>
      <c r="K3" s="175" t="s">
        <v>17</v>
      </c>
      <c r="L3" s="176"/>
      <c r="M3" s="176"/>
      <c r="N3" s="176"/>
      <c r="O3" s="176"/>
      <c r="P3" s="177"/>
      <c r="R3" s="43"/>
      <c r="S3" s="43"/>
      <c r="T3" s="43"/>
      <c r="U3" s="43"/>
      <c r="V3" s="43"/>
      <c r="W3" s="43"/>
      <c r="X3" s="43"/>
      <c r="Y3" s="5"/>
      <c r="Z3" s="155"/>
      <c r="AA3" s="5"/>
      <c r="AB3" s="153"/>
      <c r="AC3" s="5"/>
      <c r="AD3" s="153"/>
      <c r="AE3" s="5"/>
      <c r="AF3" s="153"/>
      <c r="AG3" s="36"/>
      <c r="AH3" s="36"/>
      <c r="AI3" s="108"/>
      <c r="AJ3" s="36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08"/>
      <c r="BJ3" s="108"/>
      <c r="BK3" s="108"/>
      <c r="BL3" s="90"/>
      <c r="BM3" s="90"/>
      <c r="BN3" s="62"/>
      <c r="BO3" s="62"/>
      <c r="BP3" s="90"/>
      <c r="BQ3" s="62"/>
      <c r="BR3" s="37"/>
      <c r="BS3" s="37"/>
      <c r="BT3" s="96"/>
      <c r="BU3" s="37"/>
      <c r="BV3" s="37"/>
      <c r="BW3" s="37"/>
      <c r="BX3" s="96"/>
      <c r="BY3" s="37"/>
      <c r="BZ3" s="37"/>
      <c r="CA3" s="74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</row>
    <row r="4" spans="1:129" s="11" customFormat="1" ht="15.75" customHeight="1" thickBot="1">
      <c r="A4" s="185"/>
      <c r="B4" s="186"/>
      <c r="C4" s="16"/>
      <c r="D4" s="16"/>
      <c r="E4" s="190" t="s">
        <v>13</v>
      </c>
      <c r="F4" s="191"/>
      <c r="G4" s="191"/>
      <c r="H4" s="191"/>
      <c r="I4" s="192"/>
      <c r="K4" s="185"/>
      <c r="L4" s="193"/>
      <c r="M4" s="193"/>
      <c r="N4" s="193"/>
      <c r="O4" s="193"/>
      <c r="P4" s="186"/>
      <c r="Q4" s="2"/>
      <c r="R4" s="42"/>
      <c r="S4" s="42"/>
      <c r="T4" s="42"/>
      <c r="U4" s="42"/>
      <c r="V4" s="42"/>
      <c r="W4" s="42"/>
      <c r="X4" s="42"/>
      <c r="Y4" s="5"/>
      <c r="Z4" s="155"/>
      <c r="AA4" s="5"/>
      <c r="AB4" s="153"/>
      <c r="AC4" s="5"/>
      <c r="AD4" s="153"/>
      <c r="AE4" s="5"/>
      <c r="AF4" s="153"/>
      <c r="AG4" s="183"/>
      <c r="AH4" s="183"/>
      <c r="AI4" s="183"/>
      <c r="AJ4" s="183"/>
      <c r="AK4" s="195"/>
      <c r="AL4" s="195"/>
      <c r="AM4" s="195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08"/>
      <c r="BJ4" s="108"/>
      <c r="BK4" s="108"/>
      <c r="BL4" s="90"/>
      <c r="BM4" s="90"/>
      <c r="BN4" s="62"/>
      <c r="BO4" s="62"/>
      <c r="BP4" s="90"/>
      <c r="BQ4" s="62"/>
      <c r="BR4" s="37"/>
      <c r="BS4" s="37"/>
      <c r="BT4" s="96"/>
      <c r="BU4" s="37"/>
      <c r="BV4" s="37"/>
      <c r="BW4" s="37"/>
      <c r="BX4" s="96"/>
      <c r="BY4" s="37"/>
      <c r="BZ4" s="37"/>
      <c r="CA4" s="74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</row>
    <row r="5" spans="1:129" s="8" customFormat="1" ht="37.799999999999997" customHeight="1" thickBot="1">
      <c r="A5" s="196" t="s">
        <v>21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44"/>
      <c r="S5" s="44"/>
      <c r="T5" s="44"/>
      <c r="U5" s="44"/>
      <c r="V5" s="44"/>
      <c r="W5" s="44"/>
      <c r="X5" s="42"/>
      <c r="Y5" s="5"/>
      <c r="Z5" s="155">
        <v>2</v>
      </c>
      <c r="AA5" s="5"/>
      <c r="AB5" s="153"/>
      <c r="AC5" s="5"/>
      <c r="AD5" s="153"/>
      <c r="AE5" s="5"/>
      <c r="AF5" s="153"/>
      <c r="AG5" s="36"/>
      <c r="AH5" s="36"/>
      <c r="AI5" s="108"/>
      <c r="AJ5" s="36"/>
      <c r="AK5" s="108"/>
      <c r="AL5" s="108"/>
      <c r="AM5" s="10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8">
        <v>1</v>
      </c>
      <c r="CC5" s="8">
        <v>3</v>
      </c>
      <c r="CD5" s="8">
        <v>7</v>
      </c>
      <c r="CE5" s="8">
        <v>2</v>
      </c>
      <c r="CF5" s="8">
        <v>5</v>
      </c>
      <c r="CG5" s="8">
        <v>8</v>
      </c>
      <c r="CH5" s="8">
        <v>4</v>
      </c>
      <c r="CI5" s="8">
        <v>6</v>
      </c>
      <c r="CJ5" s="8">
        <v>2</v>
      </c>
      <c r="CK5" s="8">
        <v>4</v>
      </c>
      <c r="CL5" s="8">
        <v>7</v>
      </c>
      <c r="CM5" s="8">
        <v>3</v>
      </c>
      <c r="CN5" s="8">
        <v>6</v>
      </c>
      <c r="CO5" s="8">
        <v>8</v>
      </c>
      <c r="CP5" s="8">
        <v>1</v>
      </c>
      <c r="CQ5" s="8">
        <v>5</v>
      </c>
      <c r="CR5" s="38">
        <v>1</v>
      </c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</row>
    <row r="6" spans="1:129" ht="39" customHeight="1" thickBot="1">
      <c r="A6" s="165" t="s">
        <v>0</v>
      </c>
      <c r="B6" s="167" t="s">
        <v>1</v>
      </c>
      <c r="C6" s="167" t="s">
        <v>3</v>
      </c>
      <c r="D6" s="163" t="s">
        <v>25</v>
      </c>
      <c r="E6" s="197"/>
      <c r="F6" s="167" t="s">
        <v>14</v>
      </c>
      <c r="G6" s="167" t="s">
        <v>15</v>
      </c>
      <c r="H6" s="163" t="s">
        <v>16</v>
      </c>
      <c r="I6" s="163" t="s">
        <v>9</v>
      </c>
      <c r="J6" s="129" t="s">
        <v>22</v>
      </c>
      <c r="K6" s="178" t="s">
        <v>31</v>
      </c>
      <c r="L6" s="179"/>
      <c r="M6" s="179"/>
      <c r="N6" s="179"/>
      <c r="O6" s="180"/>
      <c r="P6" s="130" t="s">
        <v>20</v>
      </c>
      <c r="Q6" s="167" t="s">
        <v>10</v>
      </c>
      <c r="R6" s="44"/>
      <c r="S6" s="44"/>
      <c r="T6" s="44"/>
      <c r="U6" s="44"/>
      <c r="V6" s="44"/>
      <c r="W6" s="44"/>
      <c r="X6" s="42"/>
      <c r="Z6" s="155"/>
      <c r="AB6" s="153"/>
      <c r="AD6" s="153"/>
      <c r="AF6" s="153"/>
      <c r="CB6" s="70"/>
      <c r="CC6" s="70"/>
      <c r="CD6" s="70"/>
      <c r="CE6" s="71"/>
      <c r="CF6" s="71"/>
      <c r="CG6" s="71"/>
      <c r="CH6" s="72"/>
      <c r="CI6" s="72"/>
      <c r="CJ6" s="77"/>
      <c r="CK6" s="77"/>
      <c r="CL6" s="77"/>
      <c r="CM6" s="76"/>
      <c r="CN6" s="76"/>
      <c r="CO6" s="76"/>
      <c r="CP6" s="61"/>
      <c r="CQ6" s="61"/>
    </row>
    <row r="7" spans="1:129" ht="15.75" customHeight="1" thickBot="1">
      <c r="A7" s="166"/>
      <c r="B7" s="169"/>
      <c r="C7" s="168"/>
      <c r="D7" s="131" t="s">
        <v>27</v>
      </c>
      <c r="E7" s="130" t="s">
        <v>26</v>
      </c>
      <c r="F7" s="168"/>
      <c r="G7" s="168"/>
      <c r="H7" s="164"/>
      <c r="I7" s="164"/>
      <c r="J7" s="53" t="s">
        <v>23</v>
      </c>
      <c r="K7" s="170" t="s">
        <v>30</v>
      </c>
      <c r="L7" s="171"/>
      <c r="M7" s="171"/>
      <c r="N7" s="172"/>
      <c r="O7" s="60" t="s">
        <v>18</v>
      </c>
      <c r="P7" s="55" t="s">
        <v>24</v>
      </c>
      <c r="Q7" s="168"/>
      <c r="R7" s="44"/>
      <c r="S7" s="89">
        <v>3.8194444444444443E-3</v>
      </c>
      <c r="T7" s="44"/>
      <c r="U7" s="44"/>
      <c r="V7" s="44"/>
      <c r="W7" s="44"/>
      <c r="X7" s="42"/>
      <c r="Z7" s="155">
        <v>3</v>
      </c>
      <c r="AB7" s="153"/>
      <c r="AD7" s="153"/>
      <c r="AF7" s="153"/>
      <c r="AI7" s="120" t="s">
        <v>40</v>
      </c>
      <c r="AJ7" s="40"/>
      <c r="AK7" s="40"/>
      <c r="AL7" s="63"/>
      <c r="AM7" s="63"/>
      <c r="AN7" s="120" t="s">
        <v>40</v>
      </c>
      <c r="AO7" s="48">
        <v>1</v>
      </c>
      <c r="AP7" s="40">
        <v>2</v>
      </c>
      <c r="AQ7" s="46">
        <v>3</v>
      </c>
      <c r="AR7" s="40">
        <v>4</v>
      </c>
      <c r="AS7" s="48">
        <v>5</v>
      </c>
      <c r="AT7" s="47">
        <v>6</v>
      </c>
      <c r="AU7" s="46">
        <v>7</v>
      </c>
      <c r="AV7" s="47">
        <v>8</v>
      </c>
      <c r="AW7" s="49">
        <v>1</v>
      </c>
      <c r="AX7" s="50">
        <v>2</v>
      </c>
      <c r="AY7" s="51">
        <v>3</v>
      </c>
      <c r="AZ7" s="52">
        <v>4</v>
      </c>
      <c r="BA7" s="49">
        <v>5</v>
      </c>
      <c r="BB7" s="50">
        <v>6</v>
      </c>
      <c r="BC7" s="51">
        <v>7</v>
      </c>
      <c r="BD7" s="52">
        <v>8</v>
      </c>
      <c r="BF7" s="67" t="s">
        <v>32</v>
      </c>
      <c r="BG7" s="67" t="s">
        <v>33</v>
      </c>
      <c r="BH7" s="67" t="s">
        <v>37</v>
      </c>
      <c r="BI7" s="91" t="s">
        <v>38</v>
      </c>
      <c r="BJ7" s="67" t="s">
        <v>32</v>
      </c>
      <c r="BK7" s="67" t="s">
        <v>33</v>
      </c>
      <c r="BN7" s="92"/>
      <c r="BO7" s="92"/>
      <c r="BP7" s="92"/>
      <c r="BQ7" s="92"/>
      <c r="BR7" s="162" t="s">
        <v>27</v>
      </c>
      <c r="BS7" s="162"/>
      <c r="BT7" s="162"/>
      <c r="BU7" s="162"/>
      <c r="BV7" s="162" t="s">
        <v>34</v>
      </c>
      <c r="BW7" s="162"/>
      <c r="BX7" s="162"/>
      <c r="BY7" s="162"/>
      <c r="CB7" s="70"/>
      <c r="CC7" s="70"/>
      <c r="CD7" s="70"/>
      <c r="CE7" s="71"/>
      <c r="CF7" s="71"/>
      <c r="CG7" s="71"/>
      <c r="CH7" s="72"/>
      <c r="CI7" s="72"/>
      <c r="CJ7" s="77"/>
      <c r="CK7" s="77"/>
      <c r="CL7" s="77"/>
      <c r="CM7" s="76"/>
      <c r="CN7" s="76"/>
      <c r="CO7" s="76"/>
      <c r="CP7" s="61"/>
      <c r="CQ7" s="61"/>
      <c r="CR7" s="120" t="s">
        <v>40</v>
      </c>
      <c r="CS7" s="78" t="s">
        <v>35</v>
      </c>
      <c r="CT7" s="78"/>
      <c r="CV7" s="78" t="s">
        <v>36</v>
      </c>
      <c r="CW7" s="78"/>
    </row>
    <row r="8" spans="1:129" ht="18" customHeight="1" thickBot="1">
      <c r="A8" s="31" t="s">
        <v>28</v>
      </c>
      <c r="B8" s="19">
        <v>1</v>
      </c>
      <c r="C8" s="113"/>
      <c r="D8" s="110"/>
      <c r="E8" s="111"/>
      <c r="F8" s="115"/>
      <c r="G8" s="1"/>
      <c r="H8" s="30"/>
      <c r="I8" s="58" t="str">
        <f t="shared" ref="I8:I40" si="0">IF(COUNT(F8,G8,H8)=3,SUM(F8,G8,H8),"")</f>
        <v/>
      </c>
      <c r="J8" s="54" t="str">
        <f t="shared" ref="J8:J40" si="1">IF(AND(ISTEXT(C8),ISNUMBER(I8)),
IF(C8="F",INDEX(noteperf,MATCH(I8,perffilles,-1)),INDEX(noteperf,MATCH(I8,perfgars,-1))),"")</f>
        <v/>
      </c>
      <c r="K8" s="98">
        <f t="shared" ref="K8:N9" si="2">BN8</f>
        <v>0</v>
      </c>
      <c r="L8" s="64">
        <f t="shared" si="2"/>
        <v>0</v>
      </c>
      <c r="M8" s="64">
        <f t="shared" si="2"/>
        <v>0</v>
      </c>
      <c r="N8" s="64">
        <f t="shared" si="2"/>
        <v>0</v>
      </c>
      <c r="O8" s="87" t="str">
        <f t="shared" ref="O8:O43" si="3">IF(AND(COUNTA(F8:H8)=3,ISTEXT(C8)),CY8,"")</f>
        <v/>
      </c>
      <c r="P8" s="99"/>
      <c r="Q8" s="59" t="str">
        <f>IF(ISNUMBER(O8),SUM(J8:P8),"")</f>
        <v/>
      </c>
      <c r="R8" s="44"/>
      <c r="S8" s="45">
        <f>$S$7-F8</f>
        <v>3.8194444444444443E-3</v>
      </c>
      <c r="T8" s="45">
        <f>$S$7-G8</f>
        <v>3.8194444444444443E-3</v>
      </c>
      <c r="U8" s="45">
        <f>$S$7-H8</f>
        <v>3.8194444444444443E-3</v>
      </c>
      <c r="V8" s="44"/>
      <c r="W8" s="44"/>
      <c r="X8" s="44"/>
      <c r="Y8" s="6"/>
      <c r="Z8" s="156"/>
      <c r="AB8" s="153"/>
      <c r="AD8" s="153"/>
      <c r="AF8" s="153"/>
      <c r="AG8" s="14">
        <f t="shared" ref="AG8:AG42" si="4">IF(F8&lt;=G8,G8-F8,F8-G8)</f>
        <v>0</v>
      </c>
      <c r="AH8" s="14">
        <f t="shared" ref="AH8:AH42" si="5">IF(G8&lt;=H8,H8-G8,G8-H8)</f>
        <v>0</v>
      </c>
      <c r="AI8" s="121">
        <f t="shared" ref="AI8:AI42" si="6">IF(F8&lt;=H8,H8-F8,F8-H8)</f>
        <v>0</v>
      </c>
      <c r="AJ8" s="40" t="str">
        <f t="shared" ref="AJ8:AJ42" si="7">IF(ISNUMBER(I8),SECOND(AG8),"")</f>
        <v/>
      </c>
      <c r="AK8" s="40" t="str">
        <f t="shared" ref="AK8:AK42" si="8">IF(ISNUMBER(I8),SECOND(AH8),"")</f>
        <v/>
      </c>
      <c r="AL8" s="63">
        <f t="shared" ref="AL8:AL42" si="9">IF(G8&lt;F8,SECOND(AG8),-SECOND(AG8))</f>
        <v>0</v>
      </c>
      <c r="AM8" s="63">
        <f t="shared" ref="AM8:AM42" si="10">IF(H8&lt;G8,SECOND(AH8),-SECOND(AH8))</f>
        <v>0</v>
      </c>
      <c r="AN8" s="120">
        <f t="shared" ref="AN8:AN42" si="11">IF(ISNUMBER(S8),SECOND(AI8),"")</f>
        <v>0</v>
      </c>
      <c r="AO8" s="48">
        <f t="shared" ref="AO8:AO42" si="12">IF(AND((AJ8&gt;=1),(AK8&gt;=1),(F8&gt;G8),(G8&lt;H8)),1,0)</f>
        <v>0</v>
      </c>
      <c r="AP8" s="40">
        <f t="shared" ref="AP8:AP12" si="13">IF(AND(AJ8&lt;=3,AK8&lt;=3),2,0)</f>
        <v>0</v>
      </c>
      <c r="AQ8" s="46">
        <f t="shared" ref="AQ8:AQ42" si="14">IF(AND((G8&lt;F8),(H8&lt;G8)),3,0)</f>
        <v>0</v>
      </c>
      <c r="AR8" s="40">
        <f t="shared" ref="AR8:AR42" si="15">IF(AND((AJ8&gt;=1),(AK8&lt;=3),(F8&lt;G8)),4,0)</f>
        <v>0</v>
      </c>
      <c r="AS8" s="48">
        <f t="shared" ref="AS8:AS42" si="16">IF(AND((AJ8&lt;=3),(G8&lt;H8),(AK8&gt;=1)),5,0)</f>
        <v>0</v>
      </c>
      <c r="AT8" s="47">
        <f t="shared" ref="AT8:AT42" si="17">IF(AND((AJ8&gt;=1),(AK8&gt;=1),(F8&lt;G8),(G8&gt;H8)),6,0)</f>
        <v>0</v>
      </c>
      <c r="AU8" s="46">
        <f t="shared" ref="AU8:AU42" si="18">IF(AND((AJ8&gt;=1),(AK8&lt;=3),(F8&gt;G8)),7,0)</f>
        <v>0</v>
      </c>
      <c r="AV8" s="47">
        <f t="shared" ref="AV8:AV42" si="19">IF(AND((AJ8&lt;=3),(H8&lt;G8),(AK8&gt;=1)),8,0)</f>
        <v>0</v>
      </c>
      <c r="AW8" s="67" t="str">
        <f t="shared" ref="AW8:BD12" si="20">IF(AO8=0,"",AO8)</f>
        <v/>
      </c>
      <c r="AX8" s="67" t="str">
        <f t="shared" si="20"/>
        <v/>
      </c>
      <c r="AY8" s="67" t="str">
        <f t="shared" si="20"/>
        <v/>
      </c>
      <c r="AZ8" s="67" t="str">
        <f t="shared" si="20"/>
        <v/>
      </c>
      <c r="BA8" s="67" t="str">
        <f t="shared" si="20"/>
        <v/>
      </c>
      <c r="BB8" s="67" t="str">
        <f t="shared" si="20"/>
        <v/>
      </c>
      <c r="BC8" s="67" t="str">
        <f t="shared" si="20"/>
        <v/>
      </c>
      <c r="BD8" s="67" t="str">
        <f t="shared" si="20"/>
        <v/>
      </c>
      <c r="BE8" s="67" t="str">
        <f t="shared" ref="BE8:BE42" si="21">CONCATENATE(AW8,AX8,AY8,AZ8,BA8,BB8,BC8,BD8)</f>
        <v/>
      </c>
      <c r="BF8" s="67" t="str">
        <f>LEFT(BE8)</f>
        <v/>
      </c>
      <c r="BG8" s="75" t="str">
        <f>RIGHT(BE8)</f>
        <v/>
      </c>
      <c r="BH8" s="67" t="str">
        <f>LEFT(BE8,2)</f>
        <v/>
      </c>
      <c r="BI8" s="91" t="str">
        <f>RIGHT(BE8,2)</f>
        <v/>
      </c>
      <c r="BJ8" s="93" t="str">
        <f>LEFT(BH8)</f>
        <v/>
      </c>
      <c r="BK8" s="94" t="str">
        <f>RIGHT(BH8)</f>
        <v/>
      </c>
      <c r="BL8" s="95" t="str">
        <f>LEFT(BI8)</f>
        <v/>
      </c>
      <c r="BM8" s="92" t="str">
        <f>RIGHT(BI8)</f>
        <v/>
      </c>
      <c r="BN8" s="93">
        <f>IF(BJ8="",0,BJ8)</f>
        <v>0</v>
      </c>
      <c r="BO8" s="94">
        <f>IF(BK8=BJ8,0,BK8)</f>
        <v>0</v>
      </c>
      <c r="BP8" s="95">
        <f>IF(BL8="",0,IF(OR(BL8=BJ8,BL8=BK8),0,BL8))</f>
        <v>0</v>
      </c>
      <c r="BQ8" s="92">
        <f>IF(BM8="",0,(IF(OR(BM8=BJ8,BM8=BK8,BM8=BL8),0,BM8)))</f>
        <v>0</v>
      </c>
      <c r="BR8" s="68">
        <f>IF(K8-D8=0,3,0)</f>
        <v>3</v>
      </c>
      <c r="BS8" s="68">
        <f t="shared" ref="BS8:BS42" si="22">IF(L8-D8=0,3,0)</f>
        <v>3</v>
      </c>
      <c r="BT8" s="68">
        <f t="shared" ref="BT8:BT42" si="23">IF(M8-D8=0,3,0)</f>
        <v>3</v>
      </c>
      <c r="BU8" s="68">
        <f t="shared" ref="BU8:BU42" si="24">IF(N8-D8=0,3,0)</f>
        <v>3</v>
      </c>
      <c r="BV8" s="48">
        <f t="shared" ref="BV8:BV42" si="25">IF(K8-E8=0,2,0)</f>
        <v>2</v>
      </c>
      <c r="BW8" s="48">
        <f t="shared" ref="BW8:BW42" si="26">IF(L8-E8=0,2,0)</f>
        <v>2</v>
      </c>
      <c r="BX8" s="48">
        <f t="shared" ref="BX8:BX42" si="27">IF(M8-E8=0,2,0)</f>
        <v>2</v>
      </c>
      <c r="BY8" s="48">
        <f t="shared" ref="BY8:BY42" si="28">IF(N8-E8=0,2,0)</f>
        <v>2</v>
      </c>
      <c r="BZ8" s="69">
        <f>IF(SUM(BR8:BU8)=3,3,IF(SUM(BV8:BY8)=2.5,2.5,0))</f>
        <v>0</v>
      </c>
      <c r="CA8" s="69">
        <f>MAX(BV8:BY8)</f>
        <v>2</v>
      </c>
      <c r="CB8" s="70">
        <f t="shared" ref="CB8:CB42" si="29">IF(AL8&gt;1,$CB$5,0)</f>
        <v>0</v>
      </c>
      <c r="CC8" s="70">
        <f t="shared" ref="CC8:CC42" si="30">IF(AL8&gt;1,$CC$5,0)</f>
        <v>0</v>
      </c>
      <c r="CD8" s="70">
        <f t="shared" ref="CD8:CD42" si="31">IF(AL8&gt;1,$CD$5,0)</f>
        <v>0</v>
      </c>
      <c r="CE8" s="71">
        <f t="shared" ref="CE8:CE42" si="32">IF(AJ8&lt;=3,$CE$5,0)</f>
        <v>0</v>
      </c>
      <c r="CF8" s="71">
        <f t="shared" ref="CF8:CF42" si="33">IF(AJ8&lt;=3,$CF$5,0)</f>
        <v>0</v>
      </c>
      <c r="CG8" s="71">
        <f t="shared" ref="CG8:CG42" si="34">IF(AJ8&lt;=3,$CG$5,0)</f>
        <v>0</v>
      </c>
      <c r="CH8" s="72">
        <f t="shared" ref="CH8:CH42" si="35">IF(AL8&lt;-1,$CH$5,0)</f>
        <v>0</v>
      </c>
      <c r="CI8" s="72">
        <f t="shared" ref="CI8:CI42" si="36">IF(AL8&lt;-1,$CI$5,0)</f>
        <v>0</v>
      </c>
      <c r="CJ8" s="77">
        <f t="shared" ref="CJ8:CJ42" si="37">IF(AK8&lt;=3,$CJ$5,0)</f>
        <v>0</v>
      </c>
      <c r="CK8" s="77">
        <f t="shared" ref="CK8:CK42" si="38">IF(AK8&lt;=3,$CK$5,0)</f>
        <v>0</v>
      </c>
      <c r="CL8" s="77">
        <f t="shared" ref="CL8:CL42" si="39">IF(AK8&lt;=3,$CL$5,0)</f>
        <v>0</v>
      </c>
      <c r="CM8" s="76">
        <f t="shared" ref="CM8:CM42" si="40">IF(AM8&gt;1,$CM$5,0)</f>
        <v>0</v>
      </c>
      <c r="CN8" s="76">
        <f t="shared" ref="CN8:CN42" si="41">IF(AM8&gt;1,$CN$5,0)</f>
        <v>0</v>
      </c>
      <c r="CO8" s="76">
        <f t="shared" ref="CO8:CO42" si="42">IF(AM8&gt;1,$CO$5,0)</f>
        <v>0</v>
      </c>
      <c r="CP8" s="61">
        <f t="shared" ref="CP8:CP42" si="43">IF(AM8&lt;-1,$CP$5,0)</f>
        <v>0</v>
      </c>
      <c r="CQ8" s="61">
        <f t="shared" ref="CQ8:CQ42" si="44">IF(AM8&lt;-1,$CQ$5,0)</f>
        <v>0</v>
      </c>
      <c r="CR8" s="67">
        <f>IF(AN8&lt;1,$CR$5,0)</f>
        <v>1</v>
      </c>
      <c r="CS8" s="79" t="str">
        <f t="shared" ref="CS8:CS42" si="45">IF(D8="","",D8)</f>
        <v/>
      </c>
      <c r="CT8" s="69">
        <f>IF(OR(CS8=CB8,CS8=CC8,CS8=CD8,CS8=CE8,CS8=CF8,CS8=CG8,CS8=CH8,CS8=CI8,CS8=CJ8,CS8=CK8,CS8=CL8,CS8=CM8,CS8=CN8,CS8=CO8,CS8=CP8,CS8=CQ8,CR8=CS8),1.5,0)</f>
        <v>0</v>
      </c>
      <c r="CV8" s="79" t="str">
        <f t="shared" ref="CV8:CV42" si="46">IF(E8="","",E8)</f>
        <v/>
      </c>
      <c r="CW8" s="69">
        <f>IF(OR(CV8=CB8,CV8=CC8,CV8=CD8,CV8=CE8,CV8=CF8,CV8=CG8,CV8=CH8,CV8=CI8,CV8=CJ8,CV8=CK8,CV8=CL8,CV8=CM8,CV8=CN8,CV8=CO8,CV8=CP8,CV8=CQ8,CV8=CR8),1,0)</f>
        <v>0</v>
      </c>
      <c r="CY8" s="80">
        <f t="shared" ref="CY8:CY42" si="47">IF(E8="",MAX(BZ8,CT8,CW8),MAX(CA8,CW8))</f>
        <v>0</v>
      </c>
    </row>
    <row r="9" spans="1:129" ht="18" customHeight="1" thickBot="1">
      <c r="A9" s="32" t="s">
        <v>28</v>
      </c>
      <c r="B9" s="20">
        <v>2</v>
      </c>
      <c r="C9" s="114"/>
      <c r="D9" s="117"/>
      <c r="E9" s="35"/>
      <c r="F9" s="116"/>
      <c r="G9" s="56"/>
      <c r="H9" s="57"/>
      <c r="I9" s="33"/>
      <c r="J9" s="54" t="str">
        <f t="shared" si="1"/>
        <v/>
      </c>
      <c r="K9" s="65">
        <f t="shared" si="2"/>
        <v>0</v>
      </c>
      <c r="L9" s="66">
        <f t="shared" si="2"/>
        <v>0</v>
      </c>
      <c r="M9" s="66">
        <f t="shared" si="2"/>
        <v>0</v>
      </c>
      <c r="N9" s="66">
        <f t="shared" si="2"/>
        <v>0</v>
      </c>
      <c r="O9" s="88" t="str">
        <f t="shared" si="3"/>
        <v/>
      </c>
      <c r="P9" s="99"/>
      <c r="Q9" s="59" t="str">
        <f t="shared" ref="Q9:Q40" si="48">IF(ISNUMBER(O9),SUM(J9:P9),"")</f>
        <v/>
      </c>
      <c r="R9" s="44"/>
      <c r="S9" s="45">
        <f t="shared" ref="S9:S21" si="49">$S$7-F9</f>
        <v>3.8194444444444443E-3</v>
      </c>
      <c r="T9" s="45">
        <f t="shared" ref="T9:T21" si="50">$S$7-G9</f>
        <v>3.8194444444444443E-3</v>
      </c>
      <c r="U9" s="45">
        <f t="shared" ref="U9:U21" si="51">$S$7-H9</f>
        <v>3.8194444444444443E-3</v>
      </c>
      <c r="V9" s="44"/>
      <c r="W9" s="44"/>
      <c r="X9" s="44"/>
      <c r="Z9" s="157"/>
      <c r="AB9" s="6"/>
      <c r="AD9" s="6"/>
      <c r="AF9" s="6"/>
      <c r="AG9" s="14">
        <f t="shared" si="4"/>
        <v>0</v>
      </c>
      <c r="AH9" s="14">
        <f t="shared" si="5"/>
        <v>0</v>
      </c>
      <c r="AI9" s="121">
        <f t="shared" si="6"/>
        <v>0</v>
      </c>
      <c r="AJ9" s="40" t="str">
        <f t="shared" si="7"/>
        <v/>
      </c>
      <c r="AK9" s="40" t="str">
        <f t="shared" si="8"/>
        <v/>
      </c>
      <c r="AL9" s="63">
        <f t="shared" si="9"/>
        <v>0</v>
      </c>
      <c r="AM9" s="63">
        <f t="shared" si="10"/>
        <v>0</v>
      </c>
      <c r="AN9" s="120">
        <f t="shared" si="11"/>
        <v>0</v>
      </c>
      <c r="AO9" s="48">
        <f t="shared" si="12"/>
        <v>0</v>
      </c>
      <c r="AP9" s="40">
        <f t="shared" si="13"/>
        <v>0</v>
      </c>
      <c r="AQ9" s="46">
        <f t="shared" si="14"/>
        <v>0</v>
      </c>
      <c r="AR9" s="40">
        <f t="shared" si="15"/>
        <v>0</v>
      </c>
      <c r="AS9" s="48">
        <f t="shared" si="16"/>
        <v>0</v>
      </c>
      <c r="AT9" s="47">
        <f t="shared" si="17"/>
        <v>0</v>
      </c>
      <c r="AU9" s="46">
        <f t="shared" si="18"/>
        <v>0</v>
      </c>
      <c r="AV9" s="47">
        <f t="shared" si="19"/>
        <v>0</v>
      </c>
      <c r="AW9" s="67" t="str">
        <f t="shared" si="20"/>
        <v/>
      </c>
      <c r="AX9" s="67" t="str">
        <f t="shared" si="20"/>
        <v/>
      </c>
      <c r="AY9" s="67" t="str">
        <f t="shared" si="20"/>
        <v/>
      </c>
      <c r="AZ9" s="67" t="str">
        <f t="shared" si="20"/>
        <v/>
      </c>
      <c r="BA9" s="67" t="str">
        <f t="shared" si="20"/>
        <v/>
      </c>
      <c r="BB9" s="67" t="str">
        <f t="shared" si="20"/>
        <v/>
      </c>
      <c r="BC9" s="67" t="str">
        <f t="shared" si="20"/>
        <v/>
      </c>
      <c r="BD9" s="67" t="str">
        <f t="shared" si="20"/>
        <v/>
      </c>
      <c r="BE9" s="67" t="str">
        <f t="shared" si="21"/>
        <v/>
      </c>
      <c r="BF9" s="67" t="str">
        <f t="shared" ref="BF9:BF42" si="52">LEFT(BE9)</f>
        <v/>
      </c>
      <c r="BG9" s="75" t="str">
        <f t="shared" ref="BG9:BG42" si="53">RIGHT(BE9)</f>
        <v/>
      </c>
      <c r="BH9" s="67" t="str">
        <f t="shared" ref="BH9:BH42" si="54">LEFT(BE9,2)</f>
        <v/>
      </c>
      <c r="BI9" s="97" t="str">
        <f t="shared" ref="BI9:BI42" si="55">RIGHT(BE9,2)</f>
        <v/>
      </c>
      <c r="BJ9" s="93" t="str">
        <f t="shared" ref="BJ9:BJ41" si="56">LEFT(BH9)</f>
        <v/>
      </c>
      <c r="BK9" s="94" t="str">
        <f t="shared" ref="BK9:BK41" si="57">RIGHT(BH9)</f>
        <v/>
      </c>
      <c r="BL9" s="95" t="str">
        <f t="shared" ref="BL9:BL41" si="58">LEFT(BI9)</f>
        <v/>
      </c>
      <c r="BM9" s="92" t="str">
        <f t="shared" ref="BM9:BM41" si="59">RIGHT(BI9)</f>
        <v/>
      </c>
      <c r="BN9" s="93">
        <f t="shared" ref="BN9:BN42" si="60">IF(BJ9="",0,BJ9)</f>
        <v>0</v>
      </c>
      <c r="BO9" s="94">
        <f t="shared" ref="BO9:BO42" si="61">IF(BK9=BJ9,0,BK9)</f>
        <v>0</v>
      </c>
      <c r="BP9" s="95">
        <f t="shared" ref="BP9:BP11" si="62">IF(BL9="",0,IF(OR(BL9=BJ9,BL9=BK9),0,BL9))</f>
        <v>0</v>
      </c>
      <c r="BQ9" s="92">
        <f t="shared" ref="BQ9:BQ42" si="63">IF(BM9="",0,(IF(OR(BM9=BJ9,BM9=BK9,BM9=BL9),0,BM9)))</f>
        <v>0</v>
      </c>
      <c r="BR9" s="68">
        <f>IF(K9-D9=0,IF(K9=0,0,3),0)</f>
        <v>0</v>
      </c>
      <c r="BS9" s="68">
        <f t="shared" si="22"/>
        <v>3</v>
      </c>
      <c r="BT9" s="68">
        <f t="shared" si="23"/>
        <v>3</v>
      </c>
      <c r="BU9" s="68">
        <f t="shared" si="24"/>
        <v>3</v>
      </c>
      <c r="BV9" s="48">
        <f t="shared" si="25"/>
        <v>2</v>
      </c>
      <c r="BW9" s="48">
        <f t="shared" si="26"/>
        <v>2</v>
      </c>
      <c r="BX9" s="48">
        <f t="shared" si="27"/>
        <v>2</v>
      </c>
      <c r="BY9" s="48">
        <f t="shared" si="28"/>
        <v>2</v>
      </c>
      <c r="BZ9" s="69">
        <f t="shared" ref="BZ9:BZ42" si="64">IF(SUM(BR9:BU9)=3,3,IF(SUM(BV9:BY9)=2.5,2.5,0))</f>
        <v>0</v>
      </c>
      <c r="CA9" s="69">
        <f t="shared" ref="CA9:CA42" si="65">MAX(BV9:BY9)</f>
        <v>2</v>
      </c>
      <c r="CB9" s="70">
        <f t="shared" si="29"/>
        <v>0</v>
      </c>
      <c r="CC9" s="70">
        <f t="shared" si="30"/>
        <v>0</v>
      </c>
      <c r="CD9" s="70">
        <f t="shared" si="31"/>
        <v>0</v>
      </c>
      <c r="CE9" s="71">
        <f t="shared" si="32"/>
        <v>0</v>
      </c>
      <c r="CF9" s="71">
        <f t="shared" si="33"/>
        <v>0</v>
      </c>
      <c r="CG9" s="71">
        <f t="shared" si="34"/>
        <v>0</v>
      </c>
      <c r="CH9" s="72">
        <f t="shared" si="35"/>
        <v>0</v>
      </c>
      <c r="CI9" s="72">
        <f t="shared" si="36"/>
        <v>0</v>
      </c>
      <c r="CJ9" s="77">
        <f t="shared" si="37"/>
        <v>0</v>
      </c>
      <c r="CK9" s="77">
        <f t="shared" si="38"/>
        <v>0</v>
      </c>
      <c r="CL9" s="77">
        <f t="shared" si="39"/>
        <v>0</v>
      </c>
      <c r="CM9" s="76">
        <f t="shared" si="40"/>
        <v>0</v>
      </c>
      <c r="CN9" s="76">
        <f t="shared" si="41"/>
        <v>0</v>
      </c>
      <c r="CO9" s="76">
        <f t="shared" si="42"/>
        <v>0</v>
      </c>
      <c r="CP9" s="61">
        <f t="shared" si="43"/>
        <v>0</v>
      </c>
      <c r="CQ9" s="61">
        <f t="shared" si="44"/>
        <v>0</v>
      </c>
      <c r="CR9" s="109">
        <f t="shared" ref="CR9:CR42" si="66">IF(AN9&lt;1,$CR$5,0)</f>
        <v>1</v>
      </c>
      <c r="CS9" s="79" t="str">
        <f t="shared" si="45"/>
        <v/>
      </c>
      <c r="CT9" s="69">
        <f t="shared" ref="CT9:CT42" si="67">IF(OR(CS9=CB9,CS9=CC9,CS9=CD9,CS9=CE9,CS9=CF9,CS9=CG9,CS9=CH9,CS9=CI9,CS9=CJ9,CS9=CK9,CS9=CL9,CS9=CM9,CS9=CN9,CS9=CO9,CS9=CP9,CS9=CQ9,CR9=CS9),1.5,0)</f>
        <v>0</v>
      </c>
      <c r="CV9" s="79" t="str">
        <f t="shared" si="46"/>
        <v/>
      </c>
      <c r="CW9" s="69">
        <f t="shared" ref="CW9:CW42" si="68">IF(OR(CV9=CB9,CV9=CC9,CV9=CD9,CV9=CE9,CV9=CF9,CV9=CG9,CV9=CH9,CV9=CI9,CV9=CJ9,CV9=CK9,CV9=CL9,CV9=CM9,CV9=CN9,CV9=CO9,CV9=CP9,CV9=CQ9,CV9=CR9),1,0)</f>
        <v>0</v>
      </c>
      <c r="CY9" s="80">
        <f t="shared" si="47"/>
        <v>0</v>
      </c>
    </row>
    <row r="10" spans="1:129" ht="18" customHeight="1" thickBot="1">
      <c r="A10" s="32" t="s">
        <v>28</v>
      </c>
      <c r="B10" s="20">
        <v>3</v>
      </c>
      <c r="C10" s="114"/>
      <c r="D10" s="112"/>
      <c r="E10" s="35"/>
      <c r="F10" s="116"/>
      <c r="G10" s="56"/>
      <c r="H10" s="57"/>
      <c r="I10" s="33"/>
      <c r="J10" s="54" t="str">
        <f t="shared" si="1"/>
        <v/>
      </c>
      <c r="K10" s="65">
        <f t="shared" ref="K10:K40" si="69">BN10</f>
        <v>0</v>
      </c>
      <c r="L10" s="66">
        <f t="shared" ref="L10:L40" si="70">BO10</f>
        <v>0</v>
      </c>
      <c r="M10" s="66">
        <f t="shared" ref="M10:M40" si="71">BP10</f>
        <v>0</v>
      </c>
      <c r="N10" s="66">
        <f t="shared" ref="N10:N40" si="72">BQ10</f>
        <v>0</v>
      </c>
      <c r="O10" s="88" t="str">
        <f t="shared" si="3"/>
        <v/>
      </c>
      <c r="P10" s="99"/>
      <c r="Q10" s="59" t="str">
        <f t="shared" si="48"/>
        <v/>
      </c>
      <c r="R10" s="44"/>
      <c r="S10" s="45">
        <f t="shared" si="49"/>
        <v>3.8194444444444443E-3</v>
      </c>
      <c r="T10" s="45">
        <f t="shared" si="50"/>
        <v>3.8194444444444443E-3</v>
      </c>
      <c r="U10" s="45">
        <f t="shared" si="51"/>
        <v>3.8194444444444443E-3</v>
      </c>
      <c r="V10" s="44"/>
      <c r="W10" s="44"/>
      <c r="X10" s="44"/>
      <c r="Z10" s="158"/>
      <c r="AB10" s="13"/>
      <c r="AD10" s="13"/>
      <c r="AF10" s="13"/>
      <c r="AG10" s="14">
        <f t="shared" si="4"/>
        <v>0</v>
      </c>
      <c r="AH10" s="14">
        <f t="shared" si="5"/>
        <v>0</v>
      </c>
      <c r="AI10" s="121">
        <f t="shared" si="6"/>
        <v>0</v>
      </c>
      <c r="AJ10" s="40" t="str">
        <f t="shared" si="7"/>
        <v/>
      </c>
      <c r="AK10" s="40" t="str">
        <f t="shared" si="8"/>
        <v/>
      </c>
      <c r="AL10" s="63">
        <f t="shared" si="9"/>
        <v>0</v>
      </c>
      <c r="AM10" s="63">
        <f t="shared" si="10"/>
        <v>0</v>
      </c>
      <c r="AN10" s="120">
        <f t="shared" si="11"/>
        <v>0</v>
      </c>
      <c r="AO10" s="48">
        <f t="shared" si="12"/>
        <v>0</v>
      </c>
      <c r="AP10" s="40">
        <f t="shared" si="13"/>
        <v>0</v>
      </c>
      <c r="AQ10" s="46">
        <f t="shared" si="14"/>
        <v>0</v>
      </c>
      <c r="AR10" s="40">
        <f t="shared" si="15"/>
        <v>0</v>
      </c>
      <c r="AS10" s="48">
        <f t="shared" si="16"/>
        <v>0</v>
      </c>
      <c r="AT10" s="47">
        <f t="shared" si="17"/>
        <v>0</v>
      </c>
      <c r="AU10" s="46">
        <f t="shared" si="18"/>
        <v>0</v>
      </c>
      <c r="AV10" s="47">
        <f t="shared" si="19"/>
        <v>0</v>
      </c>
      <c r="AW10" s="67" t="str">
        <f t="shared" si="20"/>
        <v/>
      </c>
      <c r="AX10" s="67" t="str">
        <f t="shared" si="20"/>
        <v/>
      </c>
      <c r="AY10" s="67" t="str">
        <f t="shared" si="20"/>
        <v/>
      </c>
      <c r="AZ10" s="67" t="str">
        <f t="shared" si="20"/>
        <v/>
      </c>
      <c r="BA10" s="67" t="str">
        <f t="shared" si="20"/>
        <v/>
      </c>
      <c r="BB10" s="67" t="str">
        <f t="shared" si="20"/>
        <v/>
      </c>
      <c r="BC10" s="67" t="str">
        <f t="shared" si="20"/>
        <v/>
      </c>
      <c r="BD10" s="67" t="str">
        <f t="shared" si="20"/>
        <v/>
      </c>
      <c r="BE10" s="67" t="str">
        <f t="shared" si="21"/>
        <v/>
      </c>
      <c r="BF10" s="67" t="str">
        <f t="shared" si="52"/>
        <v/>
      </c>
      <c r="BG10" s="75" t="str">
        <f t="shared" si="53"/>
        <v/>
      </c>
      <c r="BH10" s="67" t="str">
        <f>LEFT(BE10,2)</f>
        <v/>
      </c>
      <c r="BI10" s="97" t="str">
        <f t="shared" si="55"/>
        <v/>
      </c>
      <c r="BJ10" s="93" t="str">
        <f t="shared" si="56"/>
        <v/>
      </c>
      <c r="BK10" s="94" t="str">
        <f t="shared" si="57"/>
        <v/>
      </c>
      <c r="BL10" s="95" t="str">
        <f t="shared" si="58"/>
        <v/>
      </c>
      <c r="BM10" s="92" t="str">
        <f t="shared" si="59"/>
        <v/>
      </c>
      <c r="BN10" s="93">
        <f t="shared" si="60"/>
        <v>0</v>
      </c>
      <c r="BO10" s="94">
        <f t="shared" si="61"/>
        <v>0</v>
      </c>
      <c r="BP10" s="95">
        <f t="shared" si="62"/>
        <v>0</v>
      </c>
      <c r="BQ10" s="92">
        <f t="shared" si="63"/>
        <v>0</v>
      </c>
      <c r="BR10" s="68">
        <f>IF(K10-D10=0,IF(K10=0,0,3),0)</f>
        <v>0</v>
      </c>
      <c r="BS10" s="68">
        <f t="shared" si="22"/>
        <v>3</v>
      </c>
      <c r="BT10" s="68">
        <f t="shared" si="23"/>
        <v>3</v>
      </c>
      <c r="BU10" s="68">
        <f t="shared" si="24"/>
        <v>3</v>
      </c>
      <c r="BV10" s="48">
        <f t="shared" si="25"/>
        <v>2</v>
      </c>
      <c r="BW10" s="48">
        <f t="shared" si="26"/>
        <v>2</v>
      </c>
      <c r="BX10" s="48">
        <f t="shared" si="27"/>
        <v>2</v>
      </c>
      <c r="BY10" s="48">
        <f t="shared" si="28"/>
        <v>2</v>
      </c>
      <c r="BZ10" s="69">
        <f t="shared" si="64"/>
        <v>0</v>
      </c>
      <c r="CA10" s="69">
        <f t="shared" si="65"/>
        <v>2</v>
      </c>
      <c r="CB10" s="70">
        <f t="shared" si="29"/>
        <v>0</v>
      </c>
      <c r="CC10" s="70">
        <f t="shared" si="30"/>
        <v>0</v>
      </c>
      <c r="CD10" s="70">
        <f t="shared" si="31"/>
        <v>0</v>
      </c>
      <c r="CE10" s="71">
        <f t="shared" si="32"/>
        <v>0</v>
      </c>
      <c r="CF10" s="71">
        <f t="shared" si="33"/>
        <v>0</v>
      </c>
      <c r="CG10" s="71">
        <f t="shared" si="34"/>
        <v>0</v>
      </c>
      <c r="CH10" s="72">
        <f t="shared" si="35"/>
        <v>0</v>
      </c>
      <c r="CI10" s="72">
        <f t="shared" si="36"/>
        <v>0</v>
      </c>
      <c r="CJ10" s="77">
        <f t="shared" si="37"/>
        <v>0</v>
      </c>
      <c r="CK10" s="77">
        <f t="shared" si="38"/>
        <v>0</v>
      </c>
      <c r="CL10" s="77">
        <f t="shared" si="39"/>
        <v>0</v>
      </c>
      <c r="CM10" s="76">
        <f t="shared" si="40"/>
        <v>0</v>
      </c>
      <c r="CN10" s="76">
        <f t="shared" si="41"/>
        <v>0</v>
      </c>
      <c r="CO10" s="76">
        <f t="shared" si="42"/>
        <v>0</v>
      </c>
      <c r="CP10" s="61">
        <f t="shared" si="43"/>
        <v>0</v>
      </c>
      <c r="CQ10" s="61">
        <f t="shared" si="44"/>
        <v>0</v>
      </c>
      <c r="CR10" s="109">
        <f t="shared" si="66"/>
        <v>1</v>
      </c>
      <c r="CS10" s="79" t="str">
        <f t="shared" si="45"/>
        <v/>
      </c>
      <c r="CT10" s="69">
        <f t="shared" si="67"/>
        <v>0</v>
      </c>
      <c r="CV10" s="79" t="str">
        <f t="shared" si="46"/>
        <v/>
      </c>
      <c r="CW10" s="69">
        <f t="shared" si="68"/>
        <v>0</v>
      </c>
      <c r="CY10" s="80">
        <f t="shared" si="47"/>
        <v>0</v>
      </c>
    </row>
    <row r="11" spans="1:129" ht="18" customHeight="1" thickBot="1">
      <c r="A11" s="32" t="s">
        <v>28</v>
      </c>
      <c r="B11" s="20">
        <v>4</v>
      </c>
      <c r="C11" s="114"/>
      <c r="D11" s="112"/>
      <c r="E11" s="35"/>
      <c r="F11" s="115"/>
      <c r="G11" s="1"/>
      <c r="H11" s="30"/>
      <c r="I11" s="33"/>
      <c r="J11" s="54" t="str">
        <f t="shared" si="1"/>
        <v/>
      </c>
      <c r="K11" s="65">
        <f t="shared" si="69"/>
        <v>0</v>
      </c>
      <c r="L11" s="66">
        <f t="shared" si="70"/>
        <v>0</v>
      </c>
      <c r="M11" s="66">
        <f t="shared" si="71"/>
        <v>0</v>
      </c>
      <c r="N11" s="66">
        <f t="shared" si="72"/>
        <v>0</v>
      </c>
      <c r="O11" s="88" t="str">
        <f t="shared" si="3"/>
        <v/>
      </c>
      <c r="P11" s="99"/>
      <c r="Q11" s="59" t="str">
        <f t="shared" si="48"/>
        <v/>
      </c>
      <c r="R11" s="44"/>
      <c r="S11" s="45">
        <f>$S$7-F11</f>
        <v>3.8194444444444443E-3</v>
      </c>
      <c r="T11" s="45">
        <f t="shared" si="50"/>
        <v>3.8194444444444443E-3</v>
      </c>
      <c r="U11" s="45">
        <f t="shared" si="51"/>
        <v>3.8194444444444443E-3</v>
      </c>
      <c r="V11" s="44"/>
      <c r="W11" s="44"/>
      <c r="X11" s="44"/>
      <c r="Z11" s="155">
        <v>4</v>
      </c>
      <c r="AG11" s="14">
        <f t="shared" si="4"/>
        <v>0</v>
      </c>
      <c r="AH11" s="14">
        <f t="shared" si="5"/>
        <v>0</v>
      </c>
      <c r="AI11" s="121">
        <f t="shared" si="6"/>
        <v>0</v>
      </c>
      <c r="AJ11" s="40" t="str">
        <f t="shared" si="7"/>
        <v/>
      </c>
      <c r="AK11" s="40" t="str">
        <f t="shared" si="8"/>
        <v/>
      </c>
      <c r="AL11" s="63">
        <f t="shared" si="9"/>
        <v>0</v>
      </c>
      <c r="AM11" s="63">
        <f t="shared" si="10"/>
        <v>0</v>
      </c>
      <c r="AN11" s="120">
        <f t="shared" si="11"/>
        <v>0</v>
      </c>
      <c r="AO11" s="48">
        <f t="shared" si="12"/>
        <v>0</v>
      </c>
      <c r="AP11" s="40">
        <f t="shared" si="13"/>
        <v>0</v>
      </c>
      <c r="AQ11" s="46">
        <f t="shared" si="14"/>
        <v>0</v>
      </c>
      <c r="AR11" s="40">
        <f t="shared" si="15"/>
        <v>0</v>
      </c>
      <c r="AS11" s="48">
        <f t="shared" si="16"/>
        <v>0</v>
      </c>
      <c r="AT11" s="47">
        <f t="shared" si="17"/>
        <v>0</v>
      </c>
      <c r="AU11" s="46">
        <f t="shared" si="18"/>
        <v>0</v>
      </c>
      <c r="AV11" s="47">
        <f t="shared" si="19"/>
        <v>0</v>
      </c>
      <c r="AW11" s="67" t="str">
        <f t="shared" si="20"/>
        <v/>
      </c>
      <c r="AX11" s="67" t="str">
        <f t="shared" si="20"/>
        <v/>
      </c>
      <c r="AY11" s="67" t="str">
        <f t="shared" si="20"/>
        <v/>
      </c>
      <c r="AZ11" s="67" t="str">
        <f t="shared" si="20"/>
        <v/>
      </c>
      <c r="BA11" s="67" t="str">
        <f t="shared" si="20"/>
        <v/>
      </c>
      <c r="BB11" s="67" t="str">
        <f t="shared" si="20"/>
        <v/>
      </c>
      <c r="BC11" s="67" t="str">
        <f t="shared" si="20"/>
        <v/>
      </c>
      <c r="BD11" s="67" t="str">
        <f t="shared" si="20"/>
        <v/>
      </c>
      <c r="BE11" s="67" t="str">
        <f t="shared" si="21"/>
        <v/>
      </c>
      <c r="BF11" s="67" t="str">
        <f t="shared" si="52"/>
        <v/>
      </c>
      <c r="BG11" s="75" t="str">
        <f t="shared" si="53"/>
        <v/>
      </c>
      <c r="BH11" s="67" t="str">
        <f t="shared" si="54"/>
        <v/>
      </c>
      <c r="BI11" s="97" t="str">
        <f t="shared" si="55"/>
        <v/>
      </c>
      <c r="BJ11" s="93" t="str">
        <f t="shared" si="56"/>
        <v/>
      </c>
      <c r="BK11" s="94" t="str">
        <f t="shared" si="57"/>
        <v/>
      </c>
      <c r="BL11" s="95" t="str">
        <f t="shared" si="58"/>
        <v/>
      </c>
      <c r="BM11" s="92" t="str">
        <f t="shared" si="59"/>
        <v/>
      </c>
      <c r="BN11" s="93">
        <f t="shared" si="60"/>
        <v>0</v>
      </c>
      <c r="BO11" s="94">
        <f t="shared" si="61"/>
        <v>0</v>
      </c>
      <c r="BP11" s="95">
        <f t="shared" si="62"/>
        <v>0</v>
      </c>
      <c r="BQ11" s="92">
        <f t="shared" si="63"/>
        <v>0</v>
      </c>
      <c r="BR11" s="68">
        <f>IF(K11-D11=0,IF(K11=0,0,3),0)</f>
        <v>0</v>
      </c>
      <c r="BS11" s="68">
        <f t="shared" si="22"/>
        <v>3</v>
      </c>
      <c r="BT11" s="68">
        <f t="shared" si="23"/>
        <v>3</v>
      </c>
      <c r="BU11" s="68">
        <f t="shared" si="24"/>
        <v>3</v>
      </c>
      <c r="BV11" s="48">
        <f t="shared" si="25"/>
        <v>2</v>
      </c>
      <c r="BW11" s="48">
        <f t="shared" si="26"/>
        <v>2</v>
      </c>
      <c r="BX11" s="48">
        <f t="shared" si="27"/>
        <v>2</v>
      </c>
      <c r="BY11" s="48">
        <f t="shared" si="28"/>
        <v>2</v>
      </c>
      <c r="BZ11" s="69">
        <f t="shared" si="64"/>
        <v>0</v>
      </c>
      <c r="CA11" s="69">
        <f t="shared" si="65"/>
        <v>2</v>
      </c>
      <c r="CB11" s="70">
        <f t="shared" si="29"/>
        <v>0</v>
      </c>
      <c r="CC11" s="70">
        <f t="shared" si="30"/>
        <v>0</v>
      </c>
      <c r="CD11" s="70">
        <f t="shared" si="31"/>
        <v>0</v>
      </c>
      <c r="CE11" s="71">
        <f t="shared" si="32"/>
        <v>0</v>
      </c>
      <c r="CF11" s="71">
        <f t="shared" si="33"/>
        <v>0</v>
      </c>
      <c r="CG11" s="71">
        <f t="shared" si="34"/>
        <v>0</v>
      </c>
      <c r="CH11" s="72">
        <f t="shared" si="35"/>
        <v>0</v>
      </c>
      <c r="CI11" s="72">
        <f t="shared" si="36"/>
        <v>0</v>
      </c>
      <c r="CJ11" s="77">
        <f t="shared" si="37"/>
        <v>0</v>
      </c>
      <c r="CK11" s="77">
        <f t="shared" si="38"/>
        <v>0</v>
      </c>
      <c r="CL11" s="77">
        <f t="shared" si="39"/>
        <v>0</v>
      </c>
      <c r="CM11" s="76">
        <f t="shared" si="40"/>
        <v>0</v>
      </c>
      <c r="CN11" s="76">
        <f t="shared" si="41"/>
        <v>0</v>
      </c>
      <c r="CO11" s="76">
        <f t="shared" si="42"/>
        <v>0</v>
      </c>
      <c r="CP11" s="61">
        <f t="shared" si="43"/>
        <v>0</v>
      </c>
      <c r="CQ11" s="61">
        <f t="shared" si="44"/>
        <v>0</v>
      </c>
      <c r="CR11" s="109">
        <f t="shared" si="66"/>
        <v>1</v>
      </c>
      <c r="CS11" s="79" t="str">
        <f t="shared" si="45"/>
        <v/>
      </c>
      <c r="CT11" s="69">
        <f t="shared" si="67"/>
        <v>0</v>
      </c>
      <c r="CV11" s="79" t="str">
        <f t="shared" si="46"/>
        <v/>
      </c>
      <c r="CW11" s="69">
        <f t="shared" si="68"/>
        <v>0</v>
      </c>
      <c r="CY11" s="80">
        <f t="shared" si="47"/>
        <v>0</v>
      </c>
    </row>
    <row r="12" spans="1:129" ht="18" customHeight="1" thickBot="1">
      <c r="A12" s="32" t="s">
        <v>28</v>
      </c>
      <c r="B12" s="20">
        <v>5</v>
      </c>
      <c r="C12" s="114"/>
      <c r="D12" s="112"/>
      <c r="E12" s="35"/>
      <c r="F12" s="115"/>
      <c r="G12" s="1"/>
      <c r="H12" s="30"/>
      <c r="I12" s="33"/>
      <c r="J12" s="54" t="str">
        <f t="shared" si="1"/>
        <v/>
      </c>
      <c r="K12" s="65">
        <f t="shared" si="69"/>
        <v>0</v>
      </c>
      <c r="L12" s="66">
        <f t="shared" si="70"/>
        <v>0</v>
      </c>
      <c r="M12" s="66">
        <f t="shared" si="71"/>
        <v>0</v>
      </c>
      <c r="N12" s="66">
        <f t="shared" si="72"/>
        <v>0</v>
      </c>
      <c r="O12" s="88" t="str">
        <f t="shared" si="3"/>
        <v/>
      </c>
      <c r="P12" s="99"/>
      <c r="Q12" s="59" t="str">
        <f t="shared" si="48"/>
        <v/>
      </c>
      <c r="R12" s="44"/>
      <c r="S12" s="45">
        <f t="shared" si="49"/>
        <v>3.8194444444444443E-3</v>
      </c>
      <c r="T12" s="45">
        <f t="shared" si="50"/>
        <v>3.8194444444444443E-3</v>
      </c>
      <c r="U12" s="45">
        <f t="shared" si="51"/>
        <v>3.8194444444444443E-3</v>
      </c>
      <c r="V12" s="44"/>
      <c r="W12" s="44"/>
      <c r="X12" s="44"/>
      <c r="Z12" s="156"/>
      <c r="AB12" s="29"/>
      <c r="AD12" s="29"/>
      <c r="AF12" s="29"/>
      <c r="AG12" s="14">
        <f t="shared" si="4"/>
        <v>0</v>
      </c>
      <c r="AH12" s="14">
        <f t="shared" si="5"/>
        <v>0</v>
      </c>
      <c r="AI12" s="121">
        <f t="shared" si="6"/>
        <v>0</v>
      </c>
      <c r="AJ12" s="40" t="str">
        <f t="shared" si="7"/>
        <v/>
      </c>
      <c r="AK12" s="40" t="str">
        <f t="shared" si="8"/>
        <v/>
      </c>
      <c r="AL12" s="63">
        <f t="shared" si="9"/>
        <v>0</v>
      </c>
      <c r="AM12" s="63">
        <f t="shared" si="10"/>
        <v>0</v>
      </c>
      <c r="AN12" s="120">
        <f t="shared" si="11"/>
        <v>0</v>
      </c>
      <c r="AO12" s="48">
        <f t="shared" si="12"/>
        <v>0</v>
      </c>
      <c r="AP12" s="40">
        <f t="shared" si="13"/>
        <v>0</v>
      </c>
      <c r="AQ12" s="46">
        <f t="shared" si="14"/>
        <v>0</v>
      </c>
      <c r="AR12" s="40">
        <f t="shared" si="15"/>
        <v>0</v>
      </c>
      <c r="AS12" s="48">
        <f t="shared" si="16"/>
        <v>0</v>
      </c>
      <c r="AT12" s="47">
        <f t="shared" si="17"/>
        <v>0</v>
      </c>
      <c r="AU12" s="46">
        <f t="shared" si="18"/>
        <v>0</v>
      </c>
      <c r="AV12" s="47">
        <f t="shared" si="19"/>
        <v>0</v>
      </c>
      <c r="AW12" s="67" t="str">
        <f t="shared" si="20"/>
        <v/>
      </c>
      <c r="AX12" s="67" t="str">
        <f t="shared" si="20"/>
        <v/>
      </c>
      <c r="AY12" s="67" t="str">
        <f t="shared" si="20"/>
        <v/>
      </c>
      <c r="AZ12" s="67" t="str">
        <f t="shared" si="20"/>
        <v/>
      </c>
      <c r="BA12" s="67" t="str">
        <f t="shared" si="20"/>
        <v/>
      </c>
      <c r="BB12" s="67" t="str">
        <f t="shared" si="20"/>
        <v/>
      </c>
      <c r="BC12" s="67" t="str">
        <f t="shared" si="20"/>
        <v/>
      </c>
      <c r="BD12" s="67" t="str">
        <f t="shared" si="20"/>
        <v/>
      </c>
      <c r="BE12" s="67" t="str">
        <f t="shared" si="21"/>
        <v/>
      </c>
      <c r="BF12" s="67" t="str">
        <f t="shared" si="52"/>
        <v/>
      </c>
      <c r="BG12" s="75" t="str">
        <f t="shared" si="53"/>
        <v/>
      </c>
      <c r="BH12" s="67" t="str">
        <f t="shared" si="54"/>
        <v/>
      </c>
      <c r="BI12" s="97" t="str">
        <f t="shared" si="55"/>
        <v/>
      </c>
      <c r="BJ12" s="93" t="str">
        <f t="shared" si="56"/>
        <v/>
      </c>
      <c r="BK12" s="94" t="str">
        <f t="shared" si="57"/>
        <v/>
      </c>
      <c r="BL12" s="95" t="str">
        <f t="shared" si="58"/>
        <v/>
      </c>
      <c r="BM12" s="92" t="str">
        <f t="shared" si="59"/>
        <v/>
      </c>
      <c r="BN12" s="93">
        <f t="shared" si="60"/>
        <v>0</v>
      </c>
      <c r="BO12" s="94">
        <f t="shared" si="61"/>
        <v>0</v>
      </c>
      <c r="BP12" s="95">
        <f t="shared" ref="BP12:BP13" si="73">IF(OR(BL12=BJ12,BL12=BK12),0,BL12)</f>
        <v>0</v>
      </c>
      <c r="BQ12" s="92">
        <f t="shared" si="63"/>
        <v>0</v>
      </c>
      <c r="BR12" s="68">
        <f>IF(K12-D12=0,IF(K12=0,0,3),0)</f>
        <v>0</v>
      </c>
      <c r="BS12" s="68">
        <f t="shared" si="22"/>
        <v>3</v>
      </c>
      <c r="BT12" s="68">
        <f t="shared" si="23"/>
        <v>3</v>
      </c>
      <c r="BU12" s="68">
        <f t="shared" si="24"/>
        <v>3</v>
      </c>
      <c r="BV12" s="48">
        <f t="shared" si="25"/>
        <v>2</v>
      </c>
      <c r="BW12" s="48">
        <f t="shared" si="26"/>
        <v>2</v>
      </c>
      <c r="BX12" s="48">
        <f t="shared" si="27"/>
        <v>2</v>
      </c>
      <c r="BY12" s="48">
        <f t="shared" si="28"/>
        <v>2</v>
      </c>
      <c r="BZ12" s="69">
        <f t="shared" si="64"/>
        <v>0</v>
      </c>
      <c r="CA12" s="69">
        <f t="shared" si="65"/>
        <v>2</v>
      </c>
      <c r="CB12" s="70">
        <f t="shared" si="29"/>
        <v>0</v>
      </c>
      <c r="CC12" s="70">
        <f t="shared" si="30"/>
        <v>0</v>
      </c>
      <c r="CD12" s="70">
        <f t="shared" si="31"/>
        <v>0</v>
      </c>
      <c r="CE12" s="71">
        <f t="shared" si="32"/>
        <v>0</v>
      </c>
      <c r="CF12" s="71">
        <f t="shared" si="33"/>
        <v>0</v>
      </c>
      <c r="CG12" s="71">
        <f t="shared" si="34"/>
        <v>0</v>
      </c>
      <c r="CH12" s="72">
        <f t="shared" si="35"/>
        <v>0</v>
      </c>
      <c r="CI12" s="72">
        <f t="shared" si="36"/>
        <v>0</v>
      </c>
      <c r="CJ12" s="77">
        <f t="shared" si="37"/>
        <v>0</v>
      </c>
      <c r="CK12" s="77">
        <f t="shared" si="38"/>
        <v>0</v>
      </c>
      <c r="CL12" s="77">
        <f t="shared" si="39"/>
        <v>0</v>
      </c>
      <c r="CM12" s="76">
        <f t="shared" si="40"/>
        <v>0</v>
      </c>
      <c r="CN12" s="76">
        <f t="shared" si="41"/>
        <v>0</v>
      </c>
      <c r="CO12" s="76">
        <f t="shared" si="42"/>
        <v>0</v>
      </c>
      <c r="CP12" s="61">
        <f t="shared" si="43"/>
        <v>0</v>
      </c>
      <c r="CQ12" s="61">
        <f t="shared" si="44"/>
        <v>0</v>
      </c>
      <c r="CR12" s="109">
        <f t="shared" si="66"/>
        <v>1</v>
      </c>
      <c r="CS12" s="79" t="str">
        <f t="shared" si="45"/>
        <v/>
      </c>
      <c r="CT12" s="69">
        <f t="shared" si="67"/>
        <v>0</v>
      </c>
      <c r="CV12" s="79" t="str">
        <f t="shared" si="46"/>
        <v/>
      </c>
      <c r="CW12" s="69">
        <f t="shared" si="68"/>
        <v>0</v>
      </c>
      <c r="CY12" s="80">
        <f t="shared" si="47"/>
        <v>0</v>
      </c>
    </row>
    <row r="13" spans="1:129" ht="18" customHeight="1" thickBot="1">
      <c r="A13" s="32" t="s">
        <v>28</v>
      </c>
      <c r="B13" s="20">
        <v>6</v>
      </c>
      <c r="C13" s="114"/>
      <c r="D13" s="112"/>
      <c r="E13" s="35"/>
      <c r="F13" s="115"/>
      <c r="G13" s="1"/>
      <c r="H13" s="30"/>
      <c r="I13" s="33"/>
      <c r="J13" s="54" t="str">
        <f t="shared" si="1"/>
        <v/>
      </c>
      <c r="K13" s="65">
        <f t="shared" si="69"/>
        <v>0</v>
      </c>
      <c r="L13" s="66">
        <f t="shared" si="70"/>
        <v>0</v>
      </c>
      <c r="M13" s="66">
        <f t="shared" si="71"/>
        <v>0</v>
      </c>
      <c r="N13" s="66">
        <f t="shared" si="72"/>
        <v>0</v>
      </c>
      <c r="O13" s="88" t="str">
        <f t="shared" si="3"/>
        <v/>
      </c>
      <c r="P13" s="99"/>
      <c r="Q13" s="59" t="str">
        <f t="shared" si="48"/>
        <v/>
      </c>
      <c r="R13" s="44"/>
      <c r="S13" s="45">
        <f t="shared" si="49"/>
        <v>3.8194444444444443E-3</v>
      </c>
      <c r="T13" s="45">
        <f t="shared" si="50"/>
        <v>3.8194444444444443E-3</v>
      </c>
      <c r="U13" s="45">
        <f t="shared" si="51"/>
        <v>3.8194444444444443E-3</v>
      </c>
      <c r="V13" s="44"/>
      <c r="W13" s="44"/>
      <c r="X13" s="44"/>
      <c r="Z13" s="157"/>
      <c r="AB13" s="6"/>
      <c r="AD13" s="6"/>
      <c r="AF13" s="6"/>
      <c r="AG13" s="14">
        <f t="shared" si="4"/>
        <v>0</v>
      </c>
      <c r="AH13" s="14">
        <f t="shared" si="5"/>
        <v>0</v>
      </c>
      <c r="AI13" s="121">
        <f t="shared" si="6"/>
        <v>0</v>
      </c>
      <c r="AJ13" s="40" t="str">
        <f t="shared" si="7"/>
        <v/>
      </c>
      <c r="AK13" s="40" t="str">
        <f t="shared" si="8"/>
        <v/>
      </c>
      <c r="AL13" s="63">
        <f t="shared" si="9"/>
        <v>0</v>
      </c>
      <c r="AM13" s="63">
        <f t="shared" si="10"/>
        <v>0</v>
      </c>
      <c r="AN13" s="120">
        <f t="shared" si="11"/>
        <v>0</v>
      </c>
      <c r="AO13" s="48">
        <f t="shared" si="12"/>
        <v>0</v>
      </c>
      <c r="AP13" s="40">
        <f>IF(AND(AJ13&lt;=3,AK13&lt;=3),2,0)</f>
        <v>0</v>
      </c>
      <c r="AQ13" s="46">
        <f t="shared" si="14"/>
        <v>0</v>
      </c>
      <c r="AR13" s="40">
        <f t="shared" si="15"/>
        <v>0</v>
      </c>
      <c r="AS13" s="48">
        <f t="shared" si="16"/>
        <v>0</v>
      </c>
      <c r="AT13" s="47">
        <f t="shared" si="17"/>
        <v>0</v>
      </c>
      <c r="AU13" s="46">
        <f t="shared" si="18"/>
        <v>0</v>
      </c>
      <c r="AV13" s="47">
        <f t="shared" si="19"/>
        <v>0</v>
      </c>
      <c r="AW13" s="67" t="str">
        <f>IF(AP13=0,"",AP13)</f>
        <v/>
      </c>
      <c r="AX13" s="67" t="str">
        <f>IF(AQ13=0,"",AQ13)</f>
        <v/>
      </c>
      <c r="AY13" s="67" t="str">
        <f>IF(AV13=0,"",AV13)</f>
        <v/>
      </c>
      <c r="AZ13" s="67" t="str">
        <f>IF(AS13=0,"",AS13)</f>
        <v/>
      </c>
      <c r="BA13" s="67" t="str">
        <f>IF(AR13=0,"",AR13)</f>
        <v/>
      </c>
      <c r="BB13" s="67" t="str">
        <f>IF(AU13=0,"",AU13)</f>
        <v/>
      </c>
      <c r="BC13" s="67" t="str">
        <f>IF(AT13=0,"",AT13)</f>
        <v/>
      </c>
      <c r="BD13" s="67" t="str">
        <f>IF(AO13=0,"",AO13)</f>
        <v/>
      </c>
      <c r="BE13" s="67" t="str">
        <f t="shared" si="21"/>
        <v/>
      </c>
      <c r="BF13" s="67" t="str">
        <f t="shared" si="52"/>
        <v/>
      </c>
      <c r="BG13" s="75" t="str">
        <f t="shared" si="53"/>
        <v/>
      </c>
      <c r="BH13" s="67" t="str">
        <f t="shared" si="54"/>
        <v/>
      </c>
      <c r="BI13" s="97" t="str">
        <f t="shared" si="55"/>
        <v/>
      </c>
      <c r="BJ13" s="93" t="str">
        <f t="shared" si="56"/>
        <v/>
      </c>
      <c r="BK13" s="94" t="str">
        <f t="shared" si="57"/>
        <v/>
      </c>
      <c r="BL13" s="95" t="str">
        <f t="shared" si="58"/>
        <v/>
      </c>
      <c r="BM13" s="92" t="str">
        <f t="shared" si="59"/>
        <v/>
      </c>
      <c r="BN13" s="93">
        <f t="shared" si="60"/>
        <v>0</v>
      </c>
      <c r="BO13" s="94">
        <f t="shared" si="61"/>
        <v>0</v>
      </c>
      <c r="BP13" s="95">
        <f t="shared" si="73"/>
        <v>0</v>
      </c>
      <c r="BQ13" s="92">
        <f t="shared" si="63"/>
        <v>0</v>
      </c>
      <c r="BR13" s="68">
        <f t="shared" ref="BR13:BR42" si="74">IF(K13-D13=0,3,0)</f>
        <v>3</v>
      </c>
      <c r="BS13" s="68">
        <f t="shared" si="22"/>
        <v>3</v>
      </c>
      <c r="BT13" s="68">
        <f t="shared" si="23"/>
        <v>3</v>
      </c>
      <c r="BU13" s="68">
        <f t="shared" si="24"/>
        <v>3</v>
      </c>
      <c r="BV13" s="48">
        <f t="shared" si="25"/>
        <v>2</v>
      </c>
      <c r="BW13" s="48">
        <f t="shared" si="26"/>
        <v>2</v>
      </c>
      <c r="BX13" s="48">
        <f t="shared" si="27"/>
        <v>2</v>
      </c>
      <c r="BY13" s="48">
        <f t="shared" si="28"/>
        <v>2</v>
      </c>
      <c r="BZ13" s="69">
        <f t="shared" si="64"/>
        <v>0</v>
      </c>
      <c r="CA13" s="69">
        <f t="shared" si="65"/>
        <v>2</v>
      </c>
      <c r="CB13" s="70">
        <f t="shared" si="29"/>
        <v>0</v>
      </c>
      <c r="CC13" s="70">
        <f t="shared" si="30"/>
        <v>0</v>
      </c>
      <c r="CD13" s="70">
        <f t="shared" si="31"/>
        <v>0</v>
      </c>
      <c r="CE13" s="71">
        <f t="shared" si="32"/>
        <v>0</v>
      </c>
      <c r="CF13" s="71">
        <f t="shared" si="33"/>
        <v>0</v>
      </c>
      <c r="CG13" s="71">
        <f t="shared" si="34"/>
        <v>0</v>
      </c>
      <c r="CH13" s="72">
        <f t="shared" si="35"/>
        <v>0</v>
      </c>
      <c r="CI13" s="72">
        <f t="shared" si="36"/>
        <v>0</v>
      </c>
      <c r="CJ13" s="77">
        <f t="shared" si="37"/>
        <v>0</v>
      </c>
      <c r="CK13" s="77">
        <f t="shared" si="38"/>
        <v>0</v>
      </c>
      <c r="CL13" s="77">
        <f t="shared" si="39"/>
        <v>0</v>
      </c>
      <c r="CM13" s="76">
        <f t="shared" si="40"/>
        <v>0</v>
      </c>
      <c r="CN13" s="76">
        <f t="shared" si="41"/>
        <v>0</v>
      </c>
      <c r="CO13" s="76">
        <f t="shared" si="42"/>
        <v>0</v>
      </c>
      <c r="CP13" s="61">
        <f t="shared" si="43"/>
        <v>0</v>
      </c>
      <c r="CQ13" s="61">
        <f t="shared" si="44"/>
        <v>0</v>
      </c>
      <c r="CR13" s="109">
        <f t="shared" si="66"/>
        <v>1</v>
      </c>
      <c r="CS13" s="79" t="str">
        <f t="shared" si="45"/>
        <v/>
      </c>
      <c r="CT13" s="69">
        <f t="shared" si="67"/>
        <v>0</v>
      </c>
      <c r="CV13" s="79" t="str">
        <f t="shared" si="46"/>
        <v/>
      </c>
      <c r="CW13" s="69">
        <f t="shared" si="68"/>
        <v>0</v>
      </c>
      <c r="CY13" s="80">
        <f t="shared" si="47"/>
        <v>0</v>
      </c>
    </row>
    <row r="14" spans="1:129" ht="18" customHeight="1" thickBot="1">
      <c r="A14" s="32" t="s">
        <v>28</v>
      </c>
      <c r="B14" s="20">
        <v>7</v>
      </c>
      <c r="C14" s="114"/>
      <c r="D14" s="112"/>
      <c r="E14" s="35"/>
      <c r="F14" s="115"/>
      <c r="G14" s="1"/>
      <c r="H14" s="30"/>
      <c r="I14" s="33"/>
      <c r="J14" s="54" t="str">
        <f t="shared" si="1"/>
        <v/>
      </c>
      <c r="K14" s="65">
        <f t="shared" si="69"/>
        <v>0</v>
      </c>
      <c r="L14" s="66">
        <f t="shared" si="70"/>
        <v>0</v>
      </c>
      <c r="M14" s="66">
        <f t="shared" si="71"/>
        <v>0</v>
      </c>
      <c r="N14" s="66">
        <f t="shared" si="72"/>
        <v>0</v>
      </c>
      <c r="O14" s="88" t="str">
        <f t="shared" si="3"/>
        <v/>
      </c>
      <c r="P14" s="99"/>
      <c r="Q14" s="59" t="str">
        <f t="shared" si="48"/>
        <v/>
      </c>
      <c r="R14" s="44"/>
      <c r="S14" s="45">
        <f t="shared" si="49"/>
        <v>3.8194444444444443E-3</v>
      </c>
      <c r="T14" s="45">
        <f t="shared" si="50"/>
        <v>3.8194444444444443E-3</v>
      </c>
      <c r="U14" s="45">
        <f t="shared" si="51"/>
        <v>3.8194444444444443E-3</v>
      </c>
      <c r="V14" s="44"/>
      <c r="W14" s="44"/>
      <c r="X14" s="44"/>
      <c r="Z14" s="158"/>
      <c r="AB14" s="13"/>
      <c r="AD14" s="13"/>
      <c r="AF14" s="13"/>
      <c r="AG14" s="14">
        <f t="shared" si="4"/>
        <v>0</v>
      </c>
      <c r="AH14" s="14">
        <f t="shared" si="5"/>
        <v>0</v>
      </c>
      <c r="AI14" s="121">
        <f t="shared" si="6"/>
        <v>0</v>
      </c>
      <c r="AJ14" s="40" t="str">
        <f t="shared" si="7"/>
        <v/>
      </c>
      <c r="AK14" s="40" t="str">
        <f t="shared" si="8"/>
        <v/>
      </c>
      <c r="AL14" s="63">
        <f t="shared" si="9"/>
        <v>0</v>
      </c>
      <c r="AM14" s="63">
        <f t="shared" si="10"/>
        <v>0</v>
      </c>
      <c r="AN14" s="120">
        <f t="shared" si="11"/>
        <v>0</v>
      </c>
      <c r="AO14" s="48">
        <f t="shared" si="12"/>
        <v>0</v>
      </c>
      <c r="AP14" s="40">
        <f t="shared" ref="AP14:AP42" si="75">IF(AND(AJ14&lt;=3,AK14&lt;=3),2,0)</f>
        <v>0</v>
      </c>
      <c r="AQ14" s="46">
        <f t="shared" si="14"/>
        <v>0</v>
      </c>
      <c r="AR14" s="40">
        <f t="shared" si="15"/>
        <v>0</v>
      </c>
      <c r="AS14" s="48">
        <f t="shared" si="16"/>
        <v>0</v>
      </c>
      <c r="AT14" s="47">
        <f t="shared" si="17"/>
        <v>0</v>
      </c>
      <c r="AU14" s="46">
        <f t="shared" si="18"/>
        <v>0</v>
      </c>
      <c r="AV14" s="47">
        <f t="shared" si="19"/>
        <v>0</v>
      </c>
      <c r="AW14" s="67" t="str">
        <f t="shared" ref="AW14:AW42" si="76">IF(AO14=0,"",AO14)</f>
        <v/>
      </c>
      <c r="AX14" s="67" t="str">
        <f t="shared" ref="AX14:AX42" si="77">IF(AP14=0,"",AP14)</f>
        <v/>
      </c>
      <c r="AY14" s="67" t="str">
        <f t="shared" ref="AY14:AY42" si="78">IF(AQ14=0,"",AQ14)</f>
        <v/>
      </c>
      <c r="AZ14" s="67" t="str">
        <f t="shared" ref="AZ14:AZ42" si="79">IF(AR14=0,"",AR14)</f>
        <v/>
      </c>
      <c r="BA14" s="67" t="str">
        <f t="shared" ref="BA14:BA42" si="80">IF(AS14=0,"",AS14)</f>
        <v/>
      </c>
      <c r="BB14" s="67" t="str">
        <f t="shared" ref="BB14:BB42" si="81">IF(AT14=0,"",AT14)</f>
        <v/>
      </c>
      <c r="BC14" s="67" t="str">
        <f t="shared" ref="BC14:BC42" si="82">IF(AU14=0,"",AU14)</f>
        <v/>
      </c>
      <c r="BD14" s="67" t="str">
        <f t="shared" ref="BD14:BD42" si="83">IF(AV14=0,"",AV14)</f>
        <v/>
      </c>
      <c r="BE14" s="67" t="str">
        <f t="shared" si="21"/>
        <v/>
      </c>
      <c r="BF14" s="67" t="str">
        <f t="shared" si="52"/>
        <v/>
      </c>
      <c r="BG14" s="75" t="str">
        <f t="shared" si="53"/>
        <v/>
      </c>
      <c r="BH14" s="67" t="str">
        <f t="shared" si="54"/>
        <v/>
      </c>
      <c r="BI14" s="97" t="str">
        <f t="shared" si="55"/>
        <v/>
      </c>
      <c r="BJ14" s="93" t="str">
        <f t="shared" si="56"/>
        <v/>
      </c>
      <c r="BK14" s="94" t="str">
        <f t="shared" si="57"/>
        <v/>
      </c>
      <c r="BL14" s="95" t="str">
        <f t="shared" si="58"/>
        <v/>
      </c>
      <c r="BM14" s="92" t="str">
        <f t="shared" si="59"/>
        <v/>
      </c>
      <c r="BN14" s="93">
        <f t="shared" si="60"/>
        <v>0</v>
      </c>
      <c r="BO14" s="94">
        <f t="shared" si="61"/>
        <v>0</v>
      </c>
      <c r="BP14" s="95">
        <f t="shared" ref="BP14:BP42" si="84">IF(BL14=BJ14,0,IF(BL14=BK14,0,BL14))</f>
        <v>0</v>
      </c>
      <c r="BQ14" s="92">
        <f t="shared" si="63"/>
        <v>0</v>
      </c>
      <c r="BR14" s="68">
        <f t="shared" si="74"/>
        <v>3</v>
      </c>
      <c r="BS14" s="68">
        <f t="shared" si="22"/>
        <v>3</v>
      </c>
      <c r="BT14" s="68">
        <f t="shared" si="23"/>
        <v>3</v>
      </c>
      <c r="BU14" s="68">
        <f t="shared" si="24"/>
        <v>3</v>
      </c>
      <c r="BV14" s="48">
        <f t="shared" si="25"/>
        <v>2</v>
      </c>
      <c r="BW14" s="48">
        <f t="shared" si="26"/>
        <v>2</v>
      </c>
      <c r="BX14" s="48">
        <f t="shared" si="27"/>
        <v>2</v>
      </c>
      <c r="BY14" s="48">
        <f t="shared" si="28"/>
        <v>2</v>
      </c>
      <c r="BZ14" s="69">
        <f t="shared" si="64"/>
        <v>0</v>
      </c>
      <c r="CA14" s="69">
        <f t="shared" si="65"/>
        <v>2</v>
      </c>
      <c r="CB14" s="70">
        <f t="shared" si="29"/>
        <v>0</v>
      </c>
      <c r="CC14" s="70">
        <f t="shared" si="30"/>
        <v>0</v>
      </c>
      <c r="CD14" s="70">
        <f t="shared" si="31"/>
        <v>0</v>
      </c>
      <c r="CE14" s="71">
        <f t="shared" si="32"/>
        <v>0</v>
      </c>
      <c r="CF14" s="71">
        <f t="shared" si="33"/>
        <v>0</v>
      </c>
      <c r="CG14" s="71">
        <f t="shared" si="34"/>
        <v>0</v>
      </c>
      <c r="CH14" s="72">
        <f t="shared" si="35"/>
        <v>0</v>
      </c>
      <c r="CI14" s="72">
        <f t="shared" si="36"/>
        <v>0</v>
      </c>
      <c r="CJ14" s="77">
        <f t="shared" si="37"/>
        <v>0</v>
      </c>
      <c r="CK14" s="77">
        <f t="shared" si="38"/>
        <v>0</v>
      </c>
      <c r="CL14" s="77">
        <f t="shared" si="39"/>
        <v>0</v>
      </c>
      <c r="CM14" s="76">
        <f t="shared" si="40"/>
        <v>0</v>
      </c>
      <c r="CN14" s="76">
        <f t="shared" si="41"/>
        <v>0</v>
      </c>
      <c r="CO14" s="76">
        <f t="shared" si="42"/>
        <v>0</v>
      </c>
      <c r="CP14" s="61">
        <f t="shared" si="43"/>
        <v>0</v>
      </c>
      <c r="CQ14" s="61">
        <f t="shared" si="44"/>
        <v>0</v>
      </c>
      <c r="CR14" s="109">
        <f t="shared" si="66"/>
        <v>1</v>
      </c>
      <c r="CS14" s="79" t="str">
        <f t="shared" si="45"/>
        <v/>
      </c>
      <c r="CT14" s="69">
        <f t="shared" si="67"/>
        <v>0</v>
      </c>
      <c r="CV14" s="79" t="str">
        <f t="shared" si="46"/>
        <v/>
      </c>
      <c r="CW14" s="69">
        <f t="shared" si="68"/>
        <v>0</v>
      </c>
      <c r="CY14" s="80">
        <f t="shared" si="47"/>
        <v>0</v>
      </c>
    </row>
    <row r="15" spans="1:129" ht="18" customHeight="1" thickBot="1">
      <c r="A15" s="32" t="s">
        <v>28</v>
      </c>
      <c r="B15" s="20">
        <v>8</v>
      </c>
      <c r="C15" s="114"/>
      <c r="D15" s="112"/>
      <c r="E15" s="35"/>
      <c r="F15" s="115"/>
      <c r="G15" s="1"/>
      <c r="H15" s="30"/>
      <c r="I15" s="33"/>
      <c r="J15" s="54" t="str">
        <f t="shared" si="1"/>
        <v/>
      </c>
      <c r="K15" s="65">
        <f t="shared" si="69"/>
        <v>0</v>
      </c>
      <c r="L15" s="66">
        <f t="shared" si="70"/>
        <v>0</v>
      </c>
      <c r="M15" s="66">
        <f t="shared" si="71"/>
        <v>0</v>
      </c>
      <c r="N15" s="66">
        <f t="shared" si="72"/>
        <v>0</v>
      </c>
      <c r="O15" s="88" t="str">
        <f t="shared" si="3"/>
        <v/>
      </c>
      <c r="P15" s="99"/>
      <c r="Q15" s="59" t="str">
        <f t="shared" si="48"/>
        <v/>
      </c>
      <c r="R15" s="44"/>
      <c r="S15" s="45">
        <f t="shared" si="49"/>
        <v>3.8194444444444443E-3</v>
      </c>
      <c r="T15" s="45">
        <f t="shared" si="50"/>
        <v>3.8194444444444443E-3</v>
      </c>
      <c r="U15" s="45">
        <f t="shared" si="51"/>
        <v>3.8194444444444443E-3</v>
      </c>
      <c r="V15" s="44"/>
      <c r="W15" s="44"/>
      <c r="X15" s="44"/>
      <c r="Z15" s="155">
        <v>5</v>
      </c>
      <c r="AG15" s="14">
        <f t="shared" si="4"/>
        <v>0</v>
      </c>
      <c r="AH15" s="14">
        <f t="shared" si="5"/>
        <v>0</v>
      </c>
      <c r="AI15" s="121">
        <f t="shared" si="6"/>
        <v>0</v>
      </c>
      <c r="AJ15" s="40" t="str">
        <f t="shared" si="7"/>
        <v/>
      </c>
      <c r="AK15" s="40" t="str">
        <f t="shared" si="8"/>
        <v/>
      </c>
      <c r="AL15" s="63">
        <f t="shared" si="9"/>
        <v>0</v>
      </c>
      <c r="AM15" s="63">
        <f t="shared" si="10"/>
        <v>0</v>
      </c>
      <c r="AN15" s="120">
        <f t="shared" si="11"/>
        <v>0</v>
      </c>
      <c r="AO15" s="48">
        <f t="shared" si="12"/>
        <v>0</v>
      </c>
      <c r="AP15" s="40">
        <f t="shared" si="75"/>
        <v>0</v>
      </c>
      <c r="AQ15" s="46">
        <f t="shared" si="14"/>
        <v>0</v>
      </c>
      <c r="AR15" s="40">
        <f t="shared" si="15"/>
        <v>0</v>
      </c>
      <c r="AS15" s="48">
        <f t="shared" si="16"/>
        <v>0</v>
      </c>
      <c r="AT15" s="47">
        <f t="shared" si="17"/>
        <v>0</v>
      </c>
      <c r="AU15" s="46">
        <f t="shared" si="18"/>
        <v>0</v>
      </c>
      <c r="AV15" s="47">
        <f t="shared" si="19"/>
        <v>0</v>
      </c>
      <c r="AW15" s="67" t="str">
        <f t="shared" si="76"/>
        <v/>
      </c>
      <c r="AX15" s="67" t="str">
        <f t="shared" si="77"/>
        <v/>
      </c>
      <c r="AY15" s="67" t="str">
        <f t="shared" si="78"/>
        <v/>
      </c>
      <c r="AZ15" s="67" t="str">
        <f t="shared" si="79"/>
        <v/>
      </c>
      <c r="BA15" s="67" t="str">
        <f t="shared" si="80"/>
        <v/>
      </c>
      <c r="BB15" s="67" t="str">
        <f t="shared" si="81"/>
        <v/>
      </c>
      <c r="BC15" s="67" t="str">
        <f t="shared" si="82"/>
        <v/>
      </c>
      <c r="BD15" s="67" t="str">
        <f t="shared" si="83"/>
        <v/>
      </c>
      <c r="BE15" s="67" t="str">
        <f t="shared" si="21"/>
        <v/>
      </c>
      <c r="BF15" s="67" t="str">
        <f t="shared" si="52"/>
        <v/>
      </c>
      <c r="BG15" s="75" t="str">
        <f t="shared" si="53"/>
        <v/>
      </c>
      <c r="BH15" s="67" t="str">
        <f t="shared" si="54"/>
        <v/>
      </c>
      <c r="BI15" s="97" t="str">
        <f t="shared" si="55"/>
        <v/>
      </c>
      <c r="BJ15" s="93" t="str">
        <f t="shared" si="56"/>
        <v/>
      </c>
      <c r="BK15" s="94" t="str">
        <f t="shared" si="57"/>
        <v/>
      </c>
      <c r="BL15" s="95" t="str">
        <f t="shared" si="58"/>
        <v/>
      </c>
      <c r="BM15" s="92" t="str">
        <f t="shared" si="59"/>
        <v/>
      </c>
      <c r="BN15" s="93">
        <f t="shared" si="60"/>
        <v>0</v>
      </c>
      <c r="BO15" s="94">
        <f t="shared" si="61"/>
        <v>0</v>
      </c>
      <c r="BP15" s="95">
        <f t="shared" si="84"/>
        <v>0</v>
      </c>
      <c r="BQ15" s="92">
        <f t="shared" si="63"/>
        <v>0</v>
      </c>
      <c r="BR15" s="68">
        <f t="shared" si="74"/>
        <v>3</v>
      </c>
      <c r="BS15" s="68">
        <f t="shared" si="22"/>
        <v>3</v>
      </c>
      <c r="BT15" s="68">
        <f t="shared" si="23"/>
        <v>3</v>
      </c>
      <c r="BU15" s="68">
        <f t="shared" si="24"/>
        <v>3</v>
      </c>
      <c r="BV15" s="48">
        <f t="shared" si="25"/>
        <v>2</v>
      </c>
      <c r="BW15" s="48">
        <f t="shared" si="26"/>
        <v>2</v>
      </c>
      <c r="BX15" s="48">
        <f t="shared" si="27"/>
        <v>2</v>
      </c>
      <c r="BY15" s="48">
        <f t="shared" si="28"/>
        <v>2</v>
      </c>
      <c r="BZ15" s="69">
        <f t="shared" si="64"/>
        <v>0</v>
      </c>
      <c r="CA15" s="69">
        <f t="shared" si="65"/>
        <v>2</v>
      </c>
      <c r="CB15" s="70">
        <f t="shared" si="29"/>
        <v>0</v>
      </c>
      <c r="CC15" s="70">
        <f t="shared" si="30"/>
        <v>0</v>
      </c>
      <c r="CD15" s="70">
        <f t="shared" si="31"/>
        <v>0</v>
      </c>
      <c r="CE15" s="71">
        <f t="shared" si="32"/>
        <v>0</v>
      </c>
      <c r="CF15" s="71">
        <f t="shared" si="33"/>
        <v>0</v>
      </c>
      <c r="CG15" s="71">
        <f t="shared" si="34"/>
        <v>0</v>
      </c>
      <c r="CH15" s="72">
        <f t="shared" si="35"/>
        <v>0</v>
      </c>
      <c r="CI15" s="72">
        <f t="shared" si="36"/>
        <v>0</v>
      </c>
      <c r="CJ15" s="77">
        <f t="shared" si="37"/>
        <v>0</v>
      </c>
      <c r="CK15" s="77">
        <f t="shared" si="38"/>
        <v>0</v>
      </c>
      <c r="CL15" s="77">
        <f t="shared" si="39"/>
        <v>0</v>
      </c>
      <c r="CM15" s="76">
        <f t="shared" si="40"/>
        <v>0</v>
      </c>
      <c r="CN15" s="76">
        <f t="shared" si="41"/>
        <v>0</v>
      </c>
      <c r="CO15" s="76">
        <f t="shared" si="42"/>
        <v>0</v>
      </c>
      <c r="CP15" s="61">
        <f t="shared" si="43"/>
        <v>0</v>
      </c>
      <c r="CQ15" s="61">
        <f t="shared" si="44"/>
        <v>0</v>
      </c>
      <c r="CR15" s="109">
        <f t="shared" si="66"/>
        <v>1</v>
      </c>
      <c r="CS15" s="79" t="str">
        <f t="shared" si="45"/>
        <v/>
      </c>
      <c r="CT15" s="69">
        <f t="shared" si="67"/>
        <v>0</v>
      </c>
      <c r="CV15" s="79" t="str">
        <f t="shared" si="46"/>
        <v/>
      </c>
      <c r="CW15" s="69">
        <f t="shared" si="68"/>
        <v>0</v>
      </c>
      <c r="CY15" s="80">
        <f t="shared" si="47"/>
        <v>0</v>
      </c>
    </row>
    <row r="16" spans="1:129" ht="18" customHeight="1" thickBot="1">
      <c r="A16" s="32" t="s">
        <v>28</v>
      </c>
      <c r="B16" s="20">
        <v>9</v>
      </c>
      <c r="C16" s="114"/>
      <c r="D16" s="112"/>
      <c r="E16" s="35"/>
      <c r="F16" s="115"/>
      <c r="G16" s="1"/>
      <c r="H16" s="30"/>
      <c r="I16" s="33"/>
      <c r="J16" s="54" t="str">
        <f t="shared" si="1"/>
        <v/>
      </c>
      <c r="K16" s="65">
        <f t="shared" si="69"/>
        <v>0</v>
      </c>
      <c r="L16" s="66">
        <f t="shared" si="70"/>
        <v>0</v>
      </c>
      <c r="M16" s="66">
        <f t="shared" si="71"/>
        <v>0</v>
      </c>
      <c r="N16" s="66">
        <f t="shared" si="72"/>
        <v>0</v>
      </c>
      <c r="O16" s="88" t="str">
        <f t="shared" si="3"/>
        <v/>
      </c>
      <c r="P16" s="99"/>
      <c r="Q16" s="59" t="str">
        <f t="shared" si="48"/>
        <v/>
      </c>
      <c r="R16" s="44"/>
      <c r="S16" s="45">
        <f t="shared" si="49"/>
        <v>3.8194444444444443E-3</v>
      </c>
      <c r="T16" s="45">
        <f t="shared" si="50"/>
        <v>3.8194444444444443E-3</v>
      </c>
      <c r="U16" s="45">
        <f t="shared" si="51"/>
        <v>3.8194444444444443E-3</v>
      </c>
      <c r="V16" s="44"/>
      <c r="W16" s="44"/>
      <c r="X16" s="44"/>
      <c r="Z16" s="156"/>
      <c r="AB16" s="29"/>
      <c r="AD16" s="29"/>
      <c r="AF16" s="29"/>
      <c r="AG16" s="14">
        <f t="shared" si="4"/>
        <v>0</v>
      </c>
      <c r="AH16" s="14">
        <f t="shared" si="5"/>
        <v>0</v>
      </c>
      <c r="AI16" s="121">
        <f t="shared" si="6"/>
        <v>0</v>
      </c>
      <c r="AJ16" s="40" t="str">
        <f t="shared" si="7"/>
        <v/>
      </c>
      <c r="AK16" s="40" t="str">
        <f t="shared" si="8"/>
        <v/>
      </c>
      <c r="AL16" s="63">
        <f t="shared" si="9"/>
        <v>0</v>
      </c>
      <c r="AM16" s="63">
        <f t="shared" si="10"/>
        <v>0</v>
      </c>
      <c r="AN16" s="120">
        <f t="shared" si="11"/>
        <v>0</v>
      </c>
      <c r="AO16" s="48">
        <f t="shared" si="12"/>
        <v>0</v>
      </c>
      <c r="AP16" s="40">
        <f t="shared" si="75"/>
        <v>0</v>
      </c>
      <c r="AQ16" s="46">
        <f t="shared" si="14"/>
        <v>0</v>
      </c>
      <c r="AR16" s="40">
        <f t="shared" si="15"/>
        <v>0</v>
      </c>
      <c r="AS16" s="48">
        <f t="shared" si="16"/>
        <v>0</v>
      </c>
      <c r="AT16" s="47">
        <f t="shared" si="17"/>
        <v>0</v>
      </c>
      <c r="AU16" s="46">
        <f t="shared" si="18"/>
        <v>0</v>
      </c>
      <c r="AV16" s="47">
        <f t="shared" si="19"/>
        <v>0</v>
      </c>
      <c r="AW16" s="67" t="str">
        <f t="shared" si="76"/>
        <v/>
      </c>
      <c r="AX16" s="67" t="str">
        <f t="shared" si="77"/>
        <v/>
      </c>
      <c r="AY16" s="67" t="str">
        <f t="shared" si="78"/>
        <v/>
      </c>
      <c r="AZ16" s="67" t="str">
        <f t="shared" si="79"/>
        <v/>
      </c>
      <c r="BA16" s="67" t="str">
        <f t="shared" si="80"/>
        <v/>
      </c>
      <c r="BB16" s="67" t="str">
        <f t="shared" si="81"/>
        <v/>
      </c>
      <c r="BC16" s="67" t="str">
        <f t="shared" si="82"/>
        <v/>
      </c>
      <c r="BD16" s="67" t="str">
        <f t="shared" si="83"/>
        <v/>
      </c>
      <c r="BE16" s="67" t="str">
        <f t="shared" si="21"/>
        <v/>
      </c>
      <c r="BF16" s="67" t="str">
        <f t="shared" si="52"/>
        <v/>
      </c>
      <c r="BG16" s="75" t="str">
        <f t="shared" si="53"/>
        <v/>
      </c>
      <c r="BH16" s="67" t="str">
        <f t="shared" si="54"/>
        <v/>
      </c>
      <c r="BI16" s="97" t="str">
        <f t="shared" si="55"/>
        <v/>
      </c>
      <c r="BJ16" s="93" t="str">
        <f t="shared" si="56"/>
        <v/>
      </c>
      <c r="BK16" s="94" t="str">
        <f t="shared" si="57"/>
        <v/>
      </c>
      <c r="BL16" s="95" t="str">
        <f t="shared" si="58"/>
        <v/>
      </c>
      <c r="BM16" s="92" t="str">
        <f t="shared" si="59"/>
        <v/>
      </c>
      <c r="BN16" s="93">
        <f t="shared" si="60"/>
        <v>0</v>
      </c>
      <c r="BO16" s="94">
        <f t="shared" si="61"/>
        <v>0</v>
      </c>
      <c r="BP16" s="95">
        <f t="shared" si="84"/>
        <v>0</v>
      </c>
      <c r="BQ16" s="92">
        <f t="shared" si="63"/>
        <v>0</v>
      </c>
      <c r="BR16" s="68">
        <f t="shared" si="74"/>
        <v>3</v>
      </c>
      <c r="BS16" s="68">
        <f t="shared" si="22"/>
        <v>3</v>
      </c>
      <c r="BT16" s="68">
        <f t="shared" si="23"/>
        <v>3</v>
      </c>
      <c r="BU16" s="68">
        <f t="shared" si="24"/>
        <v>3</v>
      </c>
      <c r="BV16" s="48">
        <f t="shared" si="25"/>
        <v>2</v>
      </c>
      <c r="BW16" s="48">
        <f t="shared" si="26"/>
        <v>2</v>
      </c>
      <c r="BX16" s="48">
        <f t="shared" si="27"/>
        <v>2</v>
      </c>
      <c r="BY16" s="48">
        <f t="shared" si="28"/>
        <v>2</v>
      </c>
      <c r="BZ16" s="69">
        <f t="shared" si="64"/>
        <v>0</v>
      </c>
      <c r="CA16" s="69">
        <f t="shared" si="65"/>
        <v>2</v>
      </c>
      <c r="CB16" s="70">
        <f t="shared" si="29"/>
        <v>0</v>
      </c>
      <c r="CC16" s="70">
        <f t="shared" si="30"/>
        <v>0</v>
      </c>
      <c r="CD16" s="70">
        <f t="shared" si="31"/>
        <v>0</v>
      </c>
      <c r="CE16" s="71">
        <f t="shared" si="32"/>
        <v>0</v>
      </c>
      <c r="CF16" s="71">
        <f t="shared" si="33"/>
        <v>0</v>
      </c>
      <c r="CG16" s="71">
        <f t="shared" si="34"/>
        <v>0</v>
      </c>
      <c r="CH16" s="72">
        <f t="shared" si="35"/>
        <v>0</v>
      </c>
      <c r="CI16" s="72">
        <f t="shared" si="36"/>
        <v>0</v>
      </c>
      <c r="CJ16" s="77">
        <f t="shared" si="37"/>
        <v>0</v>
      </c>
      <c r="CK16" s="77">
        <f t="shared" si="38"/>
        <v>0</v>
      </c>
      <c r="CL16" s="77">
        <f t="shared" si="39"/>
        <v>0</v>
      </c>
      <c r="CM16" s="76">
        <f t="shared" si="40"/>
        <v>0</v>
      </c>
      <c r="CN16" s="76">
        <f t="shared" si="41"/>
        <v>0</v>
      </c>
      <c r="CO16" s="76">
        <f t="shared" si="42"/>
        <v>0</v>
      </c>
      <c r="CP16" s="61">
        <f t="shared" si="43"/>
        <v>0</v>
      </c>
      <c r="CQ16" s="61">
        <f t="shared" si="44"/>
        <v>0</v>
      </c>
      <c r="CR16" s="109">
        <f t="shared" si="66"/>
        <v>1</v>
      </c>
      <c r="CS16" s="79" t="str">
        <f t="shared" si="45"/>
        <v/>
      </c>
      <c r="CT16" s="69">
        <f t="shared" si="67"/>
        <v>0</v>
      </c>
      <c r="CV16" s="79" t="str">
        <f t="shared" si="46"/>
        <v/>
      </c>
      <c r="CW16" s="69">
        <f t="shared" si="68"/>
        <v>0</v>
      </c>
      <c r="CY16" s="80">
        <f t="shared" si="47"/>
        <v>0</v>
      </c>
    </row>
    <row r="17" spans="1:103" ht="18" customHeight="1" thickBot="1">
      <c r="A17" s="32" t="s">
        <v>28</v>
      </c>
      <c r="B17" s="20">
        <v>10</v>
      </c>
      <c r="C17" s="114"/>
      <c r="D17" s="112"/>
      <c r="E17" s="35"/>
      <c r="F17" s="115"/>
      <c r="G17" s="1"/>
      <c r="H17" s="30"/>
      <c r="I17" s="33"/>
      <c r="J17" s="54" t="str">
        <f t="shared" si="1"/>
        <v/>
      </c>
      <c r="K17" s="65">
        <f t="shared" si="69"/>
        <v>0</v>
      </c>
      <c r="L17" s="66">
        <f t="shared" si="70"/>
        <v>0</v>
      </c>
      <c r="M17" s="66">
        <f t="shared" si="71"/>
        <v>0</v>
      </c>
      <c r="N17" s="66">
        <f t="shared" si="72"/>
        <v>0</v>
      </c>
      <c r="O17" s="88" t="str">
        <f t="shared" si="3"/>
        <v/>
      </c>
      <c r="P17" s="99"/>
      <c r="Q17" s="59" t="str">
        <f t="shared" si="48"/>
        <v/>
      </c>
      <c r="R17" s="44"/>
      <c r="S17" s="45">
        <f t="shared" si="49"/>
        <v>3.8194444444444443E-3</v>
      </c>
      <c r="T17" s="45">
        <f t="shared" si="50"/>
        <v>3.8194444444444443E-3</v>
      </c>
      <c r="U17" s="45">
        <f t="shared" si="51"/>
        <v>3.8194444444444443E-3</v>
      </c>
      <c r="V17" s="44"/>
      <c r="W17" s="44"/>
      <c r="X17" s="44"/>
      <c r="Z17" s="156"/>
      <c r="AB17" s="6"/>
      <c r="AD17" s="6"/>
      <c r="AF17" s="6"/>
      <c r="AG17" s="14">
        <f t="shared" si="4"/>
        <v>0</v>
      </c>
      <c r="AH17" s="14">
        <f t="shared" si="5"/>
        <v>0</v>
      </c>
      <c r="AI17" s="121">
        <f t="shared" si="6"/>
        <v>0</v>
      </c>
      <c r="AJ17" s="40" t="str">
        <f t="shared" si="7"/>
        <v/>
      </c>
      <c r="AK17" s="40" t="str">
        <f t="shared" si="8"/>
        <v/>
      </c>
      <c r="AL17" s="63">
        <f t="shared" si="9"/>
        <v>0</v>
      </c>
      <c r="AM17" s="63">
        <f t="shared" si="10"/>
        <v>0</v>
      </c>
      <c r="AN17" s="120">
        <f t="shared" si="11"/>
        <v>0</v>
      </c>
      <c r="AO17" s="48">
        <f t="shared" si="12"/>
        <v>0</v>
      </c>
      <c r="AP17" s="40">
        <f t="shared" si="75"/>
        <v>0</v>
      </c>
      <c r="AQ17" s="46">
        <f t="shared" si="14"/>
        <v>0</v>
      </c>
      <c r="AR17" s="40">
        <f t="shared" si="15"/>
        <v>0</v>
      </c>
      <c r="AS17" s="48">
        <f t="shared" si="16"/>
        <v>0</v>
      </c>
      <c r="AT17" s="47">
        <f t="shared" si="17"/>
        <v>0</v>
      </c>
      <c r="AU17" s="46">
        <f t="shared" si="18"/>
        <v>0</v>
      </c>
      <c r="AV17" s="47">
        <f t="shared" si="19"/>
        <v>0</v>
      </c>
      <c r="AW17" s="67" t="str">
        <f t="shared" si="76"/>
        <v/>
      </c>
      <c r="AX17" s="67" t="str">
        <f t="shared" si="77"/>
        <v/>
      </c>
      <c r="AY17" s="67" t="str">
        <f t="shared" si="78"/>
        <v/>
      </c>
      <c r="AZ17" s="67" t="str">
        <f t="shared" si="79"/>
        <v/>
      </c>
      <c r="BA17" s="67" t="str">
        <f t="shared" si="80"/>
        <v/>
      </c>
      <c r="BB17" s="67" t="str">
        <f t="shared" si="81"/>
        <v/>
      </c>
      <c r="BC17" s="67" t="str">
        <f t="shared" si="82"/>
        <v/>
      </c>
      <c r="BD17" s="67" t="str">
        <f t="shared" si="83"/>
        <v/>
      </c>
      <c r="BE17" s="67" t="str">
        <f t="shared" si="21"/>
        <v/>
      </c>
      <c r="BF17" s="67" t="str">
        <f t="shared" si="52"/>
        <v/>
      </c>
      <c r="BG17" s="75" t="str">
        <f t="shared" si="53"/>
        <v/>
      </c>
      <c r="BH17" s="67" t="str">
        <f t="shared" si="54"/>
        <v/>
      </c>
      <c r="BI17" s="97" t="str">
        <f t="shared" si="55"/>
        <v/>
      </c>
      <c r="BJ17" s="93" t="str">
        <f t="shared" si="56"/>
        <v/>
      </c>
      <c r="BK17" s="94" t="str">
        <f t="shared" si="57"/>
        <v/>
      </c>
      <c r="BL17" s="95" t="str">
        <f t="shared" si="58"/>
        <v/>
      </c>
      <c r="BM17" s="92" t="str">
        <f t="shared" si="59"/>
        <v/>
      </c>
      <c r="BN17" s="93">
        <f t="shared" si="60"/>
        <v>0</v>
      </c>
      <c r="BO17" s="94">
        <f t="shared" si="61"/>
        <v>0</v>
      </c>
      <c r="BP17" s="95">
        <f t="shared" si="84"/>
        <v>0</v>
      </c>
      <c r="BQ17" s="92">
        <f t="shared" si="63"/>
        <v>0</v>
      </c>
      <c r="BR17" s="68">
        <f t="shared" si="74"/>
        <v>3</v>
      </c>
      <c r="BS17" s="68">
        <f t="shared" si="22"/>
        <v>3</v>
      </c>
      <c r="BT17" s="68">
        <f t="shared" si="23"/>
        <v>3</v>
      </c>
      <c r="BU17" s="68">
        <f t="shared" si="24"/>
        <v>3</v>
      </c>
      <c r="BV17" s="48">
        <f t="shared" si="25"/>
        <v>2</v>
      </c>
      <c r="BW17" s="48">
        <f t="shared" si="26"/>
        <v>2</v>
      </c>
      <c r="BX17" s="48">
        <f t="shared" si="27"/>
        <v>2</v>
      </c>
      <c r="BY17" s="48">
        <f t="shared" si="28"/>
        <v>2</v>
      </c>
      <c r="BZ17" s="69">
        <f t="shared" si="64"/>
        <v>0</v>
      </c>
      <c r="CA17" s="69">
        <f t="shared" si="65"/>
        <v>2</v>
      </c>
      <c r="CB17" s="70">
        <f t="shared" si="29"/>
        <v>0</v>
      </c>
      <c r="CC17" s="70">
        <f t="shared" si="30"/>
        <v>0</v>
      </c>
      <c r="CD17" s="70">
        <f t="shared" si="31"/>
        <v>0</v>
      </c>
      <c r="CE17" s="71">
        <f t="shared" si="32"/>
        <v>0</v>
      </c>
      <c r="CF17" s="71">
        <f t="shared" si="33"/>
        <v>0</v>
      </c>
      <c r="CG17" s="71">
        <f t="shared" si="34"/>
        <v>0</v>
      </c>
      <c r="CH17" s="72">
        <f t="shared" si="35"/>
        <v>0</v>
      </c>
      <c r="CI17" s="72">
        <f t="shared" si="36"/>
        <v>0</v>
      </c>
      <c r="CJ17" s="77">
        <f t="shared" si="37"/>
        <v>0</v>
      </c>
      <c r="CK17" s="77">
        <f t="shared" si="38"/>
        <v>0</v>
      </c>
      <c r="CL17" s="77">
        <f t="shared" si="39"/>
        <v>0</v>
      </c>
      <c r="CM17" s="76">
        <f t="shared" si="40"/>
        <v>0</v>
      </c>
      <c r="CN17" s="76">
        <f t="shared" si="41"/>
        <v>0</v>
      </c>
      <c r="CO17" s="76">
        <f t="shared" si="42"/>
        <v>0</v>
      </c>
      <c r="CP17" s="61">
        <f t="shared" si="43"/>
        <v>0</v>
      </c>
      <c r="CQ17" s="61">
        <f t="shared" si="44"/>
        <v>0</v>
      </c>
      <c r="CR17" s="109">
        <f t="shared" si="66"/>
        <v>1</v>
      </c>
      <c r="CS17" s="79" t="str">
        <f t="shared" si="45"/>
        <v/>
      </c>
      <c r="CT17" s="69">
        <f t="shared" si="67"/>
        <v>0</v>
      </c>
      <c r="CV17" s="79" t="str">
        <f t="shared" si="46"/>
        <v/>
      </c>
      <c r="CW17" s="69">
        <f t="shared" si="68"/>
        <v>0</v>
      </c>
      <c r="CY17" s="80">
        <f t="shared" si="47"/>
        <v>0</v>
      </c>
    </row>
    <row r="18" spans="1:103" ht="18" customHeight="1" thickBot="1">
      <c r="A18" s="32" t="s">
        <v>28</v>
      </c>
      <c r="B18" s="20">
        <v>11</v>
      </c>
      <c r="C18" s="114"/>
      <c r="D18" s="112"/>
      <c r="E18" s="35"/>
      <c r="F18" s="115"/>
      <c r="G18" s="1"/>
      <c r="H18" s="30"/>
      <c r="I18" s="33"/>
      <c r="J18" s="54" t="str">
        <f t="shared" si="1"/>
        <v/>
      </c>
      <c r="K18" s="65">
        <f t="shared" si="69"/>
        <v>0</v>
      </c>
      <c r="L18" s="66">
        <f t="shared" si="70"/>
        <v>0</v>
      </c>
      <c r="M18" s="66">
        <f t="shared" si="71"/>
        <v>0</v>
      </c>
      <c r="N18" s="66">
        <f t="shared" si="72"/>
        <v>0</v>
      </c>
      <c r="O18" s="88" t="str">
        <f t="shared" si="3"/>
        <v/>
      </c>
      <c r="P18" s="99"/>
      <c r="Q18" s="59" t="str">
        <f t="shared" si="48"/>
        <v/>
      </c>
      <c r="R18" s="44"/>
      <c r="S18" s="45">
        <f t="shared" si="49"/>
        <v>3.8194444444444443E-3</v>
      </c>
      <c r="T18" s="45">
        <f t="shared" si="50"/>
        <v>3.8194444444444443E-3</v>
      </c>
      <c r="U18" s="45">
        <f t="shared" si="51"/>
        <v>3.8194444444444443E-3</v>
      </c>
      <c r="V18" s="44"/>
      <c r="W18" s="44"/>
      <c r="X18" s="44"/>
      <c r="Z18" s="159"/>
      <c r="AB18" s="13"/>
      <c r="AD18" s="13"/>
      <c r="AF18" s="13"/>
      <c r="AG18" s="14">
        <f t="shared" si="4"/>
        <v>0</v>
      </c>
      <c r="AH18" s="14">
        <f t="shared" si="5"/>
        <v>0</v>
      </c>
      <c r="AI18" s="121">
        <f t="shared" si="6"/>
        <v>0</v>
      </c>
      <c r="AJ18" s="40" t="str">
        <f t="shared" si="7"/>
        <v/>
      </c>
      <c r="AK18" s="40" t="str">
        <f t="shared" si="8"/>
        <v/>
      </c>
      <c r="AL18" s="63">
        <f t="shared" si="9"/>
        <v>0</v>
      </c>
      <c r="AM18" s="63">
        <f t="shared" si="10"/>
        <v>0</v>
      </c>
      <c r="AN18" s="120">
        <f t="shared" si="11"/>
        <v>0</v>
      </c>
      <c r="AO18" s="48">
        <f t="shared" si="12"/>
        <v>0</v>
      </c>
      <c r="AP18" s="40">
        <f t="shared" si="75"/>
        <v>0</v>
      </c>
      <c r="AQ18" s="46">
        <f t="shared" si="14"/>
        <v>0</v>
      </c>
      <c r="AR18" s="40">
        <f t="shared" si="15"/>
        <v>0</v>
      </c>
      <c r="AS18" s="48">
        <f t="shared" si="16"/>
        <v>0</v>
      </c>
      <c r="AT18" s="47">
        <f t="shared" si="17"/>
        <v>0</v>
      </c>
      <c r="AU18" s="46">
        <f t="shared" si="18"/>
        <v>0</v>
      </c>
      <c r="AV18" s="47">
        <f t="shared" si="19"/>
        <v>0</v>
      </c>
      <c r="AW18" s="67" t="str">
        <f t="shared" si="76"/>
        <v/>
      </c>
      <c r="AX18" s="67" t="str">
        <f t="shared" si="77"/>
        <v/>
      </c>
      <c r="AY18" s="67" t="str">
        <f t="shared" si="78"/>
        <v/>
      </c>
      <c r="AZ18" s="67" t="str">
        <f t="shared" si="79"/>
        <v/>
      </c>
      <c r="BA18" s="67" t="str">
        <f t="shared" si="80"/>
        <v/>
      </c>
      <c r="BB18" s="67" t="str">
        <f t="shared" si="81"/>
        <v/>
      </c>
      <c r="BC18" s="67" t="str">
        <f t="shared" si="82"/>
        <v/>
      </c>
      <c r="BD18" s="67" t="str">
        <f t="shared" si="83"/>
        <v/>
      </c>
      <c r="BE18" s="67" t="str">
        <f t="shared" si="21"/>
        <v/>
      </c>
      <c r="BF18" s="67" t="str">
        <f t="shared" si="52"/>
        <v/>
      </c>
      <c r="BG18" s="75" t="str">
        <f t="shared" si="53"/>
        <v/>
      </c>
      <c r="BH18" s="67" t="str">
        <f t="shared" si="54"/>
        <v/>
      </c>
      <c r="BI18" s="97" t="str">
        <f t="shared" si="55"/>
        <v/>
      </c>
      <c r="BJ18" s="93" t="str">
        <f t="shared" si="56"/>
        <v/>
      </c>
      <c r="BK18" s="94" t="str">
        <f t="shared" si="57"/>
        <v/>
      </c>
      <c r="BL18" s="95" t="str">
        <f t="shared" si="58"/>
        <v/>
      </c>
      <c r="BM18" s="92" t="str">
        <f t="shared" si="59"/>
        <v/>
      </c>
      <c r="BN18" s="93">
        <f t="shared" si="60"/>
        <v>0</v>
      </c>
      <c r="BO18" s="94">
        <f t="shared" si="61"/>
        <v>0</v>
      </c>
      <c r="BP18" s="95">
        <f t="shared" si="84"/>
        <v>0</v>
      </c>
      <c r="BQ18" s="92">
        <f t="shared" si="63"/>
        <v>0</v>
      </c>
      <c r="BR18" s="68">
        <f t="shared" si="74"/>
        <v>3</v>
      </c>
      <c r="BS18" s="68">
        <f t="shared" si="22"/>
        <v>3</v>
      </c>
      <c r="BT18" s="68">
        <f t="shared" si="23"/>
        <v>3</v>
      </c>
      <c r="BU18" s="68">
        <f t="shared" si="24"/>
        <v>3</v>
      </c>
      <c r="BV18" s="48">
        <f t="shared" si="25"/>
        <v>2</v>
      </c>
      <c r="BW18" s="48">
        <f t="shared" si="26"/>
        <v>2</v>
      </c>
      <c r="BX18" s="48">
        <f t="shared" si="27"/>
        <v>2</v>
      </c>
      <c r="BY18" s="48">
        <f t="shared" si="28"/>
        <v>2</v>
      </c>
      <c r="BZ18" s="69">
        <f t="shared" si="64"/>
        <v>0</v>
      </c>
      <c r="CA18" s="69">
        <f t="shared" si="65"/>
        <v>2</v>
      </c>
      <c r="CB18" s="70">
        <f t="shared" si="29"/>
        <v>0</v>
      </c>
      <c r="CC18" s="70">
        <f t="shared" si="30"/>
        <v>0</v>
      </c>
      <c r="CD18" s="70">
        <f t="shared" si="31"/>
        <v>0</v>
      </c>
      <c r="CE18" s="71">
        <f t="shared" si="32"/>
        <v>0</v>
      </c>
      <c r="CF18" s="71">
        <f t="shared" si="33"/>
        <v>0</v>
      </c>
      <c r="CG18" s="71">
        <f t="shared" si="34"/>
        <v>0</v>
      </c>
      <c r="CH18" s="72">
        <f t="shared" si="35"/>
        <v>0</v>
      </c>
      <c r="CI18" s="72">
        <f t="shared" si="36"/>
        <v>0</v>
      </c>
      <c r="CJ18" s="77">
        <f t="shared" si="37"/>
        <v>0</v>
      </c>
      <c r="CK18" s="77">
        <f t="shared" si="38"/>
        <v>0</v>
      </c>
      <c r="CL18" s="77">
        <f t="shared" si="39"/>
        <v>0</v>
      </c>
      <c r="CM18" s="76">
        <f t="shared" si="40"/>
        <v>0</v>
      </c>
      <c r="CN18" s="76">
        <f t="shared" si="41"/>
        <v>0</v>
      </c>
      <c r="CO18" s="76">
        <f t="shared" si="42"/>
        <v>0</v>
      </c>
      <c r="CP18" s="61">
        <f t="shared" si="43"/>
        <v>0</v>
      </c>
      <c r="CQ18" s="61">
        <f t="shared" si="44"/>
        <v>0</v>
      </c>
      <c r="CR18" s="109">
        <f t="shared" si="66"/>
        <v>1</v>
      </c>
      <c r="CS18" s="79" t="str">
        <f t="shared" si="45"/>
        <v/>
      </c>
      <c r="CT18" s="69">
        <f t="shared" si="67"/>
        <v>0</v>
      </c>
      <c r="CV18" s="79" t="str">
        <f t="shared" si="46"/>
        <v/>
      </c>
      <c r="CW18" s="69">
        <f t="shared" si="68"/>
        <v>0</v>
      </c>
      <c r="CY18" s="80">
        <f t="shared" si="47"/>
        <v>0</v>
      </c>
    </row>
    <row r="19" spans="1:103" ht="18" customHeight="1" thickBot="1">
      <c r="A19" s="32" t="s">
        <v>28</v>
      </c>
      <c r="B19" s="20">
        <v>12</v>
      </c>
      <c r="C19" s="114"/>
      <c r="D19" s="112"/>
      <c r="E19" s="35"/>
      <c r="F19" s="115"/>
      <c r="G19" s="1"/>
      <c r="H19" s="30"/>
      <c r="I19" s="33"/>
      <c r="J19" s="54" t="str">
        <f t="shared" si="1"/>
        <v/>
      </c>
      <c r="K19" s="65">
        <f t="shared" si="69"/>
        <v>0</v>
      </c>
      <c r="L19" s="66">
        <f t="shared" si="70"/>
        <v>0</v>
      </c>
      <c r="M19" s="66">
        <f t="shared" si="71"/>
        <v>0</v>
      </c>
      <c r="N19" s="66">
        <f t="shared" si="72"/>
        <v>0</v>
      </c>
      <c r="O19" s="88" t="str">
        <f t="shared" si="3"/>
        <v/>
      </c>
      <c r="P19" s="99"/>
      <c r="Q19" s="59" t="str">
        <f t="shared" si="48"/>
        <v/>
      </c>
      <c r="R19" s="44"/>
      <c r="S19" s="45">
        <f t="shared" si="49"/>
        <v>3.8194444444444443E-3</v>
      </c>
      <c r="T19" s="45">
        <f t="shared" si="50"/>
        <v>3.8194444444444443E-3</v>
      </c>
      <c r="U19" s="45">
        <f t="shared" si="51"/>
        <v>3.8194444444444443E-3</v>
      </c>
      <c r="V19" s="44"/>
      <c r="W19" s="44"/>
      <c r="X19" s="44"/>
      <c r="Z19" s="155">
        <v>6</v>
      </c>
      <c r="AG19" s="14">
        <f t="shared" si="4"/>
        <v>0</v>
      </c>
      <c r="AH19" s="14">
        <f t="shared" si="5"/>
        <v>0</v>
      </c>
      <c r="AI19" s="121">
        <f t="shared" si="6"/>
        <v>0</v>
      </c>
      <c r="AJ19" s="40" t="str">
        <f t="shared" si="7"/>
        <v/>
      </c>
      <c r="AK19" s="40" t="str">
        <f t="shared" si="8"/>
        <v/>
      </c>
      <c r="AL19" s="63">
        <f t="shared" si="9"/>
        <v>0</v>
      </c>
      <c r="AM19" s="63">
        <f t="shared" si="10"/>
        <v>0</v>
      </c>
      <c r="AN19" s="120">
        <f t="shared" si="11"/>
        <v>0</v>
      </c>
      <c r="AO19" s="48">
        <f t="shared" si="12"/>
        <v>0</v>
      </c>
      <c r="AP19" s="40">
        <f t="shared" si="75"/>
        <v>0</v>
      </c>
      <c r="AQ19" s="46">
        <f t="shared" si="14"/>
        <v>0</v>
      </c>
      <c r="AR19" s="40">
        <f t="shared" si="15"/>
        <v>0</v>
      </c>
      <c r="AS19" s="48">
        <f t="shared" si="16"/>
        <v>0</v>
      </c>
      <c r="AT19" s="47">
        <f t="shared" si="17"/>
        <v>0</v>
      </c>
      <c r="AU19" s="46">
        <f t="shared" si="18"/>
        <v>0</v>
      </c>
      <c r="AV19" s="47">
        <f t="shared" si="19"/>
        <v>0</v>
      </c>
      <c r="AW19" s="67" t="str">
        <f t="shared" si="76"/>
        <v/>
      </c>
      <c r="AX19" s="67" t="str">
        <f t="shared" si="77"/>
        <v/>
      </c>
      <c r="AY19" s="67" t="str">
        <f t="shared" si="78"/>
        <v/>
      </c>
      <c r="AZ19" s="67" t="str">
        <f t="shared" si="79"/>
        <v/>
      </c>
      <c r="BA19" s="67" t="str">
        <f t="shared" si="80"/>
        <v/>
      </c>
      <c r="BB19" s="67" t="str">
        <f t="shared" si="81"/>
        <v/>
      </c>
      <c r="BC19" s="67" t="str">
        <f t="shared" si="82"/>
        <v/>
      </c>
      <c r="BD19" s="67" t="str">
        <f t="shared" si="83"/>
        <v/>
      </c>
      <c r="BE19" s="67" t="str">
        <f t="shared" si="21"/>
        <v/>
      </c>
      <c r="BF19" s="67" t="str">
        <f t="shared" si="52"/>
        <v/>
      </c>
      <c r="BG19" s="75" t="str">
        <f t="shared" si="53"/>
        <v/>
      </c>
      <c r="BH19" s="67" t="str">
        <f t="shared" si="54"/>
        <v/>
      </c>
      <c r="BI19" s="97" t="str">
        <f t="shared" si="55"/>
        <v/>
      </c>
      <c r="BJ19" s="93" t="str">
        <f t="shared" si="56"/>
        <v/>
      </c>
      <c r="BK19" s="94" t="str">
        <f t="shared" si="57"/>
        <v/>
      </c>
      <c r="BL19" s="95" t="str">
        <f t="shared" si="58"/>
        <v/>
      </c>
      <c r="BM19" s="92" t="str">
        <f t="shared" si="59"/>
        <v/>
      </c>
      <c r="BN19" s="93">
        <f t="shared" si="60"/>
        <v>0</v>
      </c>
      <c r="BO19" s="94">
        <f t="shared" si="61"/>
        <v>0</v>
      </c>
      <c r="BP19" s="95">
        <f t="shared" si="84"/>
        <v>0</v>
      </c>
      <c r="BQ19" s="92">
        <f t="shared" si="63"/>
        <v>0</v>
      </c>
      <c r="BR19" s="68">
        <f t="shared" si="74"/>
        <v>3</v>
      </c>
      <c r="BS19" s="68">
        <f t="shared" si="22"/>
        <v>3</v>
      </c>
      <c r="BT19" s="68">
        <f t="shared" si="23"/>
        <v>3</v>
      </c>
      <c r="BU19" s="68">
        <f t="shared" si="24"/>
        <v>3</v>
      </c>
      <c r="BV19" s="48">
        <f t="shared" si="25"/>
        <v>2</v>
      </c>
      <c r="BW19" s="48">
        <f t="shared" si="26"/>
        <v>2</v>
      </c>
      <c r="BX19" s="48">
        <f t="shared" si="27"/>
        <v>2</v>
      </c>
      <c r="BY19" s="48">
        <f t="shared" si="28"/>
        <v>2</v>
      </c>
      <c r="BZ19" s="69">
        <f t="shared" si="64"/>
        <v>0</v>
      </c>
      <c r="CA19" s="69">
        <f t="shared" si="65"/>
        <v>2</v>
      </c>
      <c r="CB19" s="70">
        <f t="shared" si="29"/>
        <v>0</v>
      </c>
      <c r="CC19" s="70">
        <f t="shared" si="30"/>
        <v>0</v>
      </c>
      <c r="CD19" s="70">
        <f t="shared" si="31"/>
        <v>0</v>
      </c>
      <c r="CE19" s="71">
        <f t="shared" si="32"/>
        <v>0</v>
      </c>
      <c r="CF19" s="71">
        <f t="shared" si="33"/>
        <v>0</v>
      </c>
      <c r="CG19" s="71">
        <f t="shared" si="34"/>
        <v>0</v>
      </c>
      <c r="CH19" s="72">
        <f t="shared" si="35"/>
        <v>0</v>
      </c>
      <c r="CI19" s="72">
        <f t="shared" si="36"/>
        <v>0</v>
      </c>
      <c r="CJ19" s="77">
        <f t="shared" si="37"/>
        <v>0</v>
      </c>
      <c r="CK19" s="77">
        <f t="shared" si="38"/>
        <v>0</v>
      </c>
      <c r="CL19" s="77">
        <f t="shared" si="39"/>
        <v>0</v>
      </c>
      <c r="CM19" s="76">
        <f t="shared" si="40"/>
        <v>0</v>
      </c>
      <c r="CN19" s="76">
        <f t="shared" si="41"/>
        <v>0</v>
      </c>
      <c r="CO19" s="76">
        <f t="shared" si="42"/>
        <v>0</v>
      </c>
      <c r="CP19" s="61">
        <f t="shared" si="43"/>
        <v>0</v>
      </c>
      <c r="CQ19" s="61">
        <f t="shared" si="44"/>
        <v>0</v>
      </c>
      <c r="CR19" s="109">
        <f t="shared" si="66"/>
        <v>1</v>
      </c>
      <c r="CS19" s="79" t="str">
        <f t="shared" si="45"/>
        <v/>
      </c>
      <c r="CT19" s="69">
        <f t="shared" si="67"/>
        <v>0</v>
      </c>
      <c r="CV19" s="79" t="str">
        <f t="shared" si="46"/>
        <v/>
      </c>
      <c r="CW19" s="69">
        <f t="shared" si="68"/>
        <v>0</v>
      </c>
      <c r="CY19" s="80">
        <f t="shared" si="47"/>
        <v>0</v>
      </c>
    </row>
    <row r="20" spans="1:103" ht="18" customHeight="1" thickBot="1">
      <c r="A20" s="32" t="s">
        <v>28</v>
      </c>
      <c r="B20" s="20">
        <v>13</v>
      </c>
      <c r="C20" s="114"/>
      <c r="D20" s="112"/>
      <c r="E20" s="35"/>
      <c r="F20" s="115"/>
      <c r="G20" s="1"/>
      <c r="H20" s="30"/>
      <c r="I20" s="33"/>
      <c r="J20" s="54" t="str">
        <f t="shared" si="1"/>
        <v/>
      </c>
      <c r="K20" s="65">
        <f t="shared" si="69"/>
        <v>0</v>
      </c>
      <c r="L20" s="66">
        <f t="shared" si="70"/>
        <v>0</v>
      </c>
      <c r="M20" s="66">
        <f t="shared" si="71"/>
        <v>0</v>
      </c>
      <c r="N20" s="66">
        <f t="shared" si="72"/>
        <v>0</v>
      </c>
      <c r="O20" s="88" t="str">
        <f t="shared" si="3"/>
        <v/>
      </c>
      <c r="P20" s="99"/>
      <c r="Q20" s="59" t="str">
        <f t="shared" si="48"/>
        <v/>
      </c>
      <c r="R20" s="44"/>
      <c r="S20" s="45">
        <f t="shared" si="49"/>
        <v>3.8194444444444443E-3</v>
      </c>
      <c r="T20" s="45">
        <f t="shared" si="50"/>
        <v>3.8194444444444443E-3</v>
      </c>
      <c r="U20" s="45">
        <f t="shared" si="51"/>
        <v>3.8194444444444443E-3</v>
      </c>
      <c r="V20" s="44"/>
      <c r="W20" s="44"/>
      <c r="X20" s="44"/>
      <c r="Z20" s="156"/>
      <c r="AB20" s="29"/>
      <c r="AD20" s="29"/>
      <c r="AF20" s="29"/>
      <c r="AG20" s="14">
        <f t="shared" si="4"/>
        <v>0</v>
      </c>
      <c r="AH20" s="14">
        <f t="shared" si="5"/>
        <v>0</v>
      </c>
      <c r="AI20" s="121">
        <f t="shared" si="6"/>
        <v>0</v>
      </c>
      <c r="AJ20" s="40" t="str">
        <f t="shared" si="7"/>
        <v/>
      </c>
      <c r="AK20" s="40" t="str">
        <f t="shared" si="8"/>
        <v/>
      </c>
      <c r="AL20" s="63">
        <f t="shared" si="9"/>
        <v>0</v>
      </c>
      <c r="AM20" s="63">
        <f t="shared" si="10"/>
        <v>0</v>
      </c>
      <c r="AN20" s="120">
        <f t="shared" si="11"/>
        <v>0</v>
      </c>
      <c r="AO20" s="48">
        <f t="shared" si="12"/>
        <v>0</v>
      </c>
      <c r="AP20" s="40">
        <f t="shared" si="75"/>
        <v>0</v>
      </c>
      <c r="AQ20" s="46">
        <f t="shared" si="14"/>
        <v>0</v>
      </c>
      <c r="AR20" s="40">
        <f t="shared" si="15"/>
        <v>0</v>
      </c>
      <c r="AS20" s="48">
        <f t="shared" si="16"/>
        <v>0</v>
      </c>
      <c r="AT20" s="47">
        <f t="shared" si="17"/>
        <v>0</v>
      </c>
      <c r="AU20" s="46">
        <f t="shared" si="18"/>
        <v>0</v>
      </c>
      <c r="AV20" s="47">
        <f t="shared" si="19"/>
        <v>0</v>
      </c>
      <c r="AW20" s="67" t="str">
        <f t="shared" si="76"/>
        <v/>
      </c>
      <c r="AX20" s="67" t="str">
        <f t="shared" si="77"/>
        <v/>
      </c>
      <c r="AY20" s="67" t="str">
        <f t="shared" si="78"/>
        <v/>
      </c>
      <c r="AZ20" s="67" t="str">
        <f t="shared" si="79"/>
        <v/>
      </c>
      <c r="BA20" s="67" t="str">
        <f t="shared" si="80"/>
        <v/>
      </c>
      <c r="BB20" s="67" t="str">
        <f t="shared" si="81"/>
        <v/>
      </c>
      <c r="BC20" s="67" t="str">
        <f t="shared" si="82"/>
        <v/>
      </c>
      <c r="BD20" s="67" t="str">
        <f t="shared" si="83"/>
        <v/>
      </c>
      <c r="BE20" s="67" t="str">
        <f t="shared" si="21"/>
        <v/>
      </c>
      <c r="BF20" s="67" t="str">
        <f t="shared" si="52"/>
        <v/>
      </c>
      <c r="BG20" s="75" t="str">
        <f t="shared" si="53"/>
        <v/>
      </c>
      <c r="BH20" s="67" t="str">
        <f t="shared" si="54"/>
        <v/>
      </c>
      <c r="BI20" s="97" t="str">
        <f t="shared" si="55"/>
        <v/>
      </c>
      <c r="BJ20" s="93" t="str">
        <f t="shared" si="56"/>
        <v/>
      </c>
      <c r="BK20" s="94" t="str">
        <f t="shared" si="57"/>
        <v/>
      </c>
      <c r="BL20" s="95" t="str">
        <f t="shared" si="58"/>
        <v/>
      </c>
      <c r="BM20" s="92" t="str">
        <f t="shared" si="59"/>
        <v/>
      </c>
      <c r="BN20" s="93">
        <f t="shared" si="60"/>
        <v>0</v>
      </c>
      <c r="BO20" s="94">
        <f t="shared" si="61"/>
        <v>0</v>
      </c>
      <c r="BP20" s="95">
        <f t="shared" si="84"/>
        <v>0</v>
      </c>
      <c r="BQ20" s="92">
        <f t="shared" si="63"/>
        <v>0</v>
      </c>
      <c r="BR20" s="68">
        <f t="shared" si="74"/>
        <v>3</v>
      </c>
      <c r="BS20" s="68">
        <f t="shared" si="22"/>
        <v>3</v>
      </c>
      <c r="BT20" s="68">
        <f t="shared" si="23"/>
        <v>3</v>
      </c>
      <c r="BU20" s="68">
        <f t="shared" si="24"/>
        <v>3</v>
      </c>
      <c r="BV20" s="48">
        <f t="shared" si="25"/>
        <v>2</v>
      </c>
      <c r="BW20" s="48">
        <f t="shared" si="26"/>
        <v>2</v>
      </c>
      <c r="BX20" s="48">
        <f t="shared" si="27"/>
        <v>2</v>
      </c>
      <c r="BY20" s="48">
        <f t="shared" si="28"/>
        <v>2</v>
      </c>
      <c r="BZ20" s="69">
        <f t="shared" si="64"/>
        <v>0</v>
      </c>
      <c r="CA20" s="69">
        <f t="shared" si="65"/>
        <v>2</v>
      </c>
      <c r="CB20" s="70">
        <f t="shared" si="29"/>
        <v>0</v>
      </c>
      <c r="CC20" s="70">
        <f t="shared" si="30"/>
        <v>0</v>
      </c>
      <c r="CD20" s="70">
        <f t="shared" si="31"/>
        <v>0</v>
      </c>
      <c r="CE20" s="71">
        <f t="shared" si="32"/>
        <v>0</v>
      </c>
      <c r="CF20" s="71">
        <f t="shared" si="33"/>
        <v>0</v>
      </c>
      <c r="CG20" s="71">
        <f t="shared" si="34"/>
        <v>0</v>
      </c>
      <c r="CH20" s="72">
        <f t="shared" si="35"/>
        <v>0</v>
      </c>
      <c r="CI20" s="72">
        <f t="shared" si="36"/>
        <v>0</v>
      </c>
      <c r="CJ20" s="77">
        <f t="shared" si="37"/>
        <v>0</v>
      </c>
      <c r="CK20" s="77">
        <f t="shared" si="38"/>
        <v>0</v>
      </c>
      <c r="CL20" s="77">
        <f t="shared" si="39"/>
        <v>0</v>
      </c>
      <c r="CM20" s="76">
        <f t="shared" si="40"/>
        <v>0</v>
      </c>
      <c r="CN20" s="76">
        <f t="shared" si="41"/>
        <v>0</v>
      </c>
      <c r="CO20" s="76">
        <f t="shared" si="42"/>
        <v>0</v>
      </c>
      <c r="CP20" s="61">
        <f t="shared" si="43"/>
        <v>0</v>
      </c>
      <c r="CQ20" s="61">
        <f t="shared" si="44"/>
        <v>0</v>
      </c>
      <c r="CR20" s="109">
        <f t="shared" si="66"/>
        <v>1</v>
      </c>
      <c r="CS20" s="79" t="str">
        <f t="shared" si="45"/>
        <v/>
      </c>
      <c r="CT20" s="69">
        <f t="shared" si="67"/>
        <v>0</v>
      </c>
      <c r="CV20" s="79" t="str">
        <f t="shared" si="46"/>
        <v/>
      </c>
      <c r="CW20" s="69">
        <f t="shared" si="68"/>
        <v>0</v>
      </c>
      <c r="CY20" s="80">
        <f t="shared" si="47"/>
        <v>0</v>
      </c>
    </row>
    <row r="21" spans="1:103" ht="18" customHeight="1" thickBot="1">
      <c r="A21" s="32" t="s">
        <v>28</v>
      </c>
      <c r="B21" s="20">
        <v>14</v>
      </c>
      <c r="C21" s="114"/>
      <c r="D21" s="112"/>
      <c r="E21" s="35"/>
      <c r="F21" s="115"/>
      <c r="G21" s="1"/>
      <c r="H21" s="30"/>
      <c r="I21" s="33"/>
      <c r="J21" s="54" t="str">
        <f t="shared" si="1"/>
        <v/>
      </c>
      <c r="K21" s="65">
        <f t="shared" si="69"/>
        <v>0</v>
      </c>
      <c r="L21" s="66">
        <f t="shared" si="70"/>
        <v>0</v>
      </c>
      <c r="M21" s="66">
        <f t="shared" si="71"/>
        <v>0</v>
      </c>
      <c r="N21" s="66">
        <f t="shared" si="72"/>
        <v>0</v>
      </c>
      <c r="O21" s="88" t="str">
        <f t="shared" si="3"/>
        <v/>
      </c>
      <c r="P21" s="99"/>
      <c r="Q21" s="59" t="str">
        <f t="shared" si="48"/>
        <v/>
      </c>
      <c r="R21" s="44"/>
      <c r="S21" s="45">
        <f t="shared" si="49"/>
        <v>3.8194444444444443E-3</v>
      </c>
      <c r="T21" s="45">
        <f t="shared" si="50"/>
        <v>3.8194444444444443E-3</v>
      </c>
      <c r="U21" s="45">
        <f t="shared" si="51"/>
        <v>3.8194444444444443E-3</v>
      </c>
      <c r="V21" s="44"/>
      <c r="W21" s="44"/>
      <c r="X21" s="44"/>
      <c r="Z21" s="160"/>
      <c r="AB21" s="6"/>
      <c r="AD21" s="6"/>
      <c r="AF21" s="6"/>
      <c r="AG21" s="14">
        <f t="shared" si="4"/>
        <v>0</v>
      </c>
      <c r="AH21" s="14">
        <f t="shared" si="5"/>
        <v>0</v>
      </c>
      <c r="AI21" s="121">
        <f t="shared" si="6"/>
        <v>0</v>
      </c>
      <c r="AJ21" s="40" t="str">
        <f t="shared" si="7"/>
        <v/>
      </c>
      <c r="AK21" s="40" t="str">
        <f t="shared" si="8"/>
        <v/>
      </c>
      <c r="AL21" s="63">
        <f t="shared" si="9"/>
        <v>0</v>
      </c>
      <c r="AM21" s="63">
        <f t="shared" si="10"/>
        <v>0</v>
      </c>
      <c r="AN21" s="120">
        <f t="shared" si="11"/>
        <v>0</v>
      </c>
      <c r="AO21" s="48">
        <f t="shared" si="12"/>
        <v>0</v>
      </c>
      <c r="AP21" s="40">
        <f t="shared" si="75"/>
        <v>0</v>
      </c>
      <c r="AQ21" s="46">
        <f t="shared" si="14"/>
        <v>0</v>
      </c>
      <c r="AR21" s="40">
        <f t="shared" si="15"/>
        <v>0</v>
      </c>
      <c r="AS21" s="48">
        <f t="shared" si="16"/>
        <v>0</v>
      </c>
      <c r="AT21" s="47">
        <f t="shared" si="17"/>
        <v>0</v>
      </c>
      <c r="AU21" s="46">
        <f t="shared" si="18"/>
        <v>0</v>
      </c>
      <c r="AV21" s="47">
        <f t="shared" si="19"/>
        <v>0</v>
      </c>
      <c r="AW21" s="67" t="str">
        <f t="shared" si="76"/>
        <v/>
      </c>
      <c r="AX21" s="67" t="str">
        <f t="shared" si="77"/>
        <v/>
      </c>
      <c r="AY21" s="67" t="str">
        <f t="shared" si="78"/>
        <v/>
      </c>
      <c r="AZ21" s="67" t="str">
        <f t="shared" si="79"/>
        <v/>
      </c>
      <c r="BA21" s="67" t="str">
        <f t="shared" si="80"/>
        <v/>
      </c>
      <c r="BB21" s="67" t="str">
        <f t="shared" si="81"/>
        <v/>
      </c>
      <c r="BC21" s="67" t="str">
        <f t="shared" si="82"/>
        <v/>
      </c>
      <c r="BD21" s="67" t="str">
        <f t="shared" si="83"/>
        <v/>
      </c>
      <c r="BE21" s="67" t="str">
        <f t="shared" si="21"/>
        <v/>
      </c>
      <c r="BF21" s="67" t="str">
        <f t="shared" si="52"/>
        <v/>
      </c>
      <c r="BG21" s="75" t="str">
        <f t="shared" si="53"/>
        <v/>
      </c>
      <c r="BH21" s="67" t="str">
        <f t="shared" si="54"/>
        <v/>
      </c>
      <c r="BI21" s="97" t="str">
        <f t="shared" si="55"/>
        <v/>
      </c>
      <c r="BJ21" s="93" t="str">
        <f t="shared" si="56"/>
        <v/>
      </c>
      <c r="BK21" s="94" t="str">
        <f t="shared" si="57"/>
        <v/>
      </c>
      <c r="BL21" s="95" t="str">
        <f t="shared" si="58"/>
        <v/>
      </c>
      <c r="BM21" s="92" t="str">
        <f t="shared" si="59"/>
        <v/>
      </c>
      <c r="BN21" s="93">
        <f t="shared" si="60"/>
        <v>0</v>
      </c>
      <c r="BO21" s="94">
        <f t="shared" si="61"/>
        <v>0</v>
      </c>
      <c r="BP21" s="95">
        <f t="shared" si="84"/>
        <v>0</v>
      </c>
      <c r="BQ21" s="92">
        <f t="shared" si="63"/>
        <v>0</v>
      </c>
      <c r="BR21" s="68">
        <f t="shared" si="74"/>
        <v>3</v>
      </c>
      <c r="BS21" s="68">
        <f t="shared" si="22"/>
        <v>3</v>
      </c>
      <c r="BT21" s="68">
        <f t="shared" si="23"/>
        <v>3</v>
      </c>
      <c r="BU21" s="68">
        <f t="shared" si="24"/>
        <v>3</v>
      </c>
      <c r="BV21" s="48">
        <f t="shared" si="25"/>
        <v>2</v>
      </c>
      <c r="BW21" s="48">
        <f t="shared" si="26"/>
        <v>2</v>
      </c>
      <c r="BX21" s="48">
        <f t="shared" si="27"/>
        <v>2</v>
      </c>
      <c r="BY21" s="48">
        <f t="shared" si="28"/>
        <v>2</v>
      </c>
      <c r="BZ21" s="69">
        <f t="shared" si="64"/>
        <v>0</v>
      </c>
      <c r="CA21" s="69">
        <f t="shared" si="65"/>
        <v>2</v>
      </c>
      <c r="CB21" s="70">
        <f t="shared" si="29"/>
        <v>0</v>
      </c>
      <c r="CC21" s="70">
        <f t="shared" si="30"/>
        <v>0</v>
      </c>
      <c r="CD21" s="70">
        <f t="shared" si="31"/>
        <v>0</v>
      </c>
      <c r="CE21" s="71">
        <f t="shared" si="32"/>
        <v>0</v>
      </c>
      <c r="CF21" s="71">
        <f t="shared" si="33"/>
        <v>0</v>
      </c>
      <c r="CG21" s="71">
        <f t="shared" si="34"/>
        <v>0</v>
      </c>
      <c r="CH21" s="72">
        <f t="shared" si="35"/>
        <v>0</v>
      </c>
      <c r="CI21" s="72">
        <f t="shared" si="36"/>
        <v>0</v>
      </c>
      <c r="CJ21" s="77">
        <f t="shared" si="37"/>
        <v>0</v>
      </c>
      <c r="CK21" s="77">
        <f t="shared" si="38"/>
        <v>0</v>
      </c>
      <c r="CL21" s="77">
        <f t="shared" si="39"/>
        <v>0</v>
      </c>
      <c r="CM21" s="76">
        <f t="shared" si="40"/>
        <v>0</v>
      </c>
      <c r="CN21" s="76">
        <f t="shared" si="41"/>
        <v>0</v>
      </c>
      <c r="CO21" s="76">
        <f t="shared" si="42"/>
        <v>0</v>
      </c>
      <c r="CP21" s="61">
        <f t="shared" si="43"/>
        <v>0</v>
      </c>
      <c r="CQ21" s="61">
        <f t="shared" si="44"/>
        <v>0</v>
      </c>
      <c r="CR21" s="109">
        <f t="shared" si="66"/>
        <v>1</v>
      </c>
      <c r="CS21" s="79" t="str">
        <f t="shared" si="45"/>
        <v/>
      </c>
      <c r="CT21" s="69">
        <f t="shared" si="67"/>
        <v>0</v>
      </c>
      <c r="CV21" s="79" t="str">
        <f t="shared" si="46"/>
        <v/>
      </c>
      <c r="CW21" s="69">
        <f t="shared" si="68"/>
        <v>0</v>
      </c>
      <c r="CY21" s="80">
        <f t="shared" si="47"/>
        <v>0</v>
      </c>
    </row>
    <row r="22" spans="1:103" ht="18" customHeight="1" thickBot="1">
      <c r="A22" s="32" t="s">
        <v>28</v>
      </c>
      <c r="B22" s="20">
        <v>15</v>
      </c>
      <c r="C22" s="114"/>
      <c r="D22" s="112"/>
      <c r="E22" s="35"/>
      <c r="F22" s="115"/>
      <c r="G22" s="1"/>
      <c r="H22" s="30"/>
      <c r="I22" s="33"/>
      <c r="J22" s="54" t="str">
        <f t="shared" si="1"/>
        <v/>
      </c>
      <c r="K22" s="65">
        <f t="shared" si="69"/>
        <v>0</v>
      </c>
      <c r="L22" s="66">
        <f t="shared" si="70"/>
        <v>0</v>
      </c>
      <c r="M22" s="66">
        <f t="shared" si="71"/>
        <v>0</v>
      </c>
      <c r="N22" s="66">
        <f t="shared" si="72"/>
        <v>0</v>
      </c>
      <c r="O22" s="88" t="str">
        <f t="shared" si="3"/>
        <v/>
      </c>
      <c r="P22" s="99"/>
      <c r="Q22" s="59" t="str">
        <f t="shared" si="48"/>
        <v/>
      </c>
      <c r="R22" s="44"/>
      <c r="S22" s="45">
        <f t="shared" ref="S22:S42" si="85">$S$7-F22</f>
        <v>3.8194444444444443E-3</v>
      </c>
      <c r="T22" s="45">
        <f t="shared" ref="T22:T42" si="86">$S$7-G22</f>
        <v>3.8194444444444443E-3</v>
      </c>
      <c r="U22" s="45">
        <f t="shared" ref="U22:U42" si="87">$S$7-H22</f>
        <v>3.8194444444444443E-3</v>
      </c>
      <c r="V22" s="44"/>
      <c r="W22" s="44"/>
      <c r="X22" s="44"/>
      <c r="Z22" s="158"/>
      <c r="AB22" s="13"/>
      <c r="AD22" s="13"/>
      <c r="AF22" s="13"/>
      <c r="AG22" s="14">
        <f t="shared" si="4"/>
        <v>0</v>
      </c>
      <c r="AH22" s="14">
        <f t="shared" si="5"/>
        <v>0</v>
      </c>
      <c r="AI22" s="121">
        <f t="shared" si="6"/>
        <v>0</v>
      </c>
      <c r="AJ22" s="40" t="str">
        <f t="shared" si="7"/>
        <v/>
      </c>
      <c r="AK22" s="40" t="str">
        <f t="shared" si="8"/>
        <v/>
      </c>
      <c r="AL22" s="63">
        <f t="shared" si="9"/>
        <v>0</v>
      </c>
      <c r="AM22" s="63">
        <f t="shared" si="10"/>
        <v>0</v>
      </c>
      <c r="AN22" s="120">
        <f t="shared" si="11"/>
        <v>0</v>
      </c>
      <c r="AO22" s="48">
        <f t="shared" si="12"/>
        <v>0</v>
      </c>
      <c r="AP22" s="40">
        <f t="shared" si="75"/>
        <v>0</v>
      </c>
      <c r="AQ22" s="46">
        <f t="shared" si="14"/>
        <v>0</v>
      </c>
      <c r="AR22" s="40">
        <f t="shared" si="15"/>
        <v>0</v>
      </c>
      <c r="AS22" s="48">
        <f t="shared" si="16"/>
        <v>0</v>
      </c>
      <c r="AT22" s="47">
        <f t="shared" si="17"/>
        <v>0</v>
      </c>
      <c r="AU22" s="46">
        <f t="shared" si="18"/>
        <v>0</v>
      </c>
      <c r="AV22" s="47">
        <f t="shared" si="19"/>
        <v>0</v>
      </c>
      <c r="AW22" s="67" t="str">
        <f t="shared" si="76"/>
        <v/>
      </c>
      <c r="AX22" s="67" t="str">
        <f t="shared" si="77"/>
        <v/>
      </c>
      <c r="AY22" s="67" t="str">
        <f t="shared" si="78"/>
        <v/>
      </c>
      <c r="AZ22" s="67" t="str">
        <f t="shared" si="79"/>
        <v/>
      </c>
      <c r="BA22" s="67" t="str">
        <f t="shared" si="80"/>
        <v/>
      </c>
      <c r="BB22" s="67" t="str">
        <f t="shared" si="81"/>
        <v/>
      </c>
      <c r="BC22" s="67" t="str">
        <f t="shared" si="82"/>
        <v/>
      </c>
      <c r="BD22" s="67" t="str">
        <f t="shared" si="83"/>
        <v/>
      </c>
      <c r="BE22" s="67" t="str">
        <f t="shared" si="21"/>
        <v/>
      </c>
      <c r="BF22" s="67" t="str">
        <f t="shared" si="52"/>
        <v/>
      </c>
      <c r="BG22" s="75" t="str">
        <f t="shared" si="53"/>
        <v/>
      </c>
      <c r="BH22" s="67" t="str">
        <f t="shared" si="54"/>
        <v/>
      </c>
      <c r="BI22" s="97" t="str">
        <f t="shared" si="55"/>
        <v/>
      </c>
      <c r="BJ22" s="93" t="str">
        <f t="shared" si="56"/>
        <v/>
      </c>
      <c r="BK22" s="94" t="str">
        <f t="shared" si="57"/>
        <v/>
      </c>
      <c r="BL22" s="95" t="str">
        <f t="shared" si="58"/>
        <v/>
      </c>
      <c r="BM22" s="92" t="str">
        <f t="shared" si="59"/>
        <v/>
      </c>
      <c r="BN22" s="93">
        <f t="shared" si="60"/>
        <v>0</v>
      </c>
      <c r="BO22" s="94">
        <f t="shared" si="61"/>
        <v>0</v>
      </c>
      <c r="BP22" s="95">
        <f t="shared" si="84"/>
        <v>0</v>
      </c>
      <c r="BQ22" s="92">
        <f t="shared" si="63"/>
        <v>0</v>
      </c>
      <c r="BR22" s="68">
        <f t="shared" si="74"/>
        <v>3</v>
      </c>
      <c r="BS22" s="68">
        <f t="shared" si="22"/>
        <v>3</v>
      </c>
      <c r="BT22" s="68">
        <f t="shared" si="23"/>
        <v>3</v>
      </c>
      <c r="BU22" s="68">
        <f t="shared" si="24"/>
        <v>3</v>
      </c>
      <c r="BV22" s="48">
        <f t="shared" si="25"/>
        <v>2</v>
      </c>
      <c r="BW22" s="48">
        <f t="shared" si="26"/>
        <v>2</v>
      </c>
      <c r="BX22" s="48">
        <f t="shared" si="27"/>
        <v>2</v>
      </c>
      <c r="BY22" s="48">
        <f t="shared" si="28"/>
        <v>2</v>
      </c>
      <c r="BZ22" s="69">
        <f t="shared" si="64"/>
        <v>0</v>
      </c>
      <c r="CA22" s="69">
        <f t="shared" si="65"/>
        <v>2</v>
      </c>
      <c r="CB22" s="70">
        <f t="shared" si="29"/>
        <v>0</v>
      </c>
      <c r="CC22" s="70">
        <f t="shared" si="30"/>
        <v>0</v>
      </c>
      <c r="CD22" s="70">
        <f t="shared" si="31"/>
        <v>0</v>
      </c>
      <c r="CE22" s="71">
        <f t="shared" si="32"/>
        <v>0</v>
      </c>
      <c r="CF22" s="71">
        <f t="shared" si="33"/>
        <v>0</v>
      </c>
      <c r="CG22" s="71">
        <f t="shared" si="34"/>
        <v>0</v>
      </c>
      <c r="CH22" s="72">
        <f t="shared" si="35"/>
        <v>0</v>
      </c>
      <c r="CI22" s="72">
        <f t="shared" si="36"/>
        <v>0</v>
      </c>
      <c r="CJ22" s="77">
        <f t="shared" si="37"/>
        <v>0</v>
      </c>
      <c r="CK22" s="77">
        <f t="shared" si="38"/>
        <v>0</v>
      </c>
      <c r="CL22" s="77">
        <f t="shared" si="39"/>
        <v>0</v>
      </c>
      <c r="CM22" s="76">
        <f t="shared" si="40"/>
        <v>0</v>
      </c>
      <c r="CN22" s="76">
        <f t="shared" si="41"/>
        <v>0</v>
      </c>
      <c r="CO22" s="76">
        <f t="shared" si="42"/>
        <v>0</v>
      </c>
      <c r="CP22" s="61">
        <f t="shared" si="43"/>
        <v>0</v>
      </c>
      <c r="CQ22" s="61">
        <f t="shared" si="44"/>
        <v>0</v>
      </c>
      <c r="CR22" s="109">
        <f t="shared" si="66"/>
        <v>1</v>
      </c>
      <c r="CS22" s="79" t="str">
        <f t="shared" si="45"/>
        <v/>
      </c>
      <c r="CT22" s="69">
        <f t="shared" si="67"/>
        <v>0</v>
      </c>
      <c r="CV22" s="79" t="str">
        <f t="shared" si="46"/>
        <v/>
      </c>
      <c r="CW22" s="69">
        <f t="shared" si="68"/>
        <v>0</v>
      </c>
      <c r="CY22" s="80">
        <f t="shared" si="47"/>
        <v>0</v>
      </c>
    </row>
    <row r="23" spans="1:103" ht="18" customHeight="1" thickBot="1">
      <c r="A23" s="32" t="s">
        <v>28</v>
      </c>
      <c r="B23" s="20">
        <v>16</v>
      </c>
      <c r="C23" s="114"/>
      <c r="D23" s="112"/>
      <c r="E23" s="35"/>
      <c r="F23" s="115"/>
      <c r="G23" s="1"/>
      <c r="H23" s="30"/>
      <c r="I23" s="33"/>
      <c r="J23" s="54" t="str">
        <f t="shared" si="1"/>
        <v/>
      </c>
      <c r="K23" s="65">
        <f t="shared" si="69"/>
        <v>0</v>
      </c>
      <c r="L23" s="66">
        <f t="shared" si="70"/>
        <v>0</v>
      </c>
      <c r="M23" s="66">
        <f t="shared" si="71"/>
        <v>0</v>
      </c>
      <c r="N23" s="66">
        <f t="shared" si="72"/>
        <v>0</v>
      </c>
      <c r="O23" s="88" t="str">
        <f t="shared" si="3"/>
        <v/>
      </c>
      <c r="P23" s="99"/>
      <c r="Q23" s="59" t="str">
        <f t="shared" si="48"/>
        <v/>
      </c>
      <c r="R23" s="44"/>
      <c r="S23" s="45">
        <f t="shared" si="85"/>
        <v>3.8194444444444443E-3</v>
      </c>
      <c r="T23" s="45">
        <f t="shared" si="86"/>
        <v>3.8194444444444443E-3</v>
      </c>
      <c r="U23" s="45">
        <f t="shared" si="87"/>
        <v>3.8194444444444443E-3</v>
      </c>
      <c r="V23" s="44"/>
      <c r="W23" s="44"/>
      <c r="X23" s="44"/>
      <c r="Z23" s="155">
        <v>7</v>
      </c>
      <c r="AG23" s="14">
        <f t="shared" si="4"/>
        <v>0</v>
      </c>
      <c r="AH23" s="14">
        <f t="shared" si="5"/>
        <v>0</v>
      </c>
      <c r="AI23" s="121">
        <f t="shared" si="6"/>
        <v>0</v>
      </c>
      <c r="AJ23" s="40" t="str">
        <f t="shared" si="7"/>
        <v/>
      </c>
      <c r="AK23" s="40" t="str">
        <f t="shared" si="8"/>
        <v/>
      </c>
      <c r="AL23" s="63">
        <f t="shared" si="9"/>
        <v>0</v>
      </c>
      <c r="AM23" s="63">
        <f t="shared" si="10"/>
        <v>0</v>
      </c>
      <c r="AN23" s="120">
        <f t="shared" si="11"/>
        <v>0</v>
      </c>
      <c r="AO23" s="48">
        <f t="shared" si="12"/>
        <v>0</v>
      </c>
      <c r="AP23" s="40">
        <f t="shared" si="75"/>
        <v>0</v>
      </c>
      <c r="AQ23" s="46">
        <f t="shared" si="14"/>
        <v>0</v>
      </c>
      <c r="AR23" s="40">
        <f t="shared" si="15"/>
        <v>0</v>
      </c>
      <c r="AS23" s="48">
        <f t="shared" si="16"/>
        <v>0</v>
      </c>
      <c r="AT23" s="47">
        <f t="shared" si="17"/>
        <v>0</v>
      </c>
      <c r="AU23" s="46">
        <f t="shared" si="18"/>
        <v>0</v>
      </c>
      <c r="AV23" s="47">
        <f t="shared" si="19"/>
        <v>0</v>
      </c>
      <c r="AW23" s="67" t="str">
        <f t="shared" si="76"/>
        <v/>
      </c>
      <c r="AX23" s="67" t="str">
        <f t="shared" si="77"/>
        <v/>
      </c>
      <c r="AY23" s="67" t="str">
        <f t="shared" si="78"/>
        <v/>
      </c>
      <c r="AZ23" s="67" t="str">
        <f t="shared" si="79"/>
        <v/>
      </c>
      <c r="BA23" s="67" t="str">
        <f t="shared" si="80"/>
        <v/>
      </c>
      <c r="BB23" s="67" t="str">
        <f t="shared" si="81"/>
        <v/>
      </c>
      <c r="BC23" s="67" t="str">
        <f t="shared" si="82"/>
        <v/>
      </c>
      <c r="BD23" s="67" t="str">
        <f t="shared" si="83"/>
        <v/>
      </c>
      <c r="BE23" s="67" t="str">
        <f t="shared" si="21"/>
        <v/>
      </c>
      <c r="BF23" s="67" t="str">
        <f t="shared" si="52"/>
        <v/>
      </c>
      <c r="BG23" s="75" t="str">
        <f t="shared" si="53"/>
        <v/>
      </c>
      <c r="BH23" s="67" t="str">
        <f t="shared" si="54"/>
        <v/>
      </c>
      <c r="BI23" s="97" t="str">
        <f t="shared" si="55"/>
        <v/>
      </c>
      <c r="BJ23" s="93" t="str">
        <f t="shared" si="56"/>
        <v/>
      </c>
      <c r="BK23" s="94" t="str">
        <f t="shared" si="57"/>
        <v/>
      </c>
      <c r="BL23" s="95" t="str">
        <f t="shared" si="58"/>
        <v/>
      </c>
      <c r="BM23" s="92" t="str">
        <f t="shared" si="59"/>
        <v/>
      </c>
      <c r="BN23" s="93">
        <f t="shared" si="60"/>
        <v>0</v>
      </c>
      <c r="BO23" s="94">
        <f t="shared" si="61"/>
        <v>0</v>
      </c>
      <c r="BP23" s="95">
        <f t="shared" si="84"/>
        <v>0</v>
      </c>
      <c r="BQ23" s="92">
        <f t="shared" si="63"/>
        <v>0</v>
      </c>
      <c r="BR23" s="68">
        <f t="shared" si="74"/>
        <v>3</v>
      </c>
      <c r="BS23" s="68">
        <f t="shared" si="22"/>
        <v>3</v>
      </c>
      <c r="BT23" s="68">
        <f t="shared" si="23"/>
        <v>3</v>
      </c>
      <c r="BU23" s="68">
        <f t="shared" si="24"/>
        <v>3</v>
      </c>
      <c r="BV23" s="48">
        <f t="shared" si="25"/>
        <v>2</v>
      </c>
      <c r="BW23" s="48">
        <f t="shared" si="26"/>
        <v>2</v>
      </c>
      <c r="BX23" s="48">
        <f t="shared" si="27"/>
        <v>2</v>
      </c>
      <c r="BY23" s="48">
        <f t="shared" si="28"/>
        <v>2</v>
      </c>
      <c r="BZ23" s="69">
        <f t="shared" si="64"/>
        <v>0</v>
      </c>
      <c r="CA23" s="69">
        <f t="shared" si="65"/>
        <v>2</v>
      </c>
      <c r="CB23" s="70">
        <f t="shared" si="29"/>
        <v>0</v>
      </c>
      <c r="CC23" s="70">
        <f t="shared" si="30"/>
        <v>0</v>
      </c>
      <c r="CD23" s="70">
        <f t="shared" si="31"/>
        <v>0</v>
      </c>
      <c r="CE23" s="71">
        <f t="shared" si="32"/>
        <v>0</v>
      </c>
      <c r="CF23" s="71">
        <f t="shared" si="33"/>
        <v>0</v>
      </c>
      <c r="CG23" s="71">
        <f t="shared" si="34"/>
        <v>0</v>
      </c>
      <c r="CH23" s="72">
        <f t="shared" si="35"/>
        <v>0</v>
      </c>
      <c r="CI23" s="72">
        <f t="shared" si="36"/>
        <v>0</v>
      </c>
      <c r="CJ23" s="77">
        <f t="shared" si="37"/>
        <v>0</v>
      </c>
      <c r="CK23" s="77">
        <f t="shared" si="38"/>
        <v>0</v>
      </c>
      <c r="CL23" s="77">
        <f t="shared" si="39"/>
        <v>0</v>
      </c>
      <c r="CM23" s="76">
        <f t="shared" si="40"/>
        <v>0</v>
      </c>
      <c r="CN23" s="76">
        <f t="shared" si="41"/>
        <v>0</v>
      </c>
      <c r="CO23" s="76">
        <f t="shared" si="42"/>
        <v>0</v>
      </c>
      <c r="CP23" s="61">
        <f t="shared" si="43"/>
        <v>0</v>
      </c>
      <c r="CQ23" s="61">
        <f t="shared" si="44"/>
        <v>0</v>
      </c>
      <c r="CR23" s="109">
        <f t="shared" si="66"/>
        <v>1</v>
      </c>
      <c r="CS23" s="79" t="str">
        <f t="shared" si="45"/>
        <v/>
      </c>
      <c r="CT23" s="69">
        <f t="shared" si="67"/>
        <v>0</v>
      </c>
      <c r="CV23" s="79" t="str">
        <f t="shared" si="46"/>
        <v/>
      </c>
      <c r="CW23" s="69">
        <f t="shared" si="68"/>
        <v>0</v>
      </c>
      <c r="CY23" s="80">
        <f t="shared" si="47"/>
        <v>0</v>
      </c>
    </row>
    <row r="24" spans="1:103" ht="18" customHeight="1" thickBot="1">
      <c r="A24" s="32" t="s">
        <v>28</v>
      </c>
      <c r="B24" s="20">
        <v>17</v>
      </c>
      <c r="C24" s="114"/>
      <c r="D24" s="112"/>
      <c r="E24" s="35"/>
      <c r="F24" s="115"/>
      <c r="G24" s="1"/>
      <c r="H24" s="30"/>
      <c r="I24" s="33" t="str">
        <f t="shared" si="0"/>
        <v/>
      </c>
      <c r="J24" s="54" t="str">
        <f t="shared" si="1"/>
        <v/>
      </c>
      <c r="K24" s="65">
        <f t="shared" si="69"/>
        <v>0</v>
      </c>
      <c r="L24" s="66">
        <f t="shared" si="70"/>
        <v>0</v>
      </c>
      <c r="M24" s="66">
        <f t="shared" si="71"/>
        <v>0</v>
      </c>
      <c r="N24" s="66">
        <f t="shared" si="72"/>
        <v>0</v>
      </c>
      <c r="O24" s="88" t="str">
        <f t="shared" si="3"/>
        <v/>
      </c>
      <c r="P24" s="99"/>
      <c r="Q24" s="59" t="str">
        <f t="shared" si="48"/>
        <v/>
      </c>
      <c r="R24" s="44"/>
      <c r="S24" s="45">
        <f t="shared" si="85"/>
        <v>3.8194444444444443E-3</v>
      </c>
      <c r="T24" s="45">
        <f t="shared" si="86"/>
        <v>3.8194444444444443E-3</v>
      </c>
      <c r="U24" s="45">
        <f t="shared" si="87"/>
        <v>3.8194444444444443E-3</v>
      </c>
      <c r="V24" s="44"/>
      <c r="W24" s="44"/>
      <c r="X24" s="44"/>
      <c r="Z24" s="156"/>
      <c r="AB24" s="29"/>
      <c r="AD24" s="29"/>
      <c r="AF24" s="29"/>
      <c r="AG24" s="14">
        <f t="shared" si="4"/>
        <v>0</v>
      </c>
      <c r="AH24" s="14">
        <f t="shared" si="5"/>
        <v>0</v>
      </c>
      <c r="AI24" s="121">
        <f t="shared" si="6"/>
        <v>0</v>
      </c>
      <c r="AJ24" s="40" t="str">
        <f t="shared" si="7"/>
        <v/>
      </c>
      <c r="AK24" s="40" t="str">
        <f t="shared" si="8"/>
        <v/>
      </c>
      <c r="AL24" s="63">
        <f t="shared" si="9"/>
        <v>0</v>
      </c>
      <c r="AM24" s="63">
        <f t="shared" si="10"/>
        <v>0</v>
      </c>
      <c r="AN24" s="120">
        <f t="shared" si="11"/>
        <v>0</v>
      </c>
      <c r="AO24" s="48">
        <f t="shared" si="12"/>
        <v>0</v>
      </c>
      <c r="AP24" s="40">
        <f t="shared" si="75"/>
        <v>0</v>
      </c>
      <c r="AQ24" s="46">
        <f t="shared" si="14"/>
        <v>0</v>
      </c>
      <c r="AR24" s="40">
        <f t="shared" si="15"/>
        <v>0</v>
      </c>
      <c r="AS24" s="48">
        <f t="shared" si="16"/>
        <v>0</v>
      </c>
      <c r="AT24" s="47">
        <f t="shared" si="17"/>
        <v>0</v>
      </c>
      <c r="AU24" s="46">
        <f t="shared" si="18"/>
        <v>0</v>
      </c>
      <c r="AV24" s="47">
        <f t="shared" si="19"/>
        <v>0</v>
      </c>
      <c r="AW24" s="67" t="str">
        <f t="shared" si="76"/>
        <v/>
      </c>
      <c r="AX24" s="67" t="str">
        <f t="shared" si="77"/>
        <v/>
      </c>
      <c r="AY24" s="67" t="str">
        <f t="shared" si="78"/>
        <v/>
      </c>
      <c r="AZ24" s="67" t="str">
        <f t="shared" si="79"/>
        <v/>
      </c>
      <c r="BA24" s="67" t="str">
        <f t="shared" si="80"/>
        <v/>
      </c>
      <c r="BB24" s="67" t="str">
        <f t="shared" si="81"/>
        <v/>
      </c>
      <c r="BC24" s="67" t="str">
        <f t="shared" si="82"/>
        <v/>
      </c>
      <c r="BD24" s="67" t="str">
        <f t="shared" si="83"/>
        <v/>
      </c>
      <c r="BE24" s="67" t="str">
        <f t="shared" si="21"/>
        <v/>
      </c>
      <c r="BF24" s="67" t="str">
        <f t="shared" si="52"/>
        <v/>
      </c>
      <c r="BG24" s="75" t="str">
        <f t="shared" si="53"/>
        <v/>
      </c>
      <c r="BH24" s="67" t="str">
        <f t="shared" si="54"/>
        <v/>
      </c>
      <c r="BI24" s="97" t="str">
        <f t="shared" si="55"/>
        <v/>
      </c>
      <c r="BJ24" s="93" t="str">
        <f t="shared" si="56"/>
        <v/>
      </c>
      <c r="BK24" s="94" t="str">
        <f t="shared" si="57"/>
        <v/>
      </c>
      <c r="BL24" s="95" t="str">
        <f t="shared" si="58"/>
        <v/>
      </c>
      <c r="BM24" s="92" t="str">
        <f t="shared" si="59"/>
        <v/>
      </c>
      <c r="BN24" s="93">
        <f t="shared" si="60"/>
        <v>0</v>
      </c>
      <c r="BO24" s="94">
        <f t="shared" si="61"/>
        <v>0</v>
      </c>
      <c r="BP24" s="95">
        <f t="shared" si="84"/>
        <v>0</v>
      </c>
      <c r="BQ24" s="92">
        <f t="shared" si="63"/>
        <v>0</v>
      </c>
      <c r="BR24" s="68">
        <f t="shared" si="74"/>
        <v>3</v>
      </c>
      <c r="BS24" s="68">
        <f t="shared" si="22"/>
        <v>3</v>
      </c>
      <c r="BT24" s="68">
        <f t="shared" si="23"/>
        <v>3</v>
      </c>
      <c r="BU24" s="68">
        <f t="shared" si="24"/>
        <v>3</v>
      </c>
      <c r="BV24" s="48">
        <f t="shared" si="25"/>
        <v>2</v>
      </c>
      <c r="BW24" s="48">
        <f t="shared" si="26"/>
        <v>2</v>
      </c>
      <c r="BX24" s="48">
        <f t="shared" si="27"/>
        <v>2</v>
      </c>
      <c r="BY24" s="48">
        <f t="shared" si="28"/>
        <v>2</v>
      </c>
      <c r="BZ24" s="69">
        <f t="shared" si="64"/>
        <v>0</v>
      </c>
      <c r="CA24" s="69">
        <f t="shared" si="65"/>
        <v>2</v>
      </c>
      <c r="CB24" s="70">
        <f t="shared" si="29"/>
        <v>0</v>
      </c>
      <c r="CC24" s="70">
        <f t="shared" si="30"/>
        <v>0</v>
      </c>
      <c r="CD24" s="70">
        <f t="shared" si="31"/>
        <v>0</v>
      </c>
      <c r="CE24" s="71">
        <f t="shared" si="32"/>
        <v>0</v>
      </c>
      <c r="CF24" s="71">
        <f t="shared" si="33"/>
        <v>0</v>
      </c>
      <c r="CG24" s="71">
        <f t="shared" si="34"/>
        <v>0</v>
      </c>
      <c r="CH24" s="72">
        <f t="shared" si="35"/>
        <v>0</v>
      </c>
      <c r="CI24" s="72">
        <f t="shared" si="36"/>
        <v>0</v>
      </c>
      <c r="CJ24" s="77">
        <f t="shared" si="37"/>
        <v>0</v>
      </c>
      <c r="CK24" s="77">
        <f t="shared" si="38"/>
        <v>0</v>
      </c>
      <c r="CL24" s="77">
        <f t="shared" si="39"/>
        <v>0</v>
      </c>
      <c r="CM24" s="76">
        <f t="shared" si="40"/>
        <v>0</v>
      </c>
      <c r="CN24" s="76">
        <f t="shared" si="41"/>
        <v>0</v>
      </c>
      <c r="CO24" s="76">
        <f t="shared" si="42"/>
        <v>0</v>
      </c>
      <c r="CP24" s="61">
        <f t="shared" si="43"/>
        <v>0</v>
      </c>
      <c r="CQ24" s="61">
        <f t="shared" si="44"/>
        <v>0</v>
      </c>
      <c r="CR24" s="109">
        <f t="shared" si="66"/>
        <v>1</v>
      </c>
      <c r="CS24" s="79" t="str">
        <f t="shared" si="45"/>
        <v/>
      </c>
      <c r="CT24" s="69">
        <f t="shared" si="67"/>
        <v>0</v>
      </c>
      <c r="CV24" s="79" t="str">
        <f t="shared" si="46"/>
        <v/>
      </c>
      <c r="CW24" s="69">
        <f t="shared" si="68"/>
        <v>0</v>
      </c>
      <c r="CY24" s="80">
        <f t="shared" si="47"/>
        <v>0</v>
      </c>
    </row>
    <row r="25" spans="1:103" ht="18" customHeight="1" thickBot="1">
      <c r="A25" s="32" t="s">
        <v>28</v>
      </c>
      <c r="B25" s="20">
        <v>18</v>
      </c>
      <c r="C25" s="114"/>
      <c r="D25" s="112"/>
      <c r="E25" s="35"/>
      <c r="F25" s="115"/>
      <c r="G25" s="1"/>
      <c r="H25" s="30"/>
      <c r="I25" s="33" t="str">
        <f t="shared" si="0"/>
        <v/>
      </c>
      <c r="J25" s="54" t="str">
        <f t="shared" si="1"/>
        <v/>
      </c>
      <c r="K25" s="65">
        <f t="shared" si="69"/>
        <v>0</v>
      </c>
      <c r="L25" s="66">
        <f t="shared" si="70"/>
        <v>0</v>
      </c>
      <c r="M25" s="66">
        <f t="shared" si="71"/>
        <v>0</v>
      </c>
      <c r="N25" s="66">
        <f t="shared" si="72"/>
        <v>0</v>
      </c>
      <c r="O25" s="88" t="str">
        <f t="shared" si="3"/>
        <v/>
      </c>
      <c r="P25" s="99"/>
      <c r="Q25" s="59" t="str">
        <f t="shared" si="48"/>
        <v/>
      </c>
      <c r="R25" s="44"/>
      <c r="S25" s="45">
        <f t="shared" si="85"/>
        <v>3.8194444444444443E-3</v>
      </c>
      <c r="T25" s="45">
        <f t="shared" si="86"/>
        <v>3.8194444444444443E-3</v>
      </c>
      <c r="U25" s="45">
        <f t="shared" si="87"/>
        <v>3.8194444444444443E-3</v>
      </c>
      <c r="V25" s="44"/>
      <c r="W25" s="44"/>
      <c r="X25" s="44"/>
      <c r="Z25" s="157"/>
      <c r="AB25" s="6"/>
      <c r="AD25" s="6"/>
      <c r="AF25" s="6"/>
      <c r="AG25" s="14">
        <f t="shared" si="4"/>
        <v>0</v>
      </c>
      <c r="AH25" s="14">
        <f t="shared" si="5"/>
        <v>0</v>
      </c>
      <c r="AI25" s="121">
        <f t="shared" si="6"/>
        <v>0</v>
      </c>
      <c r="AJ25" s="40" t="str">
        <f t="shared" si="7"/>
        <v/>
      </c>
      <c r="AK25" s="40" t="str">
        <f t="shared" si="8"/>
        <v/>
      </c>
      <c r="AL25" s="63">
        <f t="shared" si="9"/>
        <v>0</v>
      </c>
      <c r="AM25" s="63">
        <f t="shared" si="10"/>
        <v>0</v>
      </c>
      <c r="AN25" s="120">
        <f t="shared" si="11"/>
        <v>0</v>
      </c>
      <c r="AO25" s="48">
        <f t="shared" si="12"/>
        <v>0</v>
      </c>
      <c r="AP25" s="40">
        <f t="shared" si="75"/>
        <v>0</v>
      </c>
      <c r="AQ25" s="46">
        <f t="shared" si="14"/>
        <v>0</v>
      </c>
      <c r="AR25" s="40">
        <f t="shared" si="15"/>
        <v>0</v>
      </c>
      <c r="AS25" s="48">
        <f t="shared" si="16"/>
        <v>0</v>
      </c>
      <c r="AT25" s="47">
        <f t="shared" si="17"/>
        <v>0</v>
      </c>
      <c r="AU25" s="46">
        <f t="shared" si="18"/>
        <v>0</v>
      </c>
      <c r="AV25" s="47">
        <f t="shared" si="19"/>
        <v>0</v>
      </c>
      <c r="AW25" s="67" t="str">
        <f t="shared" si="76"/>
        <v/>
      </c>
      <c r="AX25" s="67" t="str">
        <f t="shared" si="77"/>
        <v/>
      </c>
      <c r="AY25" s="67" t="str">
        <f t="shared" si="78"/>
        <v/>
      </c>
      <c r="AZ25" s="67" t="str">
        <f t="shared" si="79"/>
        <v/>
      </c>
      <c r="BA25" s="67" t="str">
        <f t="shared" si="80"/>
        <v/>
      </c>
      <c r="BB25" s="67" t="str">
        <f t="shared" si="81"/>
        <v/>
      </c>
      <c r="BC25" s="67" t="str">
        <f t="shared" si="82"/>
        <v/>
      </c>
      <c r="BD25" s="67" t="str">
        <f t="shared" si="83"/>
        <v/>
      </c>
      <c r="BE25" s="67" t="str">
        <f t="shared" si="21"/>
        <v/>
      </c>
      <c r="BF25" s="67" t="str">
        <f t="shared" si="52"/>
        <v/>
      </c>
      <c r="BG25" s="75" t="str">
        <f t="shared" si="53"/>
        <v/>
      </c>
      <c r="BH25" s="67" t="str">
        <f t="shared" si="54"/>
        <v/>
      </c>
      <c r="BI25" s="97" t="str">
        <f t="shared" si="55"/>
        <v/>
      </c>
      <c r="BJ25" s="93" t="str">
        <f t="shared" si="56"/>
        <v/>
      </c>
      <c r="BK25" s="94" t="str">
        <f t="shared" si="57"/>
        <v/>
      </c>
      <c r="BL25" s="95" t="str">
        <f t="shared" si="58"/>
        <v/>
      </c>
      <c r="BM25" s="92" t="str">
        <f t="shared" si="59"/>
        <v/>
      </c>
      <c r="BN25" s="93">
        <f t="shared" si="60"/>
        <v>0</v>
      </c>
      <c r="BO25" s="94">
        <f t="shared" si="61"/>
        <v>0</v>
      </c>
      <c r="BP25" s="95">
        <f t="shared" si="84"/>
        <v>0</v>
      </c>
      <c r="BQ25" s="92">
        <f t="shared" si="63"/>
        <v>0</v>
      </c>
      <c r="BR25" s="68">
        <f t="shared" si="74"/>
        <v>3</v>
      </c>
      <c r="BS25" s="68">
        <f t="shared" si="22"/>
        <v>3</v>
      </c>
      <c r="BT25" s="68">
        <f t="shared" si="23"/>
        <v>3</v>
      </c>
      <c r="BU25" s="68">
        <f t="shared" si="24"/>
        <v>3</v>
      </c>
      <c r="BV25" s="48">
        <f t="shared" si="25"/>
        <v>2</v>
      </c>
      <c r="BW25" s="48">
        <f t="shared" si="26"/>
        <v>2</v>
      </c>
      <c r="BX25" s="48">
        <f t="shared" si="27"/>
        <v>2</v>
      </c>
      <c r="BY25" s="48">
        <f t="shared" si="28"/>
        <v>2</v>
      </c>
      <c r="BZ25" s="69">
        <f t="shared" si="64"/>
        <v>0</v>
      </c>
      <c r="CA25" s="69">
        <f t="shared" si="65"/>
        <v>2</v>
      </c>
      <c r="CB25" s="70">
        <f t="shared" si="29"/>
        <v>0</v>
      </c>
      <c r="CC25" s="70">
        <f t="shared" si="30"/>
        <v>0</v>
      </c>
      <c r="CD25" s="70">
        <f t="shared" si="31"/>
        <v>0</v>
      </c>
      <c r="CE25" s="71">
        <f t="shared" si="32"/>
        <v>0</v>
      </c>
      <c r="CF25" s="71">
        <f t="shared" si="33"/>
        <v>0</v>
      </c>
      <c r="CG25" s="71">
        <f t="shared" si="34"/>
        <v>0</v>
      </c>
      <c r="CH25" s="72">
        <f t="shared" si="35"/>
        <v>0</v>
      </c>
      <c r="CI25" s="72">
        <f t="shared" si="36"/>
        <v>0</v>
      </c>
      <c r="CJ25" s="77">
        <f t="shared" si="37"/>
        <v>0</v>
      </c>
      <c r="CK25" s="77">
        <f t="shared" si="38"/>
        <v>0</v>
      </c>
      <c r="CL25" s="77">
        <f t="shared" si="39"/>
        <v>0</v>
      </c>
      <c r="CM25" s="76">
        <f t="shared" si="40"/>
        <v>0</v>
      </c>
      <c r="CN25" s="76">
        <f t="shared" si="41"/>
        <v>0</v>
      </c>
      <c r="CO25" s="76">
        <f t="shared" si="42"/>
        <v>0</v>
      </c>
      <c r="CP25" s="61">
        <f t="shared" si="43"/>
        <v>0</v>
      </c>
      <c r="CQ25" s="61">
        <f t="shared" si="44"/>
        <v>0</v>
      </c>
      <c r="CR25" s="109">
        <f t="shared" si="66"/>
        <v>1</v>
      </c>
      <c r="CS25" s="79" t="str">
        <f t="shared" si="45"/>
        <v/>
      </c>
      <c r="CT25" s="69">
        <f t="shared" si="67"/>
        <v>0</v>
      </c>
      <c r="CV25" s="79" t="str">
        <f t="shared" si="46"/>
        <v/>
      </c>
      <c r="CW25" s="69">
        <f t="shared" si="68"/>
        <v>0</v>
      </c>
      <c r="CY25" s="80">
        <f t="shared" si="47"/>
        <v>0</v>
      </c>
    </row>
    <row r="26" spans="1:103" ht="18" customHeight="1" thickBot="1">
      <c r="A26" s="32" t="s">
        <v>28</v>
      </c>
      <c r="B26" s="20">
        <v>19</v>
      </c>
      <c r="C26" s="114"/>
      <c r="D26" s="112"/>
      <c r="E26" s="35"/>
      <c r="F26" s="115"/>
      <c r="G26" s="1"/>
      <c r="H26" s="30"/>
      <c r="I26" s="33" t="str">
        <f t="shared" si="0"/>
        <v/>
      </c>
      <c r="J26" s="54" t="str">
        <f t="shared" si="1"/>
        <v/>
      </c>
      <c r="K26" s="65">
        <f t="shared" si="69"/>
        <v>0</v>
      </c>
      <c r="L26" s="66">
        <f t="shared" si="70"/>
        <v>0</v>
      </c>
      <c r="M26" s="66">
        <f t="shared" si="71"/>
        <v>0</v>
      </c>
      <c r="N26" s="66">
        <f t="shared" si="72"/>
        <v>0</v>
      </c>
      <c r="O26" s="88" t="str">
        <f t="shared" si="3"/>
        <v/>
      </c>
      <c r="P26" s="99"/>
      <c r="Q26" s="59" t="str">
        <f t="shared" si="48"/>
        <v/>
      </c>
      <c r="R26" s="44"/>
      <c r="S26" s="45">
        <f t="shared" si="85"/>
        <v>3.8194444444444443E-3</v>
      </c>
      <c r="T26" s="45">
        <f t="shared" si="86"/>
        <v>3.8194444444444443E-3</v>
      </c>
      <c r="U26" s="45">
        <f t="shared" si="87"/>
        <v>3.8194444444444443E-3</v>
      </c>
      <c r="V26" s="44"/>
      <c r="W26" s="44"/>
      <c r="X26" s="44"/>
      <c r="Z26" s="158"/>
      <c r="AB26" s="13"/>
      <c r="AD26" s="13"/>
      <c r="AF26" s="13"/>
      <c r="AG26" s="14">
        <f t="shared" si="4"/>
        <v>0</v>
      </c>
      <c r="AH26" s="14">
        <f t="shared" si="5"/>
        <v>0</v>
      </c>
      <c r="AI26" s="121">
        <f t="shared" si="6"/>
        <v>0</v>
      </c>
      <c r="AJ26" s="40" t="str">
        <f t="shared" si="7"/>
        <v/>
      </c>
      <c r="AK26" s="40" t="str">
        <f t="shared" si="8"/>
        <v/>
      </c>
      <c r="AL26" s="63">
        <f t="shared" si="9"/>
        <v>0</v>
      </c>
      <c r="AM26" s="63">
        <f t="shared" si="10"/>
        <v>0</v>
      </c>
      <c r="AN26" s="120">
        <f t="shared" si="11"/>
        <v>0</v>
      </c>
      <c r="AO26" s="48">
        <f t="shared" si="12"/>
        <v>0</v>
      </c>
      <c r="AP26" s="40">
        <f t="shared" si="75"/>
        <v>0</v>
      </c>
      <c r="AQ26" s="46">
        <f t="shared" si="14"/>
        <v>0</v>
      </c>
      <c r="AR26" s="40">
        <f t="shared" si="15"/>
        <v>0</v>
      </c>
      <c r="AS26" s="48">
        <f t="shared" si="16"/>
        <v>0</v>
      </c>
      <c r="AT26" s="47">
        <f t="shared" si="17"/>
        <v>0</v>
      </c>
      <c r="AU26" s="46">
        <f t="shared" si="18"/>
        <v>0</v>
      </c>
      <c r="AV26" s="47">
        <f t="shared" si="19"/>
        <v>0</v>
      </c>
      <c r="AW26" s="67" t="str">
        <f t="shared" si="76"/>
        <v/>
      </c>
      <c r="AX26" s="67" t="str">
        <f t="shared" si="77"/>
        <v/>
      </c>
      <c r="AY26" s="67" t="str">
        <f t="shared" si="78"/>
        <v/>
      </c>
      <c r="AZ26" s="67" t="str">
        <f t="shared" si="79"/>
        <v/>
      </c>
      <c r="BA26" s="67" t="str">
        <f t="shared" si="80"/>
        <v/>
      </c>
      <c r="BB26" s="67" t="str">
        <f t="shared" si="81"/>
        <v/>
      </c>
      <c r="BC26" s="67" t="str">
        <f t="shared" si="82"/>
        <v/>
      </c>
      <c r="BD26" s="67" t="str">
        <f t="shared" si="83"/>
        <v/>
      </c>
      <c r="BE26" s="67" t="str">
        <f t="shared" si="21"/>
        <v/>
      </c>
      <c r="BF26" s="67" t="str">
        <f t="shared" si="52"/>
        <v/>
      </c>
      <c r="BG26" s="75" t="str">
        <f t="shared" si="53"/>
        <v/>
      </c>
      <c r="BH26" s="67" t="str">
        <f t="shared" si="54"/>
        <v/>
      </c>
      <c r="BI26" s="97" t="str">
        <f t="shared" si="55"/>
        <v/>
      </c>
      <c r="BJ26" s="93" t="str">
        <f t="shared" si="56"/>
        <v/>
      </c>
      <c r="BK26" s="94" t="str">
        <f t="shared" si="57"/>
        <v/>
      </c>
      <c r="BL26" s="95" t="str">
        <f t="shared" si="58"/>
        <v/>
      </c>
      <c r="BM26" s="92" t="str">
        <f t="shared" si="59"/>
        <v/>
      </c>
      <c r="BN26" s="93">
        <f t="shared" si="60"/>
        <v>0</v>
      </c>
      <c r="BO26" s="94">
        <f t="shared" si="61"/>
        <v>0</v>
      </c>
      <c r="BP26" s="95">
        <f t="shared" si="84"/>
        <v>0</v>
      </c>
      <c r="BQ26" s="92">
        <f t="shared" si="63"/>
        <v>0</v>
      </c>
      <c r="BR26" s="68">
        <f t="shared" si="74"/>
        <v>3</v>
      </c>
      <c r="BS26" s="68">
        <f t="shared" si="22"/>
        <v>3</v>
      </c>
      <c r="BT26" s="68">
        <f t="shared" si="23"/>
        <v>3</v>
      </c>
      <c r="BU26" s="68">
        <f t="shared" si="24"/>
        <v>3</v>
      </c>
      <c r="BV26" s="48">
        <f t="shared" si="25"/>
        <v>2</v>
      </c>
      <c r="BW26" s="48">
        <f t="shared" si="26"/>
        <v>2</v>
      </c>
      <c r="BX26" s="48">
        <f t="shared" si="27"/>
        <v>2</v>
      </c>
      <c r="BY26" s="48">
        <f t="shared" si="28"/>
        <v>2</v>
      </c>
      <c r="BZ26" s="69">
        <f t="shared" si="64"/>
        <v>0</v>
      </c>
      <c r="CA26" s="69">
        <f t="shared" si="65"/>
        <v>2</v>
      </c>
      <c r="CB26" s="70">
        <f t="shared" si="29"/>
        <v>0</v>
      </c>
      <c r="CC26" s="70">
        <f t="shared" si="30"/>
        <v>0</v>
      </c>
      <c r="CD26" s="70">
        <f t="shared" si="31"/>
        <v>0</v>
      </c>
      <c r="CE26" s="71">
        <f t="shared" si="32"/>
        <v>0</v>
      </c>
      <c r="CF26" s="71">
        <f t="shared" si="33"/>
        <v>0</v>
      </c>
      <c r="CG26" s="71">
        <f t="shared" si="34"/>
        <v>0</v>
      </c>
      <c r="CH26" s="72">
        <f t="shared" si="35"/>
        <v>0</v>
      </c>
      <c r="CI26" s="72">
        <f t="shared" si="36"/>
        <v>0</v>
      </c>
      <c r="CJ26" s="77">
        <f t="shared" si="37"/>
        <v>0</v>
      </c>
      <c r="CK26" s="77">
        <f t="shared" si="38"/>
        <v>0</v>
      </c>
      <c r="CL26" s="77">
        <f t="shared" si="39"/>
        <v>0</v>
      </c>
      <c r="CM26" s="76">
        <f t="shared" si="40"/>
        <v>0</v>
      </c>
      <c r="CN26" s="76">
        <f t="shared" si="41"/>
        <v>0</v>
      </c>
      <c r="CO26" s="76">
        <f t="shared" si="42"/>
        <v>0</v>
      </c>
      <c r="CP26" s="61">
        <f t="shared" si="43"/>
        <v>0</v>
      </c>
      <c r="CQ26" s="61">
        <f t="shared" si="44"/>
        <v>0</v>
      </c>
      <c r="CR26" s="109">
        <f t="shared" si="66"/>
        <v>1</v>
      </c>
      <c r="CS26" s="79" t="str">
        <f t="shared" si="45"/>
        <v/>
      </c>
      <c r="CT26" s="69">
        <f t="shared" si="67"/>
        <v>0</v>
      </c>
      <c r="CV26" s="79" t="str">
        <f t="shared" si="46"/>
        <v/>
      </c>
      <c r="CW26" s="69">
        <f t="shared" si="68"/>
        <v>0</v>
      </c>
      <c r="CY26" s="80">
        <f t="shared" si="47"/>
        <v>0</v>
      </c>
    </row>
    <row r="27" spans="1:103" ht="18" customHeight="1" thickBot="1">
      <c r="A27" s="32" t="s">
        <v>28</v>
      </c>
      <c r="B27" s="20">
        <v>20</v>
      </c>
      <c r="C27" s="114"/>
      <c r="D27" s="112"/>
      <c r="E27" s="35"/>
      <c r="F27" s="115"/>
      <c r="G27" s="1"/>
      <c r="H27" s="30"/>
      <c r="I27" s="33" t="str">
        <f t="shared" si="0"/>
        <v/>
      </c>
      <c r="J27" s="54" t="str">
        <f t="shared" si="1"/>
        <v/>
      </c>
      <c r="K27" s="65">
        <f t="shared" si="69"/>
        <v>0</v>
      </c>
      <c r="L27" s="66">
        <f t="shared" si="70"/>
        <v>0</v>
      </c>
      <c r="M27" s="66">
        <f t="shared" si="71"/>
        <v>0</v>
      </c>
      <c r="N27" s="66">
        <f t="shared" si="72"/>
        <v>0</v>
      </c>
      <c r="O27" s="88" t="str">
        <f t="shared" si="3"/>
        <v/>
      </c>
      <c r="P27" s="99"/>
      <c r="Q27" s="59" t="str">
        <f t="shared" si="48"/>
        <v/>
      </c>
      <c r="R27" s="44"/>
      <c r="S27" s="45">
        <f t="shared" si="85"/>
        <v>3.8194444444444443E-3</v>
      </c>
      <c r="T27" s="45">
        <f t="shared" si="86"/>
        <v>3.8194444444444443E-3</v>
      </c>
      <c r="U27" s="45">
        <f t="shared" si="87"/>
        <v>3.8194444444444443E-3</v>
      </c>
      <c r="V27" s="44"/>
      <c r="W27" s="44"/>
      <c r="X27" s="44"/>
      <c r="Z27" s="155">
        <v>8</v>
      </c>
      <c r="AG27" s="14">
        <f t="shared" si="4"/>
        <v>0</v>
      </c>
      <c r="AH27" s="14">
        <f t="shared" si="5"/>
        <v>0</v>
      </c>
      <c r="AI27" s="121">
        <f t="shared" si="6"/>
        <v>0</v>
      </c>
      <c r="AJ27" s="40" t="str">
        <f t="shared" si="7"/>
        <v/>
      </c>
      <c r="AK27" s="40" t="str">
        <f t="shared" si="8"/>
        <v/>
      </c>
      <c r="AL27" s="63">
        <f t="shared" si="9"/>
        <v>0</v>
      </c>
      <c r="AM27" s="63">
        <f t="shared" si="10"/>
        <v>0</v>
      </c>
      <c r="AN27" s="120">
        <f t="shared" si="11"/>
        <v>0</v>
      </c>
      <c r="AO27" s="48">
        <f t="shared" si="12"/>
        <v>0</v>
      </c>
      <c r="AP27" s="40">
        <f t="shared" si="75"/>
        <v>0</v>
      </c>
      <c r="AQ27" s="46">
        <f t="shared" si="14"/>
        <v>0</v>
      </c>
      <c r="AR27" s="40">
        <f t="shared" si="15"/>
        <v>0</v>
      </c>
      <c r="AS27" s="48">
        <f t="shared" si="16"/>
        <v>0</v>
      </c>
      <c r="AT27" s="47">
        <f t="shared" si="17"/>
        <v>0</v>
      </c>
      <c r="AU27" s="46">
        <f t="shared" si="18"/>
        <v>0</v>
      </c>
      <c r="AV27" s="47">
        <f t="shared" si="19"/>
        <v>0</v>
      </c>
      <c r="AW27" s="67" t="str">
        <f t="shared" si="76"/>
        <v/>
      </c>
      <c r="AX27" s="67" t="str">
        <f t="shared" si="77"/>
        <v/>
      </c>
      <c r="AY27" s="67" t="str">
        <f t="shared" si="78"/>
        <v/>
      </c>
      <c r="AZ27" s="67" t="str">
        <f t="shared" si="79"/>
        <v/>
      </c>
      <c r="BA27" s="67" t="str">
        <f t="shared" si="80"/>
        <v/>
      </c>
      <c r="BB27" s="67" t="str">
        <f t="shared" si="81"/>
        <v/>
      </c>
      <c r="BC27" s="67" t="str">
        <f t="shared" si="82"/>
        <v/>
      </c>
      <c r="BD27" s="67" t="str">
        <f t="shared" si="83"/>
        <v/>
      </c>
      <c r="BE27" s="67" t="str">
        <f t="shared" si="21"/>
        <v/>
      </c>
      <c r="BF27" s="67" t="str">
        <f t="shared" si="52"/>
        <v/>
      </c>
      <c r="BG27" s="75" t="str">
        <f t="shared" si="53"/>
        <v/>
      </c>
      <c r="BH27" s="67" t="str">
        <f t="shared" si="54"/>
        <v/>
      </c>
      <c r="BI27" s="97" t="str">
        <f t="shared" si="55"/>
        <v/>
      </c>
      <c r="BJ27" s="93" t="str">
        <f t="shared" si="56"/>
        <v/>
      </c>
      <c r="BK27" s="94" t="str">
        <f t="shared" si="57"/>
        <v/>
      </c>
      <c r="BL27" s="95" t="str">
        <f t="shared" si="58"/>
        <v/>
      </c>
      <c r="BM27" s="92" t="str">
        <f t="shared" si="59"/>
        <v/>
      </c>
      <c r="BN27" s="93">
        <f t="shared" si="60"/>
        <v>0</v>
      </c>
      <c r="BO27" s="94">
        <f t="shared" si="61"/>
        <v>0</v>
      </c>
      <c r="BP27" s="95">
        <f t="shared" si="84"/>
        <v>0</v>
      </c>
      <c r="BQ27" s="92">
        <f t="shared" si="63"/>
        <v>0</v>
      </c>
      <c r="BR27" s="68">
        <f t="shared" si="74"/>
        <v>3</v>
      </c>
      <c r="BS27" s="68">
        <f t="shared" si="22"/>
        <v>3</v>
      </c>
      <c r="BT27" s="68">
        <f t="shared" si="23"/>
        <v>3</v>
      </c>
      <c r="BU27" s="68">
        <f t="shared" si="24"/>
        <v>3</v>
      </c>
      <c r="BV27" s="48">
        <f t="shared" si="25"/>
        <v>2</v>
      </c>
      <c r="BW27" s="48">
        <f t="shared" si="26"/>
        <v>2</v>
      </c>
      <c r="BX27" s="48">
        <f t="shared" si="27"/>
        <v>2</v>
      </c>
      <c r="BY27" s="48">
        <f t="shared" si="28"/>
        <v>2</v>
      </c>
      <c r="BZ27" s="69">
        <f t="shared" si="64"/>
        <v>0</v>
      </c>
      <c r="CA27" s="69">
        <f t="shared" si="65"/>
        <v>2</v>
      </c>
      <c r="CB27" s="70">
        <f t="shared" si="29"/>
        <v>0</v>
      </c>
      <c r="CC27" s="70">
        <f t="shared" si="30"/>
        <v>0</v>
      </c>
      <c r="CD27" s="70">
        <f t="shared" si="31"/>
        <v>0</v>
      </c>
      <c r="CE27" s="71">
        <f t="shared" si="32"/>
        <v>0</v>
      </c>
      <c r="CF27" s="71">
        <f t="shared" si="33"/>
        <v>0</v>
      </c>
      <c r="CG27" s="71">
        <f t="shared" si="34"/>
        <v>0</v>
      </c>
      <c r="CH27" s="72">
        <f t="shared" si="35"/>
        <v>0</v>
      </c>
      <c r="CI27" s="72">
        <f t="shared" si="36"/>
        <v>0</v>
      </c>
      <c r="CJ27" s="77">
        <f t="shared" si="37"/>
        <v>0</v>
      </c>
      <c r="CK27" s="77">
        <f t="shared" si="38"/>
        <v>0</v>
      </c>
      <c r="CL27" s="77">
        <f t="shared" si="39"/>
        <v>0</v>
      </c>
      <c r="CM27" s="76">
        <f t="shared" si="40"/>
        <v>0</v>
      </c>
      <c r="CN27" s="76">
        <f t="shared" si="41"/>
        <v>0</v>
      </c>
      <c r="CO27" s="76">
        <f t="shared" si="42"/>
        <v>0</v>
      </c>
      <c r="CP27" s="61">
        <f t="shared" si="43"/>
        <v>0</v>
      </c>
      <c r="CQ27" s="61">
        <f t="shared" si="44"/>
        <v>0</v>
      </c>
      <c r="CR27" s="109">
        <f t="shared" si="66"/>
        <v>1</v>
      </c>
      <c r="CS27" s="79" t="str">
        <f t="shared" si="45"/>
        <v/>
      </c>
      <c r="CT27" s="69">
        <f t="shared" si="67"/>
        <v>0</v>
      </c>
      <c r="CV27" s="79" t="str">
        <f t="shared" si="46"/>
        <v/>
      </c>
      <c r="CW27" s="69">
        <f t="shared" si="68"/>
        <v>0</v>
      </c>
      <c r="CY27" s="80">
        <f t="shared" si="47"/>
        <v>0</v>
      </c>
    </row>
    <row r="28" spans="1:103" ht="18" customHeight="1" thickBot="1">
      <c r="A28" s="32" t="s">
        <v>28</v>
      </c>
      <c r="B28" s="20">
        <v>21</v>
      </c>
      <c r="C28" s="114"/>
      <c r="D28" s="112"/>
      <c r="E28" s="35"/>
      <c r="F28" s="115"/>
      <c r="G28" s="1"/>
      <c r="H28" s="30"/>
      <c r="I28" s="33" t="str">
        <f t="shared" si="0"/>
        <v/>
      </c>
      <c r="J28" s="54" t="str">
        <f t="shared" si="1"/>
        <v/>
      </c>
      <c r="K28" s="65">
        <f t="shared" si="69"/>
        <v>0</v>
      </c>
      <c r="L28" s="66">
        <f t="shared" si="70"/>
        <v>0</v>
      </c>
      <c r="M28" s="66">
        <f t="shared" si="71"/>
        <v>0</v>
      </c>
      <c r="N28" s="66">
        <f t="shared" si="72"/>
        <v>0</v>
      </c>
      <c r="O28" s="88" t="str">
        <f t="shared" si="3"/>
        <v/>
      </c>
      <c r="P28" s="99"/>
      <c r="Q28" s="59" t="str">
        <f t="shared" si="48"/>
        <v/>
      </c>
      <c r="R28" s="44"/>
      <c r="S28" s="45">
        <f t="shared" si="85"/>
        <v>3.8194444444444443E-3</v>
      </c>
      <c r="T28" s="45">
        <f t="shared" si="86"/>
        <v>3.8194444444444443E-3</v>
      </c>
      <c r="U28" s="45">
        <f t="shared" si="87"/>
        <v>3.8194444444444443E-3</v>
      </c>
      <c r="V28" s="44"/>
      <c r="W28" s="44"/>
      <c r="X28" s="44"/>
      <c r="Z28" s="156"/>
      <c r="AB28" s="29"/>
      <c r="AD28" s="29"/>
      <c r="AF28" s="29"/>
      <c r="AG28" s="14">
        <f t="shared" si="4"/>
        <v>0</v>
      </c>
      <c r="AH28" s="14">
        <f t="shared" si="5"/>
        <v>0</v>
      </c>
      <c r="AI28" s="121">
        <f t="shared" si="6"/>
        <v>0</v>
      </c>
      <c r="AJ28" s="40" t="str">
        <f t="shared" si="7"/>
        <v/>
      </c>
      <c r="AK28" s="40" t="str">
        <f t="shared" si="8"/>
        <v/>
      </c>
      <c r="AL28" s="63">
        <f t="shared" si="9"/>
        <v>0</v>
      </c>
      <c r="AM28" s="63">
        <f t="shared" si="10"/>
        <v>0</v>
      </c>
      <c r="AN28" s="120">
        <f t="shared" si="11"/>
        <v>0</v>
      </c>
      <c r="AO28" s="48">
        <f t="shared" si="12"/>
        <v>0</v>
      </c>
      <c r="AP28" s="40">
        <f t="shared" si="75"/>
        <v>0</v>
      </c>
      <c r="AQ28" s="46">
        <f t="shared" si="14"/>
        <v>0</v>
      </c>
      <c r="AR28" s="40">
        <f t="shared" si="15"/>
        <v>0</v>
      </c>
      <c r="AS28" s="48">
        <f t="shared" si="16"/>
        <v>0</v>
      </c>
      <c r="AT28" s="47">
        <f t="shared" si="17"/>
        <v>0</v>
      </c>
      <c r="AU28" s="46">
        <f t="shared" si="18"/>
        <v>0</v>
      </c>
      <c r="AV28" s="47">
        <f t="shared" si="19"/>
        <v>0</v>
      </c>
      <c r="AW28" s="67" t="str">
        <f t="shared" si="76"/>
        <v/>
      </c>
      <c r="AX28" s="67" t="str">
        <f t="shared" si="77"/>
        <v/>
      </c>
      <c r="AY28" s="67" t="str">
        <f t="shared" si="78"/>
        <v/>
      </c>
      <c r="AZ28" s="67" t="str">
        <f t="shared" si="79"/>
        <v/>
      </c>
      <c r="BA28" s="67" t="str">
        <f t="shared" si="80"/>
        <v/>
      </c>
      <c r="BB28" s="67" t="str">
        <f t="shared" si="81"/>
        <v/>
      </c>
      <c r="BC28" s="67" t="str">
        <f t="shared" si="82"/>
        <v/>
      </c>
      <c r="BD28" s="67" t="str">
        <f t="shared" si="83"/>
        <v/>
      </c>
      <c r="BE28" s="67" t="str">
        <f t="shared" si="21"/>
        <v/>
      </c>
      <c r="BF28" s="67" t="str">
        <f t="shared" si="52"/>
        <v/>
      </c>
      <c r="BG28" s="75" t="str">
        <f t="shared" si="53"/>
        <v/>
      </c>
      <c r="BH28" s="67" t="str">
        <f t="shared" si="54"/>
        <v/>
      </c>
      <c r="BI28" s="97" t="str">
        <f t="shared" si="55"/>
        <v/>
      </c>
      <c r="BJ28" s="93" t="str">
        <f t="shared" si="56"/>
        <v/>
      </c>
      <c r="BK28" s="94" t="str">
        <f t="shared" si="57"/>
        <v/>
      </c>
      <c r="BL28" s="95" t="str">
        <f t="shared" si="58"/>
        <v/>
      </c>
      <c r="BM28" s="92" t="str">
        <f t="shared" si="59"/>
        <v/>
      </c>
      <c r="BN28" s="93">
        <f t="shared" si="60"/>
        <v>0</v>
      </c>
      <c r="BO28" s="94">
        <f t="shared" si="61"/>
        <v>0</v>
      </c>
      <c r="BP28" s="95">
        <f t="shared" si="84"/>
        <v>0</v>
      </c>
      <c r="BQ28" s="92">
        <f t="shared" si="63"/>
        <v>0</v>
      </c>
      <c r="BR28" s="68">
        <f t="shared" si="74"/>
        <v>3</v>
      </c>
      <c r="BS28" s="68">
        <f t="shared" si="22"/>
        <v>3</v>
      </c>
      <c r="BT28" s="68">
        <f t="shared" si="23"/>
        <v>3</v>
      </c>
      <c r="BU28" s="68">
        <f t="shared" si="24"/>
        <v>3</v>
      </c>
      <c r="BV28" s="48">
        <f t="shared" si="25"/>
        <v>2</v>
      </c>
      <c r="BW28" s="48">
        <f t="shared" si="26"/>
        <v>2</v>
      </c>
      <c r="BX28" s="48">
        <f t="shared" si="27"/>
        <v>2</v>
      </c>
      <c r="BY28" s="48">
        <f t="shared" si="28"/>
        <v>2</v>
      </c>
      <c r="BZ28" s="69">
        <f t="shared" si="64"/>
        <v>0</v>
      </c>
      <c r="CA28" s="69">
        <f t="shared" si="65"/>
        <v>2</v>
      </c>
      <c r="CB28" s="70">
        <f t="shared" si="29"/>
        <v>0</v>
      </c>
      <c r="CC28" s="70">
        <f t="shared" si="30"/>
        <v>0</v>
      </c>
      <c r="CD28" s="70">
        <f t="shared" si="31"/>
        <v>0</v>
      </c>
      <c r="CE28" s="71">
        <f t="shared" si="32"/>
        <v>0</v>
      </c>
      <c r="CF28" s="71">
        <f t="shared" si="33"/>
        <v>0</v>
      </c>
      <c r="CG28" s="71">
        <f t="shared" si="34"/>
        <v>0</v>
      </c>
      <c r="CH28" s="72">
        <f t="shared" si="35"/>
        <v>0</v>
      </c>
      <c r="CI28" s="72">
        <f t="shared" si="36"/>
        <v>0</v>
      </c>
      <c r="CJ28" s="77">
        <f t="shared" si="37"/>
        <v>0</v>
      </c>
      <c r="CK28" s="77">
        <f t="shared" si="38"/>
        <v>0</v>
      </c>
      <c r="CL28" s="77">
        <f t="shared" si="39"/>
        <v>0</v>
      </c>
      <c r="CM28" s="76">
        <f t="shared" si="40"/>
        <v>0</v>
      </c>
      <c r="CN28" s="76">
        <f t="shared" si="41"/>
        <v>0</v>
      </c>
      <c r="CO28" s="76">
        <f t="shared" si="42"/>
        <v>0</v>
      </c>
      <c r="CP28" s="61">
        <f t="shared" si="43"/>
        <v>0</v>
      </c>
      <c r="CQ28" s="61">
        <f t="shared" si="44"/>
        <v>0</v>
      </c>
      <c r="CR28" s="109">
        <f t="shared" si="66"/>
        <v>1</v>
      </c>
      <c r="CS28" s="79" t="str">
        <f t="shared" si="45"/>
        <v/>
      </c>
      <c r="CT28" s="69">
        <f t="shared" si="67"/>
        <v>0</v>
      </c>
      <c r="CV28" s="79" t="str">
        <f t="shared" si="46"/>
        <v/>
      </c>
      <c r="CW28" s="69">
        <f t="shared" si="68"/>
        <v>0</v>
      </c>
      <c r="CY28" s="80">
        <f t="shared" si="47"/>
        <v>0</v>
      </c>
    </row>
    <row r="29" spans="1:103" ht="18" customHeight="1" thickBot="1">
      <c r="A29" s="32" t="s">
        <v>28</v>
      </c>
      <c r="B29" s="20">
        <v>22</v>
      </c>
      <c r="C29" s="114"/>
      <c r="D29" s="112"/>
      <c r="E29" s="35"/>
      <c r="F29" s="115"/>
      <c r="G29" s="1"/>
      <c r="H29" s="30"/>
      <c r="I29" s="33" t="str">
        <f t="shared" si="0"/>
        <v/>
      </c>
      <c r="J29" s="54" t="str">
        <f t="shared" si="1"/>
        <v/>
      </c>
      <c r="K29" s="65">
        <f t="shared" si="69"/>
        <v>0</v>
      </c>
      <c r="L29" s="66">
        <f t="shared" si="70"/>
        <v>0</v>
      </c>
      <c r="M29" s="66">
        <f t="shared" si="71"/>
        <v>0</v>
      </c>
      <c r="N29" s="66">
        <f t="shared" si="72"/>
        <v>0</v>
      </c>
      <c r="O29" s="88" t="str">
        <f t="shared" si="3"/>
        <v/>
      </c>
      <c r="P29" s="99"/>
      <c r="Q29" s="59" t="str">
        <f t="shared" si="48"/>
        <v/>
      </c>
      <c r="R29" s="44"/>
      <c r="S29" s="45">
        <f t="shared" si="85"/>
        <v>3.8194444444444443E-3</v>
      </c>
      <c r="T29" s="45">
        <f t="shared" si="86"/>
        <v>3.8194444444444443E-3</v>
      </c>
      <c r="U29" s="45">
        <f t="shared" si="87"/>
        <v>3.8194444444444443E-3</v>
      </c>
      <c r="V29" s="44"/>
      <c r="W29" s="44"/>
      <c r="X29" s="44"/>
      <c r="Z29" s="157"/>
      <c r="AB29" s="6"/>
      <c r="AD29" s="6"/>
      <c r="AF29" s="6"/>
      <c r="AG29" s="14">
        <f t="shared" si="4"/>
        <v>0</v>
      </c>
      <c r="AH29" s="14">
        <f t="shared" si="5"/>
        <v>0</v>
      </c>
      <c r="AI29" s="121">
        <f t="shared" si="6"/>
        <v>0</v>
      </c>
      <c r="AJ29" s="40" t="str">
        <f t="shared" si="7"/>
        <v/>
      </c>
      <c r="AK29" s="40" t="str">
        <f t="shared" si="8"/>
        <v/>
      </c>
      <c r="AL29" s="63">
        <f t="shared" si="9"/>
        <v>0</v>
      </c>
      <c r="AM29" s="63">
        <f t="shared" si="10"/>
        <v>0</v>
      </c>
      <c r="AN29" s="120">
        <f t="shared" si="11"/>
        <v>0</v>
      </c>
      <c r="AO29" s="48">
        <f t="shared" si="12"/>
        <v>0</v>
      </c>
      <c r="AP29" s="40">
        <f t="shared" si="75"/>
        <v>0</v>
      </c>
      <c r="AQ29" s="46">
        <f t="shared" si="14"/>
        <v>0</v>
      </c>
      <c r="AR29" s="40">
        <f t="shared" si="15"/>
        <v>0</v>
      </c>
      <c r="AS29" s="48">
        <f t="shared" si="16"/>
        <v>0</v>
      </c>
      <c r="AT29" s="47">
        <f t="shared" si="17"/>
        <v>0</v>
      </c>
      <c r="AU29" s="46">
        <f t="shared" si="18"/>
        <v>0</v>
      </c>
      <c r="AV29" s="47">
        <f t="shared" si="19"/>
        <v>0</v>
      </c>
      <c r="AW29" s="67" t="str">
        <f t="shared" si="76"/>
        <v/>
      </c>
      <c r="AX29" s="67" t="str">
        <f t="shared" si="77"/>
        <v/>
      </c>
      <c r="AY29" s="67" t="str">
        <f t="shared" si="78"/>
        <v/>
      </c>
      <c r="AZ29" s="67" t="str">
        <f t="shared" si="79"/>
        <v/>
      </c>
      <c r="BA29" s="67" t="str">
        <f t="shared" si="80"/>
        <v/>
      </c>
      <c r="BB29" s="67" t="str">
        <f t="shared" si="81"/>
        <v/>
      </c>
      <c r="BC29" s="67" t="str">
        <f t="shared" si="82"/>
        <v/>
      </c>
      <c r="BD29" s="67" t="str">
        <f t="shared" si="83"/>
        <v/>
      </c>
      <c r="BE29" s="67" t="str">
        <f t="shared" si="21"/>
        <v/>
      </c>
      <c r="BF29" s="67" t="str">
        <f t="shared" si="52"/>
        <v/>
      </c>
      <c r="BG29" s="75" t="str">
        <f t="shared" si="53"/>
        <v/>
      </c>
      <c r="BH29" s="67" t="str">
        <f t="shared" si="54"/>
        <v/>
      </c>
      <c r="BI29" s="97" t="str">
        <f t="shared" si="55"/>
        <v/>
      </c>
      <c r="BJ29" s="93" t="str">
        <f t="shared" si="56"/>
        <v/>
      </c>
      <c r="BK29" s="94" t="str">
        <f t="shared" si="57"/>
        <v/>
      </c>
      <c r="BL29" s="95" t="str">
        <f t="shared" si="58"/>
        <v/>
      </c>
      <c r="BM29" s="92" t="str">
        <f t="shared" si="59"/>
        <v/>
      </c>
      <c r="BN29" s="93">
        <f t="shared" si="60"/>
        <v>0</v>
      </c>
      <c r="BO29" s="94">
        <f t="shared" si="61"/>
        <v>0</v>
      </c>
      <c r="BP29" s="95">
        <f t="shared" si="84"/>
        <v>0</v>
      </c>
      <c r="BQ29" s="92">
        <f t="shared" si="63"/>
        <v>0</v>
      </c>
      <c r="BR29" s="68">
        <f t="shared" si="74"/>
        <v>3</v>
      </c>
      <c r="BS29" s="68">
        <f t="shared" si="22"/>
        <v>3</v>
      </c>
      <c r="BT29" s="68">
        <f t="shared" si="23"/>
        <v>3</v>
      </c>
      <c r="BU29" s="68">
        <f t="shared" si="24"/>
        <v>3</v>
      </c>
      <c r="BV29" s="48">
        <f t="shared" si="25"/>
        <v>2</v>
      </c>
      <c r="BW29" s="48">
        <f t="shared" si="26"/>
        <v>2</v>
      </c>
      <c r="BX29" s="48">
        <f t="shared" si="27"/>
        <v>2</v>
      </c>
      <c r="BY29" s="48">
        <f t="shared" si="28"/>
        <v>2</v>
      </c>
      <c r="BZ29" s="69">
        <f t="shared" si="64"/>
        <v>0</v>
      </c>
      <c r="CA29" s="69">
        <f t="shared" si="65"/>
        <v>2</v>
      </c>
      <c r="CB29" s="70">
        <f t="shared" si="29"/>
        <v>0</v>
      </c>
      <c r="CC29" s="70">
        <f t="shared" si="30"/>
        <v>0</v>
      </c>
      <c r="CD29" s="70">
        <f t="shared" si="31"/>
        <v>0</v>
      </c>
      <c r="CE29" s="71">
        <f t="shared" si="32"/>
        <v>0</v>
      </c>
      <c r="CF29" s="71">
        <f t="shared" si="33"/>
        <v>0</v>
      </c>
      <c r="CG29" s="71">
        <f t="shared" si="34"/>
        <v>0</v>
      </c>
      <c r="CH29" s="72">
        <f t="shared" si="35"/>
        <v>0</v>
      </c>
      <c r="CI29" s="72">
        <f t="shared" si="36"/>
        <v>0</v>
      </c>
      <c r="CJ29" s="77">
        <f t="shared" si="37"/>
        <v>0</v>
      </c>
      <c r="CK29" s="77">
        <f t="shared" si="38"/>
        <v>0</v>
      </c>
      <c r="CL29" s="77">
        <f t="shared" si="39"/>
        <v>0</v>
      </c>
      <c r="CM29" s="76">
        <f t="shared" si="40"/>
        <v>0</v>
      </c>
      <c r="CN29" s="76">
        <f t="shared" si="41"/>
        <v>0</v>
      </c>
      <c r="CO29" s="76">
        <f t="shared" si="42"/>
        <v>0</v>
      </c>
      <c r="CP29" s="61">
        <f t="shared" si="43"/>
        <v>0</v>
      </c>
      <c r="CQ29" s="61">
        <f t="shared" si="44"/>
        <v>0</v>
      </c>
      <c r="CR29" s="109">
        <f t="shared" si="66"/>
        <v>1</v>
      </c>
      <c r="CS29" s="79" t="str">
        <f t="shared" si="45"/>
        <v/>
      </c>
      <c r="CT29" s="69">
        <f t="shared" si="67"/>
        <v>0</v>
      </c>
      <c r="CV29" s="79" t="str">
        <f t="shared" si="46"/>
        <v/>
      </c>
      <c r="CW29" s="69">
        <f t="shared" si="68"/>
        <v>0</v>
      </c>
      <c r="CY29" s="80">
        <f t="shared" si="47"/>
        <v>0</v>
      </c>
    </row>
    <row r="30" spans="1:103" ht="18" customHeight="1" thickBot="1">
      <c r="A30" s="32" t="s">
        <v>28</v>
      </c>
      <c r="B30" s="20">
        <v>23</v>
      </c>
      <c r="C30" s="114"/>
      <c r="D30" s="112"/>
      <c r="E30" s="35"/>
      <c r="F30" s="115"/>
      <c r="G30" s="1"/>
      <c r="H30" s="30"/>
      <c r="I30" s="33" t="str">
        <f t="shared" si="0"/>
        <v/>
      </c>
      <c r="J30" s="54" t="str">
        <f t="shared" si="1"/>
        <v/>
      </c>
      <c r="K30" s="65">
        <f t="shared" si="69"/>
        <v>0</v>
      </c>
      <c r="L30" s="66">
        <f t="shared" si="70"/>
        <v>0</v>
      </c>
      <c r="M30" s="66">
        <f t="shared" si="71"/>
        <v>0</v>
      </c>
      <c r="N30" s="66">
        <f t="shared" si="72"/>
        <v>0</v>
      </c>
      <c r="O30" s="88" t="str">
        <f t="shared" si="3"/>
        <v/>
      </c>
      <c r="P30" s="99"/>
      <c r="Q30" s="59" t="str">
        <f t="shared" si="48"/>
        <v/>
      </c>
      <c r="R30" s="44"/>
      <c r="S30" s="45">
        <f t="shared" si="85"/>
        <v>3.8194444444444443E-3</v>
      </c>
      <c r="T30" s="45">
        <f t="shared" si="86"/>
        <v>3.8194444444444443E-3</v>
      </c>
      <c r="U30" s="45">
        <f t="shared" si="87"/>
        <v>3.8194444444444443E-3</v>
      </c>
      <c r="V30" s="44"/>
      <c r="W30" s="44"/>
      <c r="X30" s="44"/>
      <c r="Z30" s="161"/>
      <c r="AB30" s="13"/>
      <c r="AD30" s="13"/>
      <c r="AF30" s="13"/>
      <c r="AG30" s="14">
        <f t="shared" si="4"/>
        <v>0</v>
      </c>
      <c r="AH30" s="14">
        <f t="shared" si="5"/>
        <v>0</v>
      </c>
      <c r="AI30" s="121">
        <f t="shared" si="6"/>
        <v>0</v>
      </c>
      <c r="AJ30" s="40" t="str">
        <f t="shared" si="7"/>
        <v/>
      </c>
      <c r="AK30" s="40" t="str">
        <f t="shared" si="8"/>
        <v/>
      </c>
      <c r="AL30" s="63">
        <f t="shared" si="9"/>
        <v>0</v>
      </c>
      <c r="AM30" s="63">
        <f t="shared" si="10"/>
        <v>0</v>
      </c>
      <c r="AN30" s="120">
        <f t="shared" si="11"/>
        <v>0</v>
      </c>
      <c r="AO30" s="48">
        <f t="shared" si="12"/>
        <v>0</v>
      </c>
      <c r="AP30" s="40">
        <f t="shared" si="75"/>
        <v>0</v>
      </c>
      <c r="AQ30" s="46">
        <f t="shared" si="14"/>
        <v>0</v>
      </c>
      <c r="AR30" s="40">
        <f t="shared" si="15"/>
        <v>0</v>
      </c>
      <c r="AS30" s="48">
        <f t="shared" si="16"/>
        <v>0</v>
      </c>
      <c r="AT30" s="47">
        <f t="shared" si="17"/>
        <v>0</v>
      </c>
      <c r="AU30" s="46">
        <f t="shared" si="18"/>
        <v>0</v>
      </c>
      <c r="AV30" s="47">
        <f t="shared" si="19"/>
        <v>0</v>
      </c>
      <c r="AW30" s="67" t="str">
        <f t="shared" si="76"/>
        <v/>
      </c>
      <c r="AX30" s="67" t="str">
        <f t="shared" si="77"/>
        <v/>
      </c>
      <c r="AY30" s="67" t="str">
        <f t="shared" si="78"/>
        <v/>
      </c>
      <c r="AZ30" s="67" t="str">
        <f t="shared" si="79"/>
        <v/>
      </c>
      <c r="BA30" s="67" t="str">
        <f t="shared" si="80"/>
        <v/>
      </c>
      <c r="BB30" s="67" t="str">
        <f t="shared" si="81"/>
        <v/>
      </c>
      <c r="BC30" s="67" t="str">
        <f t="shared" si="82"/>
        <v/>
      </c>
      <c r="BD30" s="67" t="str">
        <f t="shared" si="83"/>
        <v/>
      </c>
      <c r="BE30" s="67" t="str">
        <f t="shared" si="21"/>
        <v/>
      </c>
      <c r="BF30" s="67" t="str">
        <f t="shared" si="52"/>
        <v/>
      </c>
      <c r="BG30" s="75" t="str">
        <f t="shared" si="53"/>
        <v/>
      </c>
      <c r="BH30" s="67" t="str">
        <f t="shared" si="54"/>
        <v/>
      </c>
      <c r="BI30" s="97" t="str">
        <f t="shared" si="55"/>
        <v/>
      </c>
      <c r="BJ30" s="93" t="str">
        <f t="shared" si="56"/>
        <v/>
      </c>
      <c r="BK30" s="94" t="str">
        <f t="shared" si="57"/>
        <v/>
      </c>
      <c r="BL30" s="95" t="str">
        <f t="shared" si="58"/>
        <v/>
      </c>
      <c r="BM30" s="92" t="str">
        <f t="shared" si="59"/>
        <v/>
      </c>
      <c r="BN30" s="93">
        <f t="shared" si="60"/>
        <v>0</v>
      </c>
      <c r="BO30" s="94">
        <f t="shared" si="61"/>
        <v>0</v>
      </c>
      <c r="BP30" s="95">
        <f t="shared" si="84"/>
        <v>0</v>
      </c>
      <c r="BQ30" s="92">
        <f t="shared" si="63"/>
        <v>0</v>
      </c>
      <c r="BR30" s="68">
        <f t="shared" si="74"/>
        <v>3</v>
      </c>
      <c r="BS30" s="68">
        <f t="shared" si="22"/>
        <v>3</v>
      </c>
      <c r="BT30" s="68">
        <f t="shared" si="23"/>
        <v>3</v>
      </c>
      <c r="BU30" s="68">
        <f t="shared" si="24"/>
        <v>3</v>
      </c>
      <c r="BV30" s="48">
        <f t="shared" si="25"/>
        <v>2</v>
      </c>
      <c r="BW30" s="48">
        <f t="shared" si="26"/>
        <v>2</v>
      </c>
      <c r="BX30" s="48">
        <f t="shared" si="27"/>
        <v>2</v>
      </c>
      <c r="BY30" s="48">
        <f t="shared" si="28"/>
        <v>2</v>
      </c>
      <c r="BZ30" s="69">
        <f t="shared" si="64"/>
        <v>0</v>
      </c>
      <c r="CA30" s="69">
        <f t="shared" si="65"/>
        <v>2</v>
      </c>
      <c r="CB30" s="70">
        <f t="shared" si="29"/>
        <v>0</v>
      </c>
      <c r="CC30" s="70">
        <f t="shared" si="30"/>
        <v>0</v>
      </c>
      <c r="CD30" s="70">
        <f t="shared" si="31"/>
        <v>0</v>
      </c>
      <c r="CE30" s="71">
        <f t="shared" si="32"/>
        <v>0</v>
      </c>
      <c r="CF30" s="71">
        <f t="shared" si="33"/>
        <v>0</v>
      </c>
      <c r="CG30" s="71">
        <f t="shared" si="34"/>
        <v>0</v>
      </c>
      <c r="CH30" s="72">
        <f t="shared" si="35"/>
        <v>0</v>
      </c>
      <c r="CI30" s="72">
        <f t="shared" si="36"/>
        <v>0</v>
      </c>
      <c r="CJ30" s="77">
        <f t="shared" si="37"/>
        <v>0</v>
      </c>
      <c r="CK30" s="77">
        <f t="shared" si="38"/>
        <v>0</v>
      </c>
      <c r="CL30" s="77">
        <f t="shared" si="39"/>
        <v>0</v>
      </c>
      <c r="CM30" s="76">
        <f t="shared" si="40"/>
        <v>0</v>
      </c>
      <c r="CN30" s="76">
        <f t="shared" si="41"/>
        <v>0</v>
      </c>
      <c r="CO30" s="76">
        <f t="shared" si="42"/>
        <v>0</v>
      </c>
      <c r="CP30" s="61">
        <f t="shared" si="43"/>
        <v>0</v>
      </c>
      <c r="CQ30" s="61">
        <f t="shared" si="44"/>
        <v>0</v>
      </c>
      <c r="CR30" s="109">
        <f t="shared" si="66"/>
        <v>1</v>
      </c>
      <c r="CS30" s="79" t="str">
        <f t="shared" si="45"/>
        <v/>
      </c>
      <c r="CT30" s="69">
        <f t="shared" si="67"/>
        <v>0</v>
      </c>
      <c r="CV30" s="79" t="str">
        <f t="shared" si="46"/>
        <v/>
      </c>
      <c r="CW30" s="69">
        <f t="shared" si="68"/>
        <v>0</v>
      </c>
      <c r="CY30" s="80">
        <f t="shared" si="47"/>
        <v>0</v>
      </c>
    </row>
    <row r="31" spans="1:103" ht="18" customHeight="1" thickBot="1">
      <c r="A31" s="32" t="s">
        <v>28</v>
      </c>
      <c r="B31" s="20">
        <v>24</v>
      </c>
      <c r="C31" s="114"/>
      <c r="D31" s="112"/>
      <c r="E31" s="35"/>
      <c r="F31" s="115"/>
      <c r="G31" s="1"/>
      <c r="H31" s="30"/>
      <c r="I31" s="33" t="str">
        <f t="shared" si="0"/>
        <v/>
      </c>
      <c r="J31" s="54" t="str">
        <f t="shared" si="1"/>
        <v/>
      </c>
      <c r="K31" s="65">
        <f t="shared" si="69"/>
        <v>0</v>
      </c>
      <c r="L31" s="66">
        <f t="shared" si="70"/>
        <v>0</v>
      </c>
      <c r="M31" s="66">
        <f t="shared" si="71"/>
        <v>0</v>
      </c>
      <c r="N31" s="66">
        <f t="shared" si="72"/>
        <v>0</v>
      </c>
      <c r="O31" s="88" t="str">
        <f t="shared" si="3"/>
        <v/>
      </c>
      <c r="P31" s="99"/>
      <c r="Q31" s="59" t="str">
        <f t="shared" si="48"/>
        <v/>
      </c>
      <c r="R31" s="44"/>
      <c r="S31" s="45">
        <f t="shared" si="85"/>
        <v>3.8194444444444443E-3</v>
      </c>
      <c r="T31" s="45">
        <f t="shared" si="86"/>
        <v>3.8194444444444443E-3</v>
      </c>
      <c r="U31" s="45">
        <f t="shared" si="87"/>
        <v>3.8194444444444443E-3</v>
      </c>
      <c r="V31" s="44"/>
      <c r="W31" s="44"/>
      <c r="X31" s="44"/>
      <c r="AG31" s="14">
        <f t="shared" si="4"/>
        <v>0</v>
      </c>
      <c r="AH31" s="14">
        <f t="shared" si="5"/>
        <v>0</v>
      </c>
      <c r="AI31" s="121">
        <f t="shared" si="6"/>
        <v>0</v>
      </c>
      <c r="AJ31" s="40" t="str">
        <f t="shared" si="7"/>
        <v/>
      </c>
      <c r="AK31" s="40" t="str">
        <f t="shared" si="8"/>
        <v/>
      </c>
      <c r="AL31" s="63">
        <f t="shared" si="9"/>
        <v>0</v>
      </c>
      <c r="AM31" s="63">
        <f t="shared" si="10"/>
        <v>0</v>
      </c>
      <c r="AN31" s="120">
        <f t="shared" si="11"/>
        <v>0</v>
      </c>
      <c r="AO31" s="48">
        <f t="shared" si="12"/>
        <v>0</v>
      </c>
      <c r="AP31" s="40">
        <f t="shared" si="75"/>
        <v>0</v>
      </c>
      <c r="AQ31" s="46">
        <f t="shared" si="14"/>
        <v>0</v>
      </c>
      <c r="AR31" s="40">
        <f t="shared" si="15"/>
        <v>0</v>
      </c>
      <c r="AS31" s="48">
        <f t="shared" si="16"/>
        <v>0</v>
      </c>
      <c r="AT31" s="47">
        <f t="shared" si="17"/>
        <v>0</v>
      </c>
      <c r="AU31" s="46">
        <f t="shared" si="18"/>
        <v>0</v>
      </c>
      <c r="AV31" s="47">
        <f t="shared" si="19"/>
        <v>0</v>
      </c>
      <c r="AW31" s="67" t="str">
        <f t="shared" si="76"/>
        <v/>
      </c>
      <c r="AX31" s="67" t="str">
        <f t="shared" si="77"/>
        <v/>
      </c>
      <c r="AY31" s="67" t="str">
        <f t="shared" si="78"/>
        <v/>
      </c>
      <c r="AZ31" s="67" t="str">
        <f t="shared" si="79"/>
        <v/>
      </c>
      <c r="BA31" s="67" t="str">
        <f t="shared" si="80"/>
        <v/>
      </c>
      <c r="BB31" s="67" t="str">
        <f t="shared" si="81"/>
        <v/>
      </c>
      <c r="BC31" s="67" t="str">
        <f t="shared" si="82"/>
        <v/>
      </c>
      <c r="BD31" s="67" t="str">
        <f t="shared" si="83"/>
        <v/>
      </c>
      <c r="BE31" s="67" t="str">
        <f t="shared" si="21"/>
        <v/>
      </c>
      <c r="BF31" s="67" t="str">
        <f t="shared" si="52"/>
        <v/>
      </c>
      <c r="BG31" s="75" t="str">
        <f t="shared" si="53"/>
        <v/>
      </c>
      <c r="BH31" s="67" t="str">
        <f t="shared" si="54"/>
        <v/>
      </c>
      <c r="BI31" s="97" t="str">
        <f t="shared" si="55"/>
        <v/>
      </c>
      <c r="BJ31" s="93" t="str">
        <f t="shared" si="56"/>
        <v/>
      </c>
      <c r="BK31" s="94" t="str">
        <f t="shared" si="57"/>
        <v/>
      </c>
      <c r="BL31" s="95" t="str">
        <f t="shared" si="58"/>
        <v/>
      </c>
      <c r="BM31" s="92" t="str">
        <f t="shared" si="59"/>
        <v/>
      </c>
      <c r="BN31" s="93">
        <f t="shared" si="60"/>
        <v>0</v>
      </c>
      <c r="BO31" s="94">
        <f t="shared" si="61"/>
        <v>0</v>
      </c>
      <c r="BP31" s="95">
        <f t="shared" si="84"/>
        <v>0</v>
      </c>
      <c r="BQ31" s="92">
        <f t="shared" si="63"/>
        <v>0</v>
      </c>
      <c r="BR31" s="68">
        <f t="shared" si="74"/>
        <v>3</v>
      </c>
      <c r="BS31" s="68">
        <f t="shared" si="22"/>
        <v>3</v>
      </c>
      <c r="BT31" s="68">
        <f t="shared" si="23"/>
        <v>3</v>
      </c>
      <c r="BU31" s="68">
        <f t="shared" si="24"/>
        <v>3</v>
      </c>
      <c r="BV31" s="48">
        <f t="shared" si="25"/>
        <v>2</v>
      </c>
      <c r="BW31" s="48">
        <f t="shared" si="26"/>
        <v>2</v>
      </c>
      <c r="BX31" s="48">
        <f t="shared" si="27"/>
        <v>2</v>
      </c>
      <c r="BY31" s="48">
        <f t="shared" si="28"/>
        <v>2</v>
      </c>
      <c r="BZ31" s="69">
        <f t="shared" si="64"/>
        <v>0</v>
      </c>
      <c r="CA31" s="69">
        <f t="shared" si="65"/>
        <v>2</v>
      </c>
      <c r="CB31" s="70">
        <f t="shared" si="29"/>
        <v>0</v>
      </c>
      <c r="CC31" s="70">
        <f t="shared" si="30"/>
        <v>0</v>
      </c>
      <c r="CD31" s="70">
        <f t="shared" si="31"/>
        <v>0</v>
      </c>
      <c r="CE31" s="71">
        <f t="shared" si="32"/>
        <v>0</v>
      </c>
      <c r="CF31" s="71">
        <f t="shared" si="33"/>
        <v>0</v>
      </c>
      <c r="CG31" s="71">
        <f t="shared" si="34"/>
        <v>0</v>
      </c>
      <c r="CH31" s="72">
        <f t="shared" si="35"/>
        <v>0</v>
      </c>
      <c r="CI31" s="72">
        <f t="shared" si="36"/>
        <v>0</v>
      </c>
      <c r="CJ31" s="77">
        <f t="shared" si="37"/>
        <v>0</v>
      </c>
      <c r="CK31" s="77">
        <f t="shared" si="38"/>
        <v>0</v>
      </c>
      <c r="CL31" s="77">
        <f t="shared" si="39"/>
        <v>0</v>
      </c>
      <c r="CM31" s="76">
        <f t="shared" si="40"/>
        <v>0</v>
      </c>
      <c r="CN31" s="76">
        <f t="shared" si="41"/>
        <v>0</v>
      </c>
      <c r="CO31" s="76">
        <f t="shared" si="42"/>
        <v>0</v>
      </c>
      <c r="CP31" s="61">
        <f t="shared" si="43"/>
        <v>0</v>
      </c>
      <c r="CQ31" s="61">
        <f t="shared" si="44"/>
        <v>0</v>
      </c>
      <c r="CR31" s="109">
        <f t="shared" si="66"/>
        <v>1</v>
      </c>
      <c r="CS31" s="79" t="str">
        <f t="shared" si="45"/>
        <v/>
      </c>
      <c r="CT31" s="69">
        <f t="shared" si="67"/>
        <v>0</v>
      </c>
      <c r="CV31" s="79" t="str">
        <f t="shared" si="46"/>
        <v/>
      </c>
      <c r="CW31" s="69">
        <f t="shared" si="68"/>
        <v>0</v>
      </c>
      <c r="CY31" s="80">
        <f t="shared" si="47"/>
        <v>0</v>
      </c>
    </row>
    <row r="32" spans="1:103" ht="18" customHeight="1" thickBot="1">
      <c r="A32" s="32" t="s">
        <v>28</v>
      </c>
      <c r="B32" s="20">
        <v>25</v>
      </c>
      <c r="C32" s="114"/>
      <c r="D32" s="112"/>
      <c r="E32" s="35"/>
      <c r="F32" s="115"/>
      <c r="G32" s="1"/>
      <c r="H32" s="30"/>
      <c r="I32" s="33" t="str">
        <f t="shared" si="0"/>
        <v/>
      </c>
      <c r="J32" s="54" t="str">
        <f t="shared" si="1"/>
        <v/>
      </c>
      <c r="K32" s="65">
        <f t="shared" si="69"/>
        <v>0</v>
      </c>
      <c r="L32" s="66">
        <f t="shared" si="70"/>
        <v>0</v>
      </c>
      <c r="M32" s="66">
        <f t="shared" si="71"/>
        <v>0</v>
      </c>
      <c r="N32" s="66">
        <f t="shared" si="72"/>
        <v>0</v>
      </c>
      <c r="O32" s="88" t="str">
        <f t="shared" si="3"/>
        <v/>
      </c>
      <c r="P32" s="99"/>
      <c r="Q32" s="59" t="str">
        <f t="shared" si="48"/>
        <v/>
      </c>
      <c r="R32" s="44"/>
      <c r="S32" s="45">
        <f t="shared" si="85"/>
        <v>3.8194444444444443E-3</v>
      </c>
      <c r="T32" s="45">
        <f t="shared" si="86"/>
        <v>3.8194444444444443E-3</v>
      </c>
      <c r="U32" s="45">
        <f t="shared" si="87"/>
        <v>3.8194444444444443E-3</v>
      </c>
      <c r="V32" s="44"/>
      <c r="W32" s="44"/>
      <c r="X32" s="44"/>
      <c r="Z32" s="29"/>
      <c r="AB32" s="29"/>
      <c r="AD32" s="29"/>
      <c r="AF32" s="29"/>
      <c r="AG32" s="14">
        <f t="shared" si="4"/>
        <v>0</v>
      </c>
      <c r="AH32" s="14">
        <f t="shared" si="5"/>
        <v>0</v>
      </c>
      <c r="AI32" s="121">
        <f t="shared" si="6"/>
        <v>0</v>
      </c>
      <c r="AJ32" s="40" t="str">
        <f t="shared" si="7"/>
        <v/>
      </c>
      <c r="AK32" s="40" t="str">
        <f t="shared" si="8"/>
        <v/>
      </c>
      <c r="AL32" s="63">
        <f t="shared" si="9"/>
        <v>0</v>
      </c>
      <c r="AM32" s="63">
        <f t="shared" si="10"/>
        <v>0</v>
      </c>
      <c r="AN32" s="120">
        <f t="shared" si="11"/>
        <v>0</v>
      </c>
      <c r="AO32" s="48">
        <f t="shared" si="12"/>
        <v>0</v>
      </c>
      <c r="AP32" s="40">
        <f t="shared" si="75"/>
        <v>0</v>
      </c>
      <c r="AQ32" s="46">
        <f t="shared" si="14"/>
        <v>0</v>
      </c>
      <c r="AR32" s="40">
        <f t="shared" si="15"/>
        <v>0</v>
      </c>
      <c r="AS32" s="48">
        <f t="shared" si="16"/>
        <v>0</v>
      </c>
      <c r="AT32" s="47">
        <f t="shared" si="17"/>
        <v>0</v>
      </c>
      <c r="AU32" s="46">
        <f t="shared" si="18"/>
        <v>0</v>
      </c>
      <c r="AV32" s="47">
        <f t="shared" si="19"/>
        <v>0</v>
      </c>
      <c r="AW32" s="67" t="str">
        <f t="shared" si="76"/>
        <v/>
      </c>
      <c r="AX32" s="67" t="str">
        <f t="shared" si="77"/>
        <v/>
      </c>
      <c r="AY32" s="67" t="str">
        <f t="shared" si="78"/>
        <v/>
      </c>
      <c r="AZ32" s="67" t="str">
        <f t="shared" si="79"/>
        <v/>
      </c>
      <c r="BA32" s="67" t="str">
        <f t="shared" si="80"/>
        <v/>
      </c>
      <c r="BB32" s="67" t="str">
        <f t="shared" si="81"/>
        <v/>
      </c>
      <c r="BC32" s="67" t="str">
        <f t="shared" si="82"/>
        <v/>
      </c>
      <c r="BD32" s="67" t="str">
        <f t="shared" si="83"/>
        <v/>
      </c>
      <c r="BE32" s="67" t="str">
        <f t="shared" si="21"/>
        <v/>
      </c>
      <c r="BF32" s="67" t="str">
        <f t="shared" si="52"/>
        <v/>
      </c>
      <c r="BG32" s="75" t="str">
        <f t="shared" si="53"/>
        <v/>
      </c>
      <c r="BH32" s="67" t="str">
        <f t="shared" si="54"/>
        <v/>
      </c>
      <c r="BI32" s="97" t="str">
        <f t="shared" si="55"/>
        <v/>
      </c>
      <c r="BJ32" s="93" t="str">
        <f t="shared" si="56"/>
        <v/>
      </c>
      <c r="BK32" s="94" t="str">
        <f t="shared" si="57"/>
        <v/>
      </c>
      <c r="BL32" s="95" t="str">
        <f t="shared" si="58"/>
        <v/>
      </c>
      <c r="BM32" s="92" t="str">
        <f t="shared" si="59"/>
        <v/>
      </c>
      <c r="BN32" s="93">
        <f t="shared" si="60"/>
        <v>0</v>
      </c>
      <c r="BO32" s="94">
        <f t="shared" si="61"/>
        <v>0</v>
      </c>
      <c r="BP32" s="95">
        <f t="shared" si="84"/>
        <v>0</v>
      </c>
      <c r="BQ32" s="92">
        <f t="shared" si="63"/>
        <v>0</v>
      </c>
      <c r="BR32" s="68">
        <f t="shared" si="74"/>
        <v>3</v>
      </c>
      <c r="BS32" s="68">
        <f t="shared" si="22"/>
        <v>3</v>
      </c>
      <c r="BT32" s="68">
        <f t="shared" si="23"/>
        <v>3</v>
      </c>
      <c r="BU32" s="68">
        <f t="shared" si="24"/>
        <v>3</v>
      </c>
      <c r="BV32" s="48">
        <f t="shared" si="25"/>
        <v>2</v>
      </c>
      <c r="BW32" s="48">
        <f t="shared" si="26"/>
        <v>2</v>
      </c>
      <c r="BX32" s="48">
        <f t="shared" si="27"/>
        <v>2</v>
      </c>
      <c r="BY32" s="48">
        <f t="shared" si="28"/>
        <v>2</v>
      </c>
      <c r="BZ32" s="69">
        <f t="shared" si="64"/>
        <v>0</v>
      </c>
      <c r="CA32" s="69">
        <f t="shared" si="65"/>
        <v>2</v>
      </c>
      <c r="CB32" s="70">
        <f t="shared" si="29"/>
        <v>0</v>
      </c>
      <c r="CC32" s="70">
        <f t="shared" si="30"/>
        <v>0</v>
      </c>
      <c r="CD32" s="70">
        <f t="shared" si="31"/>
        <v>0</v>
      </c>
      <c r="CE32" s="71">
        <f t="shared" si="32"/>
        <v>0</v>
      </c>
      <c r="CF32" s="71">
        <f t="shared" si="33"/>
        <v>0</v>
      </c>
      <c r="CG32" s="71">
        <f t="shared" si="34"/>
        <v>0</v>
      </c>
      <c r="CH32" s="72">
        <f t="shared" si="35"/>
        <v>0</v>
      </c>
      <c r="CI32" s="72">
        <f t="shared" si="36"/>
        <v>0</v>
      </c>
      <c r="CJ32" s="77">
        <f t="shared" si="37"/>
        <v>0</v>
      </c>
      <c r="CK32" s="77">
        <f t="shared" si="38"/>
        <v>0</v>
      </c>
      <c r="CL32" s="77">
        <f t="shared" si="39"/>
        <v>0</v>
      </c>
      <c r="CM32" s="76">
        <f t="shared" si="40"/>
        <v>0</v>
      </c>
      <c r="CN32" s="76">
        <f t="shared" si="41"/>
        <v>0</v>
      </c>
      <c r="CO32" s="76">
        <f t="shared" si="42"/>
        <v>0</v>
      </c>
      <c r="CP32" s="61">
        <f t="shared" si="43"/>
        <v>0</v>
      </c>
      <c r="CQ32" s="61">
        <f t="shared" si="44"/>
        <v>0</v>
      </c>
      <c r="CR32" s="109">
        <f t="shared" si="66"/>
        <v>1</v>
      </c>
      <c r="CS32" s="79" t="str">
        <f t="shared" si="45"/>
        <v/>
      </c>
      <c r="CT32" s="69">
        <f t="shared" si="67"/>
        <v>0</v>
      </c>
      <c r="CV32" s="79" t="str">
        <f t="shared" si="46"/>
        <v/>
      </c>
      <c r="CW32" s="69">
        <f t="shared" si="68"/>
        <v>0</v>
      </c>
      <c r="CY32" s="80">
        <f t="shared" si="47"/>
        <v>0</v>
      </c>
    </row>
    <row r="33" spans="1:104" ht="18" customHeight="1" thickBot="1">
      <c r="A33" s="32" t="s">
        <v>28</v>
      </c>
      <c r="B33" s="20">
        <v>26</v>
      </c>
      <c r="C33" s="114"/>
      <c r="D33" s="112"/>
      <c r="E33" s="35"/>
      <c r="F33" s="115"/>
      <c r="G33" s="1"/>
      <c r="H33" s="30"/>
      <c r="I33" s="33" t="str">
        <f t="shared" si="0"/>
        <v/>
      </c>
      <c r="J33" s="54" t="str">
        <f t="shared" si="1"/>
        <v/>
      </c>
      <c r="K33" s="65">
        <f t="shared" si="69"/>
        <v>0</v>
      </c>
      <c r="L33" s="66">
        <f t="shared" si="70"/>
        <v>0</v>
      </c>
      <c r="M33" s="66">
        <f t="shared" si="71"/>
        <v>0</v>
      </c>
      <c r="N33" s="66">
        <f t="shared" si="72"/>
        <v>0</v>
      </c>
      <c r="O33" s="88" t="str">
        <f t="shared" si="3"/>
        <v/>
      </c>
      <c r="P33" s="99"/>
      <c r="Q33" s="59" t="str">
        <f t="shared" si="48"/>
        <v/>
      </c>
      <c r="R33" s="44"/>
      <c r="S33" s="45">
        <f t="shared" si="85"/>
        <v>3.8194444444444443E-3</v>
      </c>
      <c r="T33" s="45">
        <f t="shared" si="86"/>
        <v>3.8194444444444443E-3</v>
      </c>
      <c r="U33" s="45">
        <f t="shared" si="87"/>
        <v>3.8194444444444443E-3</v>
      </c>
      <c r="V33" s="44"/>
      <c r="W33" s="44"/>
      <c r="X33" s="44"/>
      <c r="Z33" s="6"/>
      <c r="AB33" s="6"/>
      <c r="AD33" s="6"/>
      <c r="AF33" s="6"/>
      <c r="AG33" s="14">
        <f t="shared" si="4"/>
        <v>0</v>
      </c>
      <c r="AH33" s="14">
        <f t="shared" si="5"/>
        <v>0</v>
      </c>
      <c r="AI33" s="121">
        <f t="shared" si="6"/>
        <v>0</v>
      </c>
      <c r="AJ33" s="40" t="str">
        <f t="shared" si="7"/>
        <v/>
      </c>
      <c r="AK33" s="40" t="str">
        <f t="shared" si="8"/>
        <v/>
      </c>
      <c r="AL33" s="63">
        <f t="shared" si="9"/>
        <v>0</v>
      </c>
      <c r="AM33" s="63">
        <f t="shared" si="10"/>
        <v>0</v>
      </c>
      <c r="AN33" s="120">
        <f t="shared" si="11"/>
        <v>0</v>
      </c>
      <c r="AO33" s="48">
        <f t="shared" si="12"/>
        <v>0</v>
      </c>
      <c r="AP33" s="40">
        <f t="shared" si="75"/>
        <v>0</v>
      </c>
      <c r="AQ33" s="46">
        <f t="shared" si="14"/>
        <v>0</v>
      </c>
      <c r="AR33" s="40">
        <f t="shared" si="15"/>
        <v>0</v>
      </c>
      <c r="AS33" s="48">
        <f t="shared" si="16"/>
        <v>0</v>
      </c>
      <c r="AT33" s="47">
        <f t="shared" si="17"/>
        <v>0</v>
      </c>
      <c r="AU33" s="46">
        <f t="shared" si="18"/>
        <v>0</v>
      </c>
      <c r="AV33" s="47">
        <f t="shared" si="19"/>
        <v>0</v>
      </c>
      <c r="AW33" s="67" t="str">
        <f t="shared" si="76"/>
        <v/>
      </c>
      <c r="AX33" s="67" t="str">
        <f t="shared" si="77"/>
        <v/>
      </c>
      <c r="AY33" s="67" t="str">
        <f t="shared" si="78"/>
        <v/>
      </c>
      <c r="AZ33" s="67" t="str">
        <f t="shared" si="79"/>
        <v/>
      </c>
      <c r="BA33" s="67" t="str">
        <f t="shared" si="80"/>
        <v/>
      </c>
      <c r="BB33" s="67" t="str">
        <f t="shared" si="81"/>
        <v/>
      </c>
      <c r="BC33" s="67" t="str">
        <f t="shared" si="82"/>
        <v/>
      </c>
      <c r="BD33" s="67" t="str">
        <f t="shared" si="83"/>
        <v/>
      </c>
      <c r="BE33" s="67" t="str">
        <f t="shared" si="21"/>
        <v/>
      </c>
      <c r="BF33" s="67" t="str">
        <f t="shared" si="52"/>
        <v/>
      </c>
      <c r="BG33" s="75" t="str">
        <f t="shared" si="53"/>
        <v/>
      </c>
      <c r="BH33" s="67" t="str">
        <f t="shared" si="54"/>
        <v/>
      </c>
      <c r="BI33" s="97" t="str">
        <f t="shared" si="55"/>
        <v/>
      </c>
      <c r="BJ33" s="93" t="str">
        <f t="shared" si="56"/>
        <v/>
      </c>
      <c r="BK33" s="94" t="str">
        <f t="shared" si="57"/>
        <v/>
      </c>
      <c r="BL33" s="95" t="str">
        <f t="shared" si="58"/>
        <v/>
      </c>
      <c r="BM33" s="92" t="str">
        <f t="shared" si="59"/>
        <v/>
      </c>
      <c r="BN33" s="93">
        <f t="shared" si="60"/>
        <v>0</v>
      </c>
      <c r="BO33" s="94">
        <f t="shared" si="61"/>
        <v>0</v>
      </c>
      <c r="BP33" s="95">
        <f t="shared" si="84"/>
        <v>0</v>
      </c>
      <c r="BQ33" s="92">
        <f t="shared" si="63"/>
        <v>0</v>
      </c>
      <c r="BR33" s="68">
        <f t="shared" si="74"/>
        <v>3</v>
      </c>
      <c r="BS33" s="68">
        <f t="shared" si="22"/>
        <v>3</v>
      </c>
      <c r="BT33" s="68">
        <f t="shared" si="23"/>
        <v>3</v>
      </c>
      <c r="BU33" s="68">
        <f t="shared" si="24"/>
        <v>3</v>
      </c>
      <c r="BV33" s="48">
        <f t="shared" si="25"/>
        <v>2</v>
      </c>
      <c r="BW33" s="48">
        <f t="shared" si="26"/>
        <v>2</v>
      </c>
      <c r="BX33" s="48">
        <f t="shared" si="27"/>
        <v>2</v>
      </c>
      <c r="BY33" s="48">
        <f t="shared" si="28"/>
        <v>2</v>
      </c>
      <c r="BZ33" s="69">
        <f t="shared" si="64"/>
        <v>0</v>
      </c>
      <c r="CA33" s="69">
        <f t="shared" si="65"/>
        <v>2</v>
      </c>
      <c r="CB33" s="70">
        <f t="shared" si="29"/>
        <v>0</v>
      </c>
      <c r="CC33" s="70">
        <f t="shared" si="30"/>
        <v>0</v>
      </c>
      <c r="CD33" s="70">
        <f t="shared" si="31"/>
        <v>0</v>
      </c>
      <c r="CE33" s="71">
        <f t="shared" si="32"/>
        <v>0</v>
      </c>
      <c r="CF33" s="71">
        <f t="shared" si="33"/>
        <v>0</v>
      </c>
      <c r="CG33" s="71">
        <f t="shared" si="34"/>
        <v>0</v>
      </c>
      <c r="CH33" s="72">
        <f t="shared" si="35"/>
        <v>0</v>
      </c>
      <c r="CI33" s="72">
        <f t="shared" si="36"/>
        <v>0</v>
      </c>
      <c r="CJ33" s="77">
        <f t="shared" si="37"/>
        <v>0</v>
      </c>
      <c r="CK33" s="77">
        <f t="shared" si="38"/>
        <v>0</v>
      </c>
      <c r="CL33" s="77">
        <f t="shared" si="39"/>
        <v>0</v>
      </c>
      <c r="CM33" s="76">
        <f t="shared" si="40"/>
        <v>0</v>
      </c>
      <c r="CN33" s="76">
        <f t="shared" si="41"/>
        <v>0</v>
      </c>
      <c r="CO33" s="76">
        <f t="shared" si="42"/>
        <v>0</v>
      </c>
      <c r="CP33" s="61">
        <f t="shared" si="43"/>
        <v>0</v>
      </c>
      <c r="CQ33" s="61">
        <f t="shared" si="44"/>
        <v>0</v>
      </c>
      <c r="CR33" s="109">
        <f t="shared" si="66"/>
        <v>1</v>
      </c>
      <c r="CS33" s="79" t="str">
        <f t="shared" si="45"/>
        <v/>
      </c>
      <c r="CT33" s="69">
        <f t="shared" si="67"/>
        <v>0</v>
      </c>
      <c r="CV33" s="79" t="str">
        <f t="shared" si="46"/>
        <v/>
      </c>
      <c r="CW33" s="69">
        <f t="shared" si="68"/>
        <v>0</v>
      </c>
      <c r="CY33" s="80">
        <f t="shared" si="47"/>
        <v>0</v>
      </c>
    </row>
    <row r="34" spans="1:104" ht="18" customHeight="1" thickBot="1">
      <c r="A34" s="32" t="s">
        <v>28</v>
      </c>
      <c r="B34" s="20">
        <v>27</v>
      </c>
      <c r="C34" s="114"/>
      <c r="D34" s="112"/>
      <c r="E34" s="35"/>
      <c r="F34" s="115"/>
      <c r="G34" s="1"/>
      <c r="H34" s="30"/>
      <c r="I34" s="33" t="str">
        <f t="shared" si="0"/>
        <v/>
      </c>
      <c r="J34" s="54" t="str">
        <f t="shared" si="1"/>
        <v/>
      </c>
      <c r="K34" s="65">
        <f t="shared" si="69"/>
        <v>0</v>
      </c>
      <c r="L34" s="66">
        <f t="shared" si="70"/>
        <v>0</v>
      </c>
      <c r="M34" s="66">
        <f t="shared" si="71"/>
        <v>0</v>
      </c>
      <c r="N34" s="66">
        <f t="shared" si="72"/>
        <v>0</v>
      </c>
      <c r="O34" s="88" t="str">
        <f t="shared" si="3"/>
        <v/>
      </c>
      <c r="P34" s="99"/>
      <c r="Q34" s="59" t="str">
        <f t="shared" si="48"/>
        <v/>
      </c>
      <c r="R34" s="44"/>
      <c r="S34" s="45">
        <f t="shared" si="85"/>
        <v>3.8194444444444443E-3</v>
      </c>
      <c r="T34" s="45">
        <f t="shared" si="86"/>
        <v>3.8194444444444443E-3</v>
      </c>
      <c r="U34" s="45">
        <f t="shared" si="87"/>
        <v>3.8194444444444443E-3</v>
      </c>
      <c r="V34" s="44"/>
      <c r="W34" s="44"/>
      <c r="X34" s="44"/>
      <c r="Z34" s="13"/>
      <c r="AB34" s="13"/>
      <c r="AD34" s="13"/>
      <c r="AF34" s="13"/>
      <c r="AG34" s="14">
        <f t="shared" si="4"/>
        <v>0</v>
      </c>
      <c r="AH34" s="14">
        <f t="shared" si="5"/>
        <v>0</v>
      </c>
      <c r="AI34" s="121">
        <f t="shared" si="6"/>
        <v>0</v>
      </c>
      <c r="AJ34" s="40" t="str">
        <f t="shared" si="7"/>
        <v/>
      </c>
      <c r="AK34" s="40" t="str">
        <f t="shared" si="8"/>
        <v/>
      </c>
      <c r="AL34" s="63">
        <f t="shared" si="9"/>
        <v>0</v>
      </c>
      <c r="AM34" s="63">
        <f t="shared" si="10"/>
        <v>0</v>
      </c>
      <c r="AN34" s="120">
        <f t="shared" si="11"/>
        <v>0</v>
      </c>
      <c r="AO34" s="48">
        <f t="shared" si="12"/>
        <v>0</v>
      </c>
      <c r="AP34" s="40">
        <f t="shared" si="75"/>
        <v>0</v>
      </c>
      <c r="AQ34" s="46">
        <f t="shared" si="14"/>
        <v>0</v>
      </c>
      <c r="AR34" s="40">
        <f t="shared" si="15"/>
        <v>0</v>
      </c>
      <c r="AS34" s="48">
        <f t="shared" si="16"/>
        <v>0</v>
      </c>
      <c r="AT34" s="47">
        <f t="shared" si="17"/>
        <v>0</v>
      </c>
      <c r="AU34" s="46">
        <f t="shared" si="18"/>
        <v>0</v>
      </c>
      <c r="AV34" s="47">
        <f t="shared" si="19"/>
        <v>0</v>
      </c>
      <c r="AW34" s="67" t="str">
        <f t="shared" si="76"/>
        <v/>
      </c>
      <c r="AX34" s="67" t="str">
        <f t="shared" si="77"/>
        <v/>
      </c>
      <c r="AY34" s="67" t="str">
        <f t="shared" si="78"/>
        <v/>
      </c>
      <c r="AZ34" s="67" t="str">
        <f t="shared" si="79"/>
        <v/>
      </c>
      <c r="BA34" s="67" t="str">
        <f t="shared" si="80"/>
        <v/>
      </c>
      <c r="BB34" s="67" t="str">
        <f t="shared" si="81"/>
        <v/>
      </c>
      <c r="BC34" s="67" t="str">
        <f t="shared" si="82"/>
        <v/>
      </c>
      <c r="BD34" s="67" t="str">
        <f t="shared" si="83"/>
        <v/>
      </c>
      <c r="BE34" s="67" t="str">
        <f t="shared" si="21"/>
        <v/>
      </c>
      <c r="BF34" s="67" t="str">
        <f t="shared" si="52"/>
        <v/>
      </c>
      <c r="BG34" s="75" t="str">
        <f t="shared" si="53"/>
        <v/>
      </c>
      <c r="BH34" s="67" t="str">
        <f t="shared" si="54"/>
        <v/>
      </c>
      <c r="BI34" s="97" t="str">
        <f t="shared" si="55"/>
        <v/>
      </c>
      <c r="BJ34" s="93" t="str">
        <f t="shared" si="56"/>
        <v/>
      </c>
      <c r="BK34" s="94" t="str">
        <f t="shared" si="57"/>
        <v/>
      </c>
      <c r="BL34" s="95" t="str">
        <f t="shared" si="58"/>
        <v/>
      </c>
      <c r="BM34" s="92" t="str">
        <f t="shared" si="59"/>
        <v/>
      </c>
      <c r="BN34" s="93">
        <f t="shared" si="60"/>
        <v>0</v>
      </c>
      <c r="BO34" s="94">
        <f t="shared" si="61"/>
        <v>0</v>
      </c>
      <c r="BP34" s="95">
        <f t="shared" si="84"/>
        <v>0</v>
      </c>
      <c r="BQ34" s="92">
        <f t="shared" si="63"/>
        <v>0</v>
      </c>
      <c r="BR34" s="68">
        <f t="shared" si="74"/>
        <v>3</v>
      </c>
      <c r="BS34" s="68">
        <f t="shared" si="22"/>
        <v>3</v>
      </c>
      <c r="BT34" s="68">
        <f t="shared" si="23"/>
        <v>3</v>
      </c>
      <c r="BU34" s="68">
        <f t="shared" si="24"/>
        <v>3</v>
      </c>
      <c r="BV34" s="48">
        <f t="shared" si="25"/>
        <v>2</v>
      </c>
      <c r="BW34" s="48">
        <f t="shared" si="26"/>
        <v>2</v>
      </c>
      <c r="BX34" s="48">
        <f t="shared" si="27"/>
        <v>2</v>
      </c>
      <c r="BY34" s="48">
        <f t="shared" si="28"/>
        <v>2</v>
      </c>
      <c r="BZ34" s="69">
        <f t="shared" si="64"/>
        <v>0</v>
      </c>
      <c r="CA34" s="69">
        <f t="shared" si="65"/>
        <v>2</v>
      </c>
      <c r="CB34" s="70">
        <f t="shared" si="29"/>
        <v>0</v>
      </c>
      <c r="CC34" s="70">
        <f t="shared" si="30"/>
        <v>0</v>
      </c>
      <c r="CD34" s="70">
        <f t="shared" si="31"/>
        <v>0</v>
      </c>
      <c r="CE34" s="71">
        <f t="shared" si="32"/>
        <v>0</v>
      </c>
      <c r="CF34" s="71">
        <f t="shared" si="33"/>
        <v>0</v>
      </c>
      <c r="CG34" s="71">
        <f t="shared" si="34"/>
        <v>0</v>
      </c>
      <c r="CH34" s="72">
        <f t="shared" si="35"/>
        <v>0</v>
      </c>
      <c r="CI34" s="72">
        <f t="shared" si="36"/>
        <v>0</v>
      </c>
      <c r="CJ34" s="77">
        <f t="shared" si="37"/>
        <v>0</v>
      </c>
      <c r="CK34" s="77">
        <f t="shared" si="38"/>
        <v>0</v>
      </c>
      <c r="CL34" s="77">
        <f t="shared" si="39"/>
        <v>0</v>
      </c>
      <c r="CM34" s="76">
        <f t="shared" si="40"/>
        <v>0</v>
      </c>
      <c r="CN34" s="76">
        <f t="shared" si="41"/>
        <v>0</v>
      </c>
      <c r="CO34" s="76">
        <f t="shared" si="42"/>
        <v>0</v>
      </c>
      <c r="CP34" s="61">
        <f t="shared" si="43"/>
        <v>0</v>
      </c>
      <c r="CQ34" s="61">
        <f t="shared" si="44"/>
        <v>0</v>
      </c>
      <c r="CR34" s="109">
        <f t="shared" si="66"/>
        <v>1</v>
      </c>
      <c r="CS34" s="79" t="str">
        <f t="shared" si="45"/>
        <v/>
      </c>
      <c r="CT34" s="69">
        <f t="shared" si="67"/>
        <v>0</v>
      </c>
      <c r="CV34" s="79" t="str">
        <f t="shared" si="46"/>
        <v/>
      </c>
      <c r="CW34" s="69">
        <f t="shared" si="68"/>
        <v>0</v>
      </c>
      <c r="CY34" s="80">
        <f t="shared" si="47"/>
        <v>0</v>
      </c>
    </row>
    <row r="35" spans="1:104" ht="18" customHeight="1" thickBot="1">
      <c r="A35" s="32" t="s">
        <v>28</v>
      </c>
      <c r="B35" s="20">
        <v>28</v>
      </c>
      <c r="C35" s="114"/>
      <c r="D35" s="112"/>
      <c r="E35" s="35"/>
      <c r="F35" s="115"/>
      <c r="G35" s="1"/>
      <c r="H35" s="30"/>
      <c r="I35" s="33" t="str">
        <f t="shared" si="0"/>
        <v/>
      </c>
      <c r="J35" s="54" t="str">
        <f t="shared" si="1"/>
        <v/>
      </c>
      <c r="K35" s="65">
        <f t="shared" si="69"/>
        <v>0</v>
      </c>
      <c r="L35" s="66">
        <f t="shared" si="70"/>
        <v>0</v>
      </c>
      <c r="M35" s="66">
        <f t="shared" si="71"/>
        <v>0</v>
      </c>
      <c r="N35" s="66">
        <f t="shared" si="72"/>
        <v>0</v>
      </c>
      <c r="O35" s="88" t="str">
        <f t="shared" si="3"/>
        <v/>
      </c>
      <c r="P35" s="99"/>
      <c r="Q35" s="59" t="str">
        <f t="shared" si="48"/>
        <v/>
      </c>
      <c r="R35" s="44"/>
      <c r="S35" s="45">
        <f t="shared" si="85"/>
        <v>3.8194444444444443E-3</v>
      </c>
      <c r="T35" s="45">
        <f t="shared" si="86"/>
        <v>3.8194444444444443E-3</v>
      </c>
      <c r="U35" s="45">
        <f t="shared" si="87"/>
        <v>3.8194444444444443E-3</v>
      </c>
      <c r="V35" s="44"/>
      <c r="W35" s="44"/>
      <c r="X35" s="44"/>
      <c r="AG35" s="14">
        <f t="shared" si="4"/>
        <v>0</v>
      </c>
      <c r="AH35" s="14">
        <f t="shared" si="5"/>
        <v>0</v>
      </c>
      <c r="AI35" s="121">
        <f t="shared" si="6"/>
        <v>0</v>
      </c>
      <c r="AJ35" s="40" t="str">
        <f t="shared" si="7"/>
        <v/>
      </c>
      <c r="AK35" s="40" t="str">
        <f t="shared" si="8"/>
        <v/>
      </c>
      <c r="AL35" s="63">
        <f t="shared" si="9"/>
        <v>0</v>
      </c>
      <c r="AM35" s="63">
        <f t="shared" si="10"/>
        <v>0</v>
      </c>
      <c r="AN35" s="120">
        <f t="shared" si="11"/>
        <v>0</v>
      </c>
      <c r="AO35" s="48">
        <f t="shared" si="12"/>
        <v>0</v>
      </c>
      <c r="AP35" s="40">
        <f t="shared" si="75"/>
        <v>0</v>
      </c>
      <c r="AQ35" s="46">
        <f t="shared" si="14"/>
        <v>0</v>
      </c>
      <c r="AR35" s="40">
        <f t="shared" si="15"/>
        <v>0</v>
      </c>
      <c r="AS35" s="48">
        <f t="shared" si="16"/>
        <v>0</v>
      </c>
      <c r="AT35" s="47">
        <f t="shared" si="17"/>
        <v>0</v>
      </c>
      <c r="AU35" s="46">
        <f t="shared" si="18"/>
        <v>0</v>
      </c>
      <c r="AV35" s="47">
        <f t="shared" si="19"/>
        <v>0</v>
      </c>
      <c r="AW35" s="67" t="str">
        <f t="shared" si="76"/>
        <v/>
      </c>
      <c r="AX35" s="67" t="str">
        <f t="shared" si="77"/>
        <v/>
      </c>
      <c r="AY35" s="67" t="str">
        <f t="shared" si="78"/>
        <v/>
      </c>
      <c r="AZ35" s="67" t="str">
        <f t="shared" si="79"/>
        <v/>
      </c>
      <c r="BA35" s="67" t="str">
        <f t="shared" si="80"/>
        <v/>
      </c>
      <c r="BB35" s="67" t="str">
        <f t="shared" si="81"/>
        <v/>
      </c>
      <c r="BC35" s="67" t="str">
        <f t="shared" si="82"/>
        <v/>
      </c>
      <c r="BD35" s="67" t="str">
        <f t="shared" si="83"/>
        <v/>
      </c>
      <c r="BE35" s="67" t="str">
        <f t="shared" si="21"/>
        <v/>
      </c>
      <c r="BF35" s="67" t="str">
        <f t="shared" si="52"/>
        <v/>
      </c>
      <c r="BG35" s="75" t="str">
        <f t="shared" si="53"/>
        <v/>
      </c>
      <c r="BH35" s="67" t="str">
        <f t="shared" si="54"/>
        <v/>
      </c>
      <c r="BI35" s="97" t="str">
        <f t="shared" si="55"/>
        <v/>
      </c>
      <c r="BJ35" s="93" t="str">
        <f t="shared" si="56"/>
        <v/>
      </c>
      <c r="BK35" s="94" t="str">
        <f t="shared" si="57"/>
        <v/>
      </c>
      <c r="BL35" s="95" t="str">
        <f t="shared" si="58"/>
        <v/>
      </c>
      <c r="BM35" s="92" t="str">
        <f t="shared" si="59"/>
        <v/>
      </c>
      <c r="BN35" s="93">
        <f t="shared" si="60"/>
        <v>0</v>
      </c>
      <c r="BO35" s="94">
        <f t="shared" si="61"/>
        <v>0</v>
      </c>
      <c r="BP35" s="95">
        <f t="shared" si="84"/>
        <v>0</v>
      </c>
      <c r="BQ35" s="92">
        <f t="shared" si="63"/>
        <v>0</v>
      </c>
      <c r="BR35" s="68">
        <f t="shared" si="74"/>
        <v>3</v>
      </c>
      <c r="BS35" s="68">
        <f t="shared" si="22"/>
        <v>3</v>
      </c>
      <c r="BT35" s="68">
        <f t="shared" si="23"/>
        <v>3</v>
      </c>
      <c r="BU35" s="68">
        <f t="shared" si="24"/>
        <v>3</v>
      </c>
      <c r="BV35" s="48">
        <f t="shared" si="25"/>
        <v>2</v>
      </c>
      <c r="BW35" s="48">
        <f t="shared" si="26"/>
        <v>2</v>
      </c>
      <c r="BX35" s="48">
        <f t="shared" si="27"/>
        <v>2</v>
      </c>
      <c r="BY35" s="48">
        <f t="shared" si="28"/>
        <v>2</v>
      </c>
      <c r="BZ35" s="69">
        <f t="shared" si="64"/>
        <v>0</v>
      </c>
      <c r="CA35" s="69">
        <f t="shared" si="65"/>
        <v>2</v>
      </c>
      <c r="CB35" s="70">
        <f t="shared" si="29"/>
        <v>0</v>
      </c>
      <c r="CC35" s="70">
        <f t="shared" si="30"/>
        <v>0</v>
      </c>
      <c r="CD35" s="70">
        <f t="shared" si="31"/>
        <v>0</v>
      </c>
      <c r="CE35" s="71">
        <f t="shared" si="32"/>
        <v>0</v>
      </c>
      <c r="CF35" s="71">
        <f t="shared" si="33"/>
        <v>0</v>
      </c>
      <c r="CG35" s="71">
        <f t="shared" si="34"/>
        <v>0</v>
      </c>
      <c r="CH35" s="72">
        <f t="shared" si="35"/>
        <v>0</v>
      </c>
      <c r="CI35" s="72">
        <f t="shared" si="36"/>
        <v>0</v>
      </c>
      <c r="CJ35" s="77">
        <f t="shared" si="37"/>
        <v>0</v>
      </c>
      <c r="CK35" s="77">
        <f t="shared" si="38"/>
        <v>0</v>
      </c>
      <c r="CL35" s="77">
        <f t="shared" si="39"/>
        <v>0</v>
      </c>
      <c r="CM35" s="76">
        <f t="shared" si="40"/>
        <v>0</v>
      </c>
      <c r="CN35" s="76">
        <f t="shared" si="41"/>
        <v>0</v>
      </c>
      <c r="CO35" s="76">
        <f t="shared" si="42"/>
        <v>0</v>
      </c>
      <c r="CP35" s="61">
        <f t="shared" si="43"/>
        <v>0</v>
      </c>
      <c r="CQ35" s="61">
        <f t="shared" si="44"/>
        <v>0</v>
      </c>
      <c r="CR35" s="109">
        <f t="shared" si="66"/>
        <v>1</v>
      </c>
      <c r="CS35" s="79" t="str">
        <f t="shared" si="45"/>
        <v/>
      </c>
      <c r="CT35" s="69">
        <f t="shared" si="67"/>
        <v>0</v>
      </c>
      <c r="CV35" s="79" t="str">
        <f t="shared" si="46"/>
        <v/>
      </c>
      <c r="CW35" s="69">
        <f t="shared" si="68"/>
        <v>0</v>
      </c>
      <c r="CY35" s="80">
        <f t="shared" si="47"/>
        <v>0</v>
      </c>
    </row>
    <row r="36" spans="1:104" ht="18" customHeight="1" thickBot="1">
      <c r="A36" s="32" t="s">
        <v>28</v>
      </c>
      <c r="B36" s="20">
        <v>29</v>
      </c>
      <c r="C36" s="114"/>
      <c r="D36" s="112"/>
      <c r="E36" s="35"/>
      <c r="F36" s="115"/>
      <c r="G36" s="1"/>
      <c r="H36" s="30"/>
      <c r="I36" s="33" t="str">
        <f t="shared" si="0"/>
        <v/>
      </c>
      <c r="J36" s="54" t="str">
        <f t="shared" si="1"/>
        <v/>
      </c>
      <c r="K36" s="65">
        <f t="shared" si="69"/>
        <v>0</v>
      </c>
      <c r="L36" s="66">
        <f t="shared" si="70"/>
        <v>0</v>
      </c>
      <c r="M36" s="66">
        <f t="shared" si="71"/>
        <v>0</v>
      </c>
      <c r="N36" s="66">
        <f t="shared" si="72"/>
        <v>0</v>
      </c>
      <c r="O36" s="88" t="str">
        <f t="shared" si="3"/>
        <v/>
      </c>
      <c r="P36" s="99"/>
      <c r="Q36" s="59" t="str">
        <f t="shared" si="48"/>
        <v/>
      </c>
      <c r="R36" s="44"/>
      <c r="S36" s="45">
        <f t="shared" si="85"/>
        <v>3.8194444444444443E-3</v>
      </c>
      <c r="T36" s="45">
        <f t="shared" si="86"/>
        <v>3.8194444444444443E-3</v>
      </c>
      <c r="U36" s="45">
        <f t="shared" si="87"/>
        <v>3.8194444444444443E-3</v>
      </c>
      <c r="V36" s="44"/>
      <c r="W36" s="44"/>
      <c r="X36" s="44"/>
      <c r="Z36" s="29"/>
      <c r="AB36" s="29"/>
      <c r="AD36" s="29"/>
      <c r="AF36" s="29"/>
      <c r="AG36" s="14">
        <f t="shared" si="4"/>
        <v>0</v>
      </c>
      <c r="AH36" s="14">
        <f t="shared" si="5"/>
        <v>0</v>
      </c>
      <c r="AI36" s="121">
        <f t="shared" si="6"/>
        <v>0</v>
      </c>
      <c r="AJ36" s="40" t="str">
        <f t="shared" si="7"/>
        <v/>
      </c>
      <c r="AK36" s="40" t="str">
        <f t="shared" si="8"/>
        <v/>
      </c>
      <c r="AL36" s="63">
        <f t="shared" si="9"/>
        <v>0</v>
      </c>
      <c r="AM36" s="63">
        <f t="shared" si="10"/>
        <v>0</v>
      </c>
      <c r="AN36" s="120">
        <f t="shared" si="11"/>
        <v>0</v>
      </c>
      <c r="AO36" s="48">
        <f t="shared" si="12"/>
        <v>0</v>
      </c>
      <c r="AP36" s="40">
        <f t="shared" si="75"/>
        <v>0</v>
      </c>
      <c r="AQ36" s="46">
        <f t="shared" si="14"/>
        <v>0</v>
      </c>
      <c r="AR36" s="40">
        <f t="shared" si="15"/>
        <v>0</v>
      </c>
      <c r="AS36" s="48">
        <f t="shared" si="16"/>
        <v>0</v>
      </c>
      <c r="AT36" s="47">
        <f t="shared" si="17"/>
        <v>0</v>
      </c>
      <c r="AU36" s="46">
        <f t="shared" si="18"/>
        <v>0</v>
      </c>
      <c r="AV36" s="47">
        <f t="shared" si="19"/>
        <v>0</v>
      </c>
      <c r="AW36" s="67" t="str">
        <f t="shared" si="76"/>
        <v/>
      </c>
      <c r="AX36" s="67" t="str">
        <f t="shared" si="77"/>
        <v/>
      </c>
      <c r="AY36" s="67" t="str">
        <f t="shared" si="78"/>
        <v/>
      </c>
      <c r="AZ36" s="67" t="str">
        <f t="shared" si="79"/>
        <v/>
      </c>
      <c r="BA36" s="67" t="str">
        <f t="shared" si="80"/>
        <v/>
      </c>
      <c r="BB36" s="67" t="str">
        <f t="shared" si="81"/>
        <v/>
      </c>
      <c r="BC36" s="67" t="str">
        <f t="shared" si="82"/>
        <v/>
      </c>
      <c r="BD36" s="67" t="str">
        <f t="shared" si="83"/>
        <v/>
      </c>
      <c r="BE36" s="67" t="str">
        <f t="shared" si="21"/>
        <v/>
      </c>
      <c r="BF36" s="67" t="str">
        <f t="shared" si="52"/>
        <v/>
      </c>
      <c r="BG36" s="75" t="str">
        <f t="shared" si="53"/>
        <v/>
      </c>
      <c r="BH36" s="67" t="str">
        <f t="shared" si="54"/>
        <v/>
      </c>
      <c r="BI36" s="97" t="str">
        <f t="shared" si="55"/>
        <v/>
      </c>
      <c r="BJ36" s="93" t="str">
        <f t="shared" si="56"/>
        <v/>
      </c>
      <c r="BK36" s="94" t="str">
        <f t="shared" si="57"/>
        <v/>
      </c>
      <c r="BL36" s="95" t="str">
        <f t="shared" si="58"/>
        <v/>
      </c>
      <c r="BM36" s="92" t="str">
        <f t="shared" si="59"/>
        <v/>
      </c>
      <c r="BN36" s="93">
        <f t="shared" si="60"/>
        <v>0</v>
      </c>
      <c r="BO36" s="94">
        <f t="shared" si="61"/>
        <v>0</v>
      </c>
      <c r="BP36" s="95">
        <f t="shared" si="84"/>
        <v>0</v>
      </c>
      <c r="BQ36" s="92">
        <f t="shared" si="63"/>
        <v>0</v>
      </c>
      <c r="BR36" s="68">
        <f t="shared" si="74"/>
        <v>3</v>
      </c>
      <c r="BS36" s="68">
        <f t="shared" si="22"/>
        <v>3</v>
      </c>
      <c r="BT36" s="68">
        <f t="shared" si="23"/>
        <v>3</v>
      </c>
      <c r="BU36" s="68">
        <f t="shared" si="24"/>
        <v>3</v>
      </c>
      <c r="BV36" s="48">
        <f t="shared" si="25"/>
        <v>2</v>
      </c>
      <c r="BW36" s="48">
        <f t="shared" si="26"/>
        <v>2</v>
      </c>
      <c r="BX36" s="48">
        <f t="shared" si="27"/>
        <v>2</v>
      </c>
      <c r="BY36" s="48">
        <f t="shared" si="28"/>
        <v>2</v>
      </c>
      <c r="BZ36" s="69">
        <f t="shared" si="64"/>
        <v>0</v>
      </c>
      <c r="CA36" s="69">
        <f t="shared" si="65"/>
        <v>2</v>
      </c>
      <c r="CB36" s="70">
        <f t="shared" si="29"/>
        <v>0</v>
      </c>
      <c r="CC36" s="70">
        <f t="shared" si="30"/>
        <v>0</v>
      </c>
      <c r="CD36" s="70">
        <f t="shared" si="31"/>
        <v>0</v>
      </c>
      <c r="CE36" s="71">
        <f t="shared" si="32"/>
        <v>0</v>
      </c>
      <c r="CF36" s="71">
        <f t="shared" si="33"/>
        <v>0</v>
      </c>
      <c r="CG36" s="71">
        <f t="shared" si="34"/>
        <v>0</v>
      </c>
      <c r="CH36" s="72">
        <f t="shared" si="35"/>
        <v>0</v>
      </c>
      <c r="CI36" s="72">
        <f t="shared" si="36"/>
        <v>0</v>
      </c>
      <c r="CJ36" s="77">
        <f t="shared" si="37"/>
        <v>0</v>
      </c>
      <c r="CK36" s="77">
        <f t="shared" si="38"/>
        <v>0</v>
      </c>
      <c r="CL36" s="77">
        <f t="shared" si="39"/>
        <v>0</v>
      </c>
      <c r="CM36" s="76">
        <f t="shared" si="40"/>
        <v>0</v>
      </c>
      <c r="CN36" s="76">
        <f t="shared" si="41"/>
        <v>0</v>
      </c>
      <c r="CO36" s="76">
        <f t="shared" si="42"/>
        <v>0</v>
      </c>
      <c r="CP36" s="61">
        <f t="shared" si="43"/>
        <v>0</v>
      </c>
      <c r="CQ36" s="61">
        <f t="shared" si="44"/>
        <v>0</v>
      </c>
      <c r="CR36" s="109">
        <f t="shared" si="66"/>
        <v>1</v>
      </c>
      <c r="CS36" s="79" t="str">
        <f t="shared" si="45"/>
        <v/>
      </c>
      <c r="CT36" s="69">
        <f t="shared" si="67"/>
        <v>0</v>
      </c>
      <c r="CV36" s="79" t="str">
        <f t="shared" si="46"/>
        <v/>
      </c>
      <c r="CW36" s="69">
        <f t="shared" si="68"/>
        <v>0</v>
      </c>
      <c r="CY36" s="80">
        <f t="shared" si="47"/>
        <v>0</v>
      </c>
    </row>
    <row r="37" spans="1:104" ht="18" customHeight="1" thickBot="1">
      <c r="A37" s="32" t="s">
        <v>28</v>
      </c>
      <c r="B37" s="20">
        <v>30</v>
      </c>
      <c r="C37" s="114"/>
      <c r="D37" s="112"/>
      <c r="E37" s="35"/>
      <c r="F37" s="115"/>
      <c r="G37" s="1"/>
      <c r="H37" s="30"/>
      <c r="I37" s="33" t="str">
        <f t="shared" si="0"/>
        <v/>
      </c>
      <c r="J37" s="54" t="str">
        <f t="shared" si="1"/>
        <v/>
      </c>
      <c r="K37" s="65">
        <f t="shared" si="69"/>
        <v>0</v>
      </c>
      <c r="L37" s="66">
        <f t="shared" si="70"/>
        <v>0</v>
      </c>
      <c r="M37" s="66">
        <f t="shared" si="71"/>
        <v>0</v>
      </c>
      <c r="N37" s="66">
        <f t="shared" si="72"/>
        <v>0</v>
      </c>
      <c r="O37" s="88" t="str">
        <f t="shared" si="3"/>
        <v/>
      </c>
      <c r="P37" s="99"/>
      <c r="Q37" s="59" t="str">
        <f t="shared" si="48"/>
        <v/>
      </c>
      <c r="R37" s="44"/>
      <c r="S37" s="45">
        <f t="shared" si="85"/>
        <v>3.8194444444444443E-3</v>
      </c>
      <c r="T37" s="45">
        <f t="shared" si="86"/>
        <v>3.8194444444444443E-3</v>
      </c>
      <c r="U37" s="45">
        <f t="shared" si="87"/>
        <v>3.8194444444444443E-3</v>
      </c>
      <c r="V37" s="44"/>
      <c r="W37" s="44"/>
      <c r="X37" s="44"/>
      <c r="Z37" s="6"/>
      <c r="AB37" s="6"/>
      <c r="AD37" s="6"/>
      <c r="AF37" s="6"/>
      <c r="AG37" s="14">
        <f t="shared" si="4"/>
        <v>0</v>
      </c>
      <c r="AH37" s="14">
        <f t="shared" si="5"/>
        <v>0</v>
      </c>
      <c r="AI37" s="121">
        <f t="shared" si="6"/>
        <v>0</v>
      </c>
      <c r="AJ37" s="40" t="str">
        <f t="shared" si="7"/>
        <v/>
      </c>
      <c r="AK37" s="40" t="str">
        <f t="shared" si="8"/>
        <v/>
      </c>
      <c r="AL37" s="63">
        <f t="shared" si="9"/>
        <v>0</v>
      </c>
      <c r="AM37" s="63">
        <f t="shared" si="10"/>
        <v>0</v>
      </c>
      <c r="AN37" s="120">
        <f t="shared" si="11"/>
        <v>0</v>
      </c>
      <c r="AO37" s="48">
        <f t="shared" si="12"/>
        <v>0</v>
      </c>
      <c r="AP37" s="40">
        <f t="shared" si="75"/>
        <v>0</v>
      </c>
      <c r="AQ37" s="46">
        <f t="shared" si="14"/>
        <v>0</v>
      </c>
      <c r="AR37" s="40">
        <f t="shared" si="15"/>
        <v>0</v>
      </c>
      <c r="AS37" s="48">
        <f t="shared" si="16"/>
        <v>0</v>
      </c>
      <c r="AT37" s="47">
        <f t="shared" si="17"/>
        <v>0</v>
      </c>
      <c r="AU37" s="46">
        <f t="shared" si="18"/>
        <v>0</v>
      </c>
      <c r="AV37" s="47">
        <f t="shared" si="19"/>
        <v>0</v>
      </c>
      <c r="AW37" s="67" t="str">
        <f t="shared" si="76"/>
        <v/>
      </c>
      <c r="AX37" s="67" t="str">
        <f t="shared" si="77"/>
        <v/>
      </c>
      <c r="AY37" s="67" t="str">
        <f t="shared" si="78"/>
        <v/>
      </c>
      <c r="AZ37" s="67" t="str">
        <f t="shared" si="79"/>
        <v/>
      </c>
      <c r="BA37" s="67" t="str">
        <f t="shared" si="80"/>
        <v/>
      </c>
      <c r="BB37" s="67" t="str">
        <f t="shared" si="81"/>
        <v/>
      </c>
      <c r="BC37" s="67" t="str">
        <f t="shared" si="82"/>
        <v/>
      </c>
      <c r="BD37" s="67" t="str">
        <f t="shared" si="83"/>
        <v/>
      </c>
      <c r="BE37" s="67" t="str">
        <f t="shared" si="21"/>
        <v/>
      </c>
      <c r="BF37" s="67" t="str">
        <f t="shared" si="52"/>
        <v/>
      </c>
      <c r="BG37" s="75" t="str">
        <f t="shared" si="53"/>
        <v/>
      </c>
      <c r="BH37" s="67" t="str">
        <f t="shared" si="54"/>
        <v/>
      </c>
      <c r="BI37" s="97" t="str">
        <f t="shared" si="55"/>
        <v/>
      </c>
      <c r="BJ37" s="93" t="str">
        <f t="shared" si="56"/>
        <v/>
      </c>
      <c r="BK37" s="94" t="str">
        <f t="shared" si="57"/>
        <v/>
      </c>
      <c r="BL37" s="95" t="str">
        <f t="shared" si="58"/>
        <v/>
      </c>
      <c r="BM37" s="92" t="str">
        <f t="shared" si="59"/>
        <v/>
      </c>
      <c r="BN37" s="93">
        <f t="shared" si="60"/>
        <v>0</v>
      </c>
      <c r="BO37" s="94">
        <f t="shared" si="61"/>
        <v>0</v>
      </c>
      <c r="BP37" s="95">
        <f t="shared" si="84"/>
        <v>0</v>
      </c>
      <c r="BQ37" s="92">
        <f t="shared" si="63"/>
        <v>0</v>
      </c>
      <c r="BR37" s="68">
        <f t="shared" si="74"/>
        <v>3</v>
      </c>
      <c r="BS37" s="68">
        <f t="shared" si="22"/>
        <v>3</v>
      </c>
      <c r="BT37" s="68">
        <f t="shared" si="23"/>
        <v>3</v>
      </c>
      <c r="BU37" s="68">
        <f t="shared" si="24"/>
        <v>3</v>
      </c>
      <c r="BV37" s="48">
        <f t="shared" si="25"/>
        <v>2</v>
      </c>
      <c r="BW37" s="48">
        <f t="shared" si="26"/>
        <v>2</v>
      </c>
      <c r="BX37" s="48">
        <f t="shared" si="27"/>
        <v>2</v>
      </c>
      <c r="BY37" s="48">
        <f t="shared" si="28"/>
        <v>2</v>
      </c>
      <c r="BZ37" s="69">
        <f t="shared" si="64"/>
        <v>0</v>
      </c>
      <c r="CA37" s="69">
        <f t="shared" si="65"/>
        <v>2</v>
      </c>
      <c r="CB37" s="70">
        <f t="shared" si="29"/>
        <v>0</v>
      </c>
      <c r="CC37" s="70">
        <f t="shared" si="30"/>
        <v>0</v>
      </c>
      <c r="CD37" s="70">
        <f t="shared" si="31"/>
        <v>0</v>
      </c>
      <c r="CE37" s="71">
        <f t="shared" si="32"/>
        <v>0</v>
      </c>
      <c r="CF37" s="71">
        <f t="shared" si="33"/>
        <v>0</v>
      </c>
      <c r="CG37" s="71">
        <f t="shared" si="34"/>
        <v>0</v>
      </c>
      <c r="CH37" s="72">
        <f t="shared" si="35"/>
        <v>0</v>
      </c>
      <c r="CI37" s="72">
        <f t="shared" si="36"/>
        <v>0</v>
      </c>
      <c r="CJ37" s="77">
        <f t="shared" si="37"/>
        <v>0</v>
      </c>
      <c r="CK37" s="77">
        <f t="shared" si="38"/>
        <v>0</v>
      </c>
      <c r="CL37" s="77">
        <f t="shared" si="39"/>
        <v>0</v>
      </c>
      <c r="CM37" s="76">
        <f t="shared" si="40"/>
        <v>0</v>
      </c>
      <c r="CN37" s="76">
        <f t="shared" si="41"/>
        <v>0</v>
      </c>
      <c r="CO37" s="76">
        <f t="shared" si="42"/>
        <v>0</v>
      </c>
      <c r="CP37" s="61">
        <f t="shared" si="43"/>
        <v>0</v>
      </c>
      <c r="CQ37" s="61">
        <f t="shared" si="44"/>
        <v>0</v>
      </c>
      <c r="CR37" s="109">
        <f t="shared" si="66"/>
        <v>1</v>
      </c>
      <c r="CS37" s="79" t="str">
        <f t="shared" si="45"/>
        <v/>
      </c>
      <c r="CT37" s="69">
        <f t="shared" si="67"/>
        <v>0</v>
      </c>
      <c r="CV37" s="79" t="str">
        <f t="shared" si="46"/>
        <v/>
      </c>
      <c r="CW37" s="69">
        <f t="shared" si="68"/>
        <v>0</v>
      </c>
      <c r="CY37" s="80">
        <f t="shared" si="47"/>
        <v>0</v>
      </c>
    </row>
    <row r="38" spans="1:104" ht="18" customHeight="1" thickBot="1">
      <c r="A38" s="32" t="s">
        <v>28</v>
      </c>
      <c r="B38" s="20">
        <v>31</v>
      </c>
      <c r="C38" s="114"/>
      <c r="D38" s="112"/>
      <c r="E38" s="35"/>
      <c r="F38" s="115"/>
      <c r="G38" s="1"/>
      <c r="H38" s="30"/>
      <c r="I38" s="33" t="str">
        <f t="shared" si="0"/>
        <v/>
      </c>
      <c r="J38" s="54" t="str">
        <f t="shared" si="1"/>
        <v/>
      </c>
      <c r="K38" s="65">
        <f t="shared" si="69"/>
        <v>0</v>
      </c>
      <c r="L38" s="66">
        <f t="shared" si="70"/>
        <v>0</v>
      </c>
      <c r="M38" s="66">
        <f t="shared" si="71"/>
        <v>0</v>
      </c>
      <c r="N38" s="66">
        <f t="shared" si="72"/>
        <v>0</v>
      </c>
      <c r="O38" s="88" t="str">
        <f t="shared" si="3"/>
        <v/>
      </c>
      <c r="P38" s="99"/>
      <c r="Q38" s="59" t="str">
        <f t="shared" si="48"/>
        <v/>
      </c>
      <c r="R38" s="44"/>
      <c r="S38" s="45">
        <f t="shared" si="85"/>
        <v>3.8194444444444443E-3</v>
      </c>
      <c r="T38" s="45">
        <f t="shared" si="86"/>
        <v>3.8194444444444443E-3</v>
      </c>
      <c r="U38" s="45">
        <f t="shared" si="87"/>
        <v>3.8194444444444443E-3</v>
      </c>
      <c r="V38" s="44"/>
      <c r="W38" s="44"/>
      <c r="X38" s="44"/>
      <c r="Z38" s="13"/>
      <c r="AB38" s="13"/>
      <c r="AD38" s="13"/>
      <c r="AF38" s="13"/>
      <c r="AG38" s="14">
        <f t="shared" si="4"/>
        <v>0</v>
      </c>
      <c r="AH38" s="14">
        <f t="shared" si="5"/>
        <v>0</v>
      </c>
      <c r="AI38" s="121">
        <f t="shared" si="6"/>
        <v>0</v>
      </c>
      <c r="AJ38" s="40" t="str">
        <f t="shared" si="7"/>
        <v/>
      </c>
      <c r="AK38" s="40" t="str">
        <f t="shared" si="8"/>
        <v/>
      </c>
      <c r="AL38" s="63">
        <f t="shared" si="9"/>
        <v>0</v>
      </c>
      <c r="AM38" s="63">
        <f t="shared" si="10"/>
        <v>0</v>
      </c>
      <c r="AN38" s="120">
        <f t="shared" si="11"/>
        <v>0</v>
      </c>
      <c r="AO38" s="48">
        <f t="shared" si="12"/>
        <v>0</v>
      </c>
      <c r="AP38" s="40">
        <f t="shared" si="75"/>
        <v>0</v>
      </c>
      <c r="AQ38" s="46">
        <f t="shared" si="14"/>
        <v>0</v>
      </c>
      <c r="AR38" s="40">
        <f t="shared" si="15"/>
        <v>0</v>
      </c>
      <c r="AS38" s="48">
        <f t="shared" si="16"/>
        <v>0</v>
      </c>
      <c r="AT38" s="47">
        <f t="shared" si="17"/>
        <v>0</v>
      </c>
      <c r="AU38" s="46">
        <f t="shared" si="18"/>
        <v>0</v>
      </c>
      <c r="AV38" s="47">
        <f t="shared" si="19"/>
        <v>0</v>
      </c>
      <c r="AW38" s="67" t="str">
        <f t="shared" si="76"/>
        <v/>
      </c>
      <c r="AX38" s="67" t="str">
        <f t="shared" si="77"/>
        <v/>
      </c>
      <c r="AY38" s="67" t="str">
        <f t="shared" si="78"/>
        <v/>
      </c>
      <c r="AZ38" s="67" t="str">
        <f t="shared" si="79"/>
        <v/>
      </c>
      <c r="BA38" s="67" t="str">
        <f t="shared" si="80"/>
        <v/>
      </c>
      <c r="BB38" s="67" t="str">
        <f t="shared" si="81"/>
        <v/>
      </c>
      <c r="BC38" s="67" t="str">
        <f t="shared" si="82"/>
        <v/>
      </c>
      <c r="BD38" s="67" t="str">
        <f t="shared" si="83"/>
        <v/>
      </c>
      <c r="BE38" s="67" t="str">
        <f t="shared" si="21"/>
        <v/>
      </c>
      <c r="BF38" s="67" t="str">
        <f t="shared" si="52"/>
        <v/>
      </c>
      <c r="BG38" s="75" t="str">
        <f t="shared" si="53"/>
        <v/>
      </c>
      <c r="BH38" s="67" t="str">
        <f t="shared" si="54"/>
        <v/>
      </c>
      <c r="BI38" s="97" t="str">
        <f t="shared" si="55"/>
        <v/>
      </c>
      <c r="BJ38" s="93" t="str">
        <f t="shared" si="56"/>
        <v/>
      </c>
      <c r="BK38" s="94" t="str">
        <f t="shared" si="57"/>
        <v/>
      </c>
      <c r="BL38" s="95" t="str">
        <f t="shared" si="58"/>
        <v/>
      </c>
      <c r="BM38" s="92" t="str">
        <f t="shared" si="59"/>
        <v/>
      </c>
      <c r="BN38" s="93">
        <f t="shared" si="60"/>
        <v>0</v>
      </c>
      <c r="BO38" s="94">
        <f t="shared" si="61"/>
        <v>0</v>
      </c>
      <c r="BP38" s="95">
        <f t="shared" si="84"/>
        <v>0</v>
      </c>
      <c r="BQ38" s="92">
        <f t="shared" si="63"/>
        <v>0</v>
      </c>
      <c r="BR38" s="68">
        <f t="shared" si="74"/>
        <v>3</v>
      </c>
      <c r="BS38" s="68">
        <f t="shared" si="22"/>
        <v>3</v>
      </c>
      <c r="BT38" s="68">
        <f t="shared" si="23"/>
        <v>3</v>
      </c>
      <c r="BU38" s="68">
        <f t="shared" si="24"/>
        <v>3</v>
      </c>
      <c r="BV38" s="48">
        <f t="shared" si="25"/>
        <v>2</v>
      </c>
      <c r="BW38" s="48">
        <f t="shared" si="26"/>
        <v>2</v>
      </c>
      <c r="BX38" s="48">
        <f t="shared" si="27"/>
        <v>2</v>
      </c>
      <c r="BY38" s="48">
        <f t="shared" si="28"/>
        <v>2</v>
      </c>
      <c r="BZ38" s="69">
        <f t="shared" si="64"/>
        <v>0</v>
      </c>
      <c r="CA38" s="69">
        <f t="shared" si="65"/>
        <v>2</v>
      </c>
      <c r="CB38" s="70">
        <f t="shared" si="29"/>
        <v>0</v>
      </c>
      <c r="CC38" s="70">
        <f t="shared" si="30"/>
        <v>0</v>
      </c>
      <c r="CD38" s="70">
        <f t="shared" si="31"/>
        <v>0</v>
      </c>
      <c r="CE38" s="71">
        <f t="shared" si="32"/>
        <v>0</v>
      </c>
      <c r="CF38" s="71">
        <f t="shared" si="33"/>
        <v>0</v>
      </c>
      <c r="CG38" s="71">
        <f t="shared" si="34"/>
        <v>0</v>
      </c>
      <c r="CH38" s="72">
        <f t="shared" si="35"/>
        <v>0</v>
      </c>
      <c r="CI38" s="72">
        <f t="shared" si="36"/>
        <v>0</v>
      </c>
      <c r="CJ38" s="77">
        <f t="shared" si="37"/>
        <v>0</v>
      </c>
      <c r="CK38" s="77">
        <f t="shared" si="38"/>
        <v>0</v>
      </c>
      <c r="CL38" s="77">
        <f t="shared" si="39"/>
        <v>0</v>
      </c>
      <c r="CM38" s="76">
        <f t="shared" si="40"/>
        <v>0</v>
      </c>
      <c r="CN38" s="76">
        <f t="shared" si="41"/>
        <v>0</v>
      </c>
      <c r="CO38" s="76">
        <f t="shared" si="42"/>
        <v>0</v>
      </c>
      <c r="CP38" s="61">
        <f t="shared" si="43"/>
        <v>0</v>
      </c>
      <c r="CQ38" s="61">
        <f t="shared" si="44"/>
        <v>0</v>
      </c>
      <c r="CR38" s="109">
        <f t="shared" si="66"/>
        <v>1</v>
      </c>
      <c r="CS38" s="79" t="str">
        <f t="shared" si="45"/>
        <v/>
      </c>
      <c r="CT38" s="69">
        <f t="shared" si="67"/>
        <v>0</v>
      </c>
      <c r="CV38" s="79" t="str">
        <f t="shared" si="46"/>
        <v/>
      </c>
      <c r="CW38" s="69">
        <f t="shared" si="68"/>
        <v>0</v>
      </c>
      <c r="CY38" s="80">
        <f t="shared" si="47"/>
        <v>0</v>
      </c>
    </row>
    <row r="39" spans="1:104" ht="18" customHeight="1" thickBot="1">
      <c r="A39" s="32" t="s">
        <v>28</v>
      </c>
      <c r="B39" s="20">
        <v>32</v>
      </c>
      <c r="C39" s="114"/>
      <c r="D39" s="112"/>
      <c r="E39" s="35"/>
      <c r="F39" s="115"/>
      <c r="G39" s="1"/>
      <c r="H39" s="30"/>
      <c r="I39" s="33" t="str">
        <f t="shared" si="0"/>
        <v/>
      </c>
      <c r="J39" s="54" t="str">
        <f t="shared" si="1"/>
        <v/>
      </c>
      <c r="K39" s="65">
        <f t="shared" si="69"/>
        <v>0</v>
      </c>
      <c r="L39" s="66">
        <f t="shared" si="70"/>
        <v>0</v>
      </c>
      <c r="M39" s="66">
        <f t="shared" si="71"/>
        <v>0</v>
      </c>
      <c r="N39" s="66">
        <f t="shared" si="72"/>
        <v>0</v>
      </c>
      <c r="O39" s="88" t="str">
        <f t="shared" si="3"/>
        <v/>
      </c>
      <c r="P39" s="99"/>
      <c r="Q39" s="59" t="str">
        <f t="shared" si="48"/>
        <v/>
      </c>
      <c r="R39" s="44"/>
      <c r="S39" s="45">
        <f t="shared" si="85"/>
        <v>3.8194444444444443E-3</v>
      </c>
      <c r="T39" s="45">
        <f t="shared" si="86"/>
        <v>3.8194444444444443E-3</v>
      </c>
      <c r="U39" s="45">
        <f t="shared" si="87"/>
        <v>3.8194444444444443E-3</v>
      </c>
      <c r="V39" s="44"/>
      <c r="W39" s="44"/>
      <c r="X39" s="44"/>
      <c r="AG39" s="14">
        <f t="shared" si="4"/>
        <v>0</v>
      </c>
      <c r="AH39" s="14">
        <f t="shared" si="5"/>
        <v>0</v>
      </c>
      <c r="AI39" s="121">
        <f t="shared" si="6"/>
        <v>0</v>
      </c>
      <c r="AJ39" s="40" t="str">
        <f t="shared" si="7"/>
        <v/>
      </c>
      <c r="AK39" s="40" t="str">
        <f t="shared" si="8"/>
        <v/>
      </c>
      <c r="AL39" s="63">
        <f t="shared" si="9"/>
        <v>0</v>
      </c>
      <c r="AM39" s="63">
        <f t="shared" si="10"/>
        <v>0</v>
      </c>
      <c r="AN39" s="120">
        <f t="shared" si="11"/>
        <v>0</v>
      </c>
      <c r="AO39" s="48">
        <f t="shared" si="12"/>
        <v>0</v>
      </c>
      <c r="AP39" s="40">
        <f t="shared" si="75"/>
        <v>0</v>
      </c>
      <c r="AQ39" s="46">
        <f t="shared" si="14"/>
        <v>0</v>
      </c>
      <c r="AR39" s="40">
        <f t="shared" si="15"/>
        <v>0</v>
      </c>
      <c r="AS39" s="48">
        <f t="shared" si="16"/>
        <v>0</v>
      </c>
      <c r="AT39" s="47">
        <f t="shared" si="17"/>
        <v>0</v>
      </c>
      <c r="AU39" s="46">
        <f t="shared" si="18"/>
        <v>0</v>
      </c>
      <c r="AV39" s="47">
        <f t="shared" si="19"/>
        <v>0</v>
      </c>
      <c r="AW39" s="67" t="str">
        <f t="shared" si="76"/>
        <v/>
      </c>
      <c r="AX39" s="67" t="str">
        <f t="shared" si="77"/>
        <v/>
      </c>
      <c r="AY39" s="67" t="str">
        <f t="shared" si="78"/>
        <v/>
      </c>
      <c r="AZ39" s="67" t="str">
        <f t="shared" si="79"/>
        <v/>
      </c>
      <c r="BA39" s="67" t="str">
        <f t="shared" si="80"/>
        <v/>
      </c>
      <c r="BB39" s="67" t="str">
        <f t="shared" si="81"/>
        <v/>
      </c>
      <c r="BC39" s="67" t="str">
        <f t="shared" si="82"/>
        <v/>
      </c>
      <c r="BD39" s="67" t="str">
        <f t="shared" si="83"/>
        <v/>
      </c>
      <c r="BE39" s="67" t="str">
        <f t="shared" si="21"/>
        <v/>
      </c>
      <c r="BF39" s="67" t="str">
        <f t="shared" si="52"/>
        <v/>
      </c>
      <c r="BG39" s="75" t="str">
        <f t="shared" si="53"/>
        <v/>
      </c>
      <c r="BH39" s="67" t="str">
        <f t="shared" si="54"/>
        <v/>
      </c>
      <c r="BI39" s="97" t="str">
        <f t="shared" si="55"/>
        <v/>
      </c>
      <c r="BJ39" s="93" t="str">
        <f t="shared" si="56"/>
        <v/>
      </c>
      <c r="BK39" s="94" t="str">
        <f t="shared" si="57"/>
        <v/>
      </c>
      <c r="BL39" s="95" t="str">
        <f t="shared" si="58"/>
        <v/>
      </c>
      <c r="BM39" s="92" t="str">
        <f t="shared" si="59"/>
        <v/>
      </c>
      <c r="BN39" s="93">
        <f t="shared" si="60"/>
        <v>0</v>
      </c>
      <c r="BO39" s="94">
        <f t="shared" si="61"/>
        <v>0</v>
      </c>
      <c r="BP39" s="95">
        <f t="shared" si="84"/>
        <v>0</v>
      </c>
      <c r="BQ39" s="92">
        <f t="shared" si="63"/>
        <v>0</v>
      </c>
      <c r="BR39" s="68">
        <f t="shared" si="74"/>
        <v>3</v>
      </c>
      <c r="BS39" s="68">
        <f t="shared" si="22"/>
        <v>3</v>
      </c>
      <c r="BT39" s="68">
        <f t="shared" si="23"/>
        <v>3</v>
      </c>
      <c r="BU39" s="68">
        <f t="shared" si="24"/>
        <v>3</v>
      </c>
      <c r="BV39" s="48">
        <f t="shared" si="25"/>
        <v>2</v>
      </c>
      <c r="BW39" s="48">
        <f t="shared" si="26"/>
        <v>2</v>
      </c>
      <c r="BX39" s="48">
        <f t="shared" si="27"/>
        <v>2</v>
      </c>
      <c r="BY39" s="48">
        <f t="shared" si="28"/>
        <v>2</v>
      </c>
      <c r="BZ39" s="69">
        <f t="shared" si="64"/>
        <v>0</v>
      </c>
      <c r="CA39" s="69">
        <f t="shared" si="65"/>
        <v>2</v>
      </c>
      <c r="CB39" s="70">
        <f t="shared" si="29"/>
        <v>0</v>
      </c>
      <c r="CC39" s="70">
        <f t="shared" si="30"/>
        <v>0</v>
      </c>
      <c r="CD39" s="70">
        <f t="shared" si="31"/>
        <v>0</v>
      </c>
      <c r="CE39" s="71">
        <f t="shared" si="32"/>
        <v>0</v>
      </c>
      <c r="CF39" s="71">
        <f t="shared" si="33"/>
        <v>0</v>
      </c>
      <c r="CG39" s="71">
        <f t="shared" si="34"/>
        <v>0</v>
      </c>
      <c r="CH39" s="72">
        <f t="shared" si="35"/>
        <v>0</v>
      </c>
      <c r="CI39" s="72">
        <f t="shared" si="36"/>
        <v>0</v>
      </c>
      <c r="CJ39" s="77">
        <f t="shared" si="37"/>
        <v>0</v>
      </c>
      <c r="CK39" s="77">
        <f t="shared" si="38"/>
        <v>0</v>
      </c>
      <c r="CL39" s="77">
        <f t="shared" si="39"/>
        <v>0</v>
      </c>
      <c r="CM39" s="76">
        <f t="shared" si="40"/>
        <v>0</v>
      </c>
      <c r="CN39" s="76">
        <f t="shared" si="41"/>
        <v>0</v>
      </c>
      <c r="CO39" s="76">
        <f t="shared" si="42"/>
        <v>0</v>
      </c>
      <c r="CP39" s="61">
        <f t="shared" si="43"/>
        <v>0</v>
      </c>
      <c r="CQ39" s="61">
        <f t="shared" si="44"/>
        <v>0</v>
      </c>
      <c r="CR39" s="109">
        <f t="shared" si="66"/>
        <v>1</v>
      </c>
      <c r="CS39" s="79" t="str">
        <f t="shared" si="45"/>
        <v/>
      </c>
      <c r="CT39" s="69">
        <f t="shared" si="67"/>
        <v>0</v>
      </c>
      <c r="CV39" s="79" t="str">
        <f t="shared" si="46"/>
        <v/>
      </c>
      <c r="CW39" s="69">
        <f t="shared" si="68"/>
        <v>0</v>
      </c>
      <c r="CY39" s="80">
        <f t="shared" si="47"/>
        <v>0</v>
      </c>
    </row>
    <row r="40" spans="1:104" ht="18" customHeight="1" thickBot="1">
      <c r="A40" s="32" t="s">
        <v>28</v>
      </c>
      <c r="B40" s="20">
        <v>33</v>
      </c>
      <c r="C40" s="114"/>
      <c r="D40" s="112"/>
      <c r="E40" s="35"/>
      <c r="F40" s="115"/>
      <c r="G40" s="1"/>
      <c r="H40" s="30"/>
      <c r="I40" s="33" t="str">
        <f t="shared" si="0"/>
        <v/>
      </c>
      <c r="J40" s="54" t="str">
        <f t="shared" si="1"/>
        <v/>
      </c>
      <c r="K40" s="65">
        <f t="shared" si="69"/>
        <v>0</v>
      </c>
      <c r="L40" s="66">
        <f t="shared" si="70"/>
        <v>0</v>
      </c>
      <c r="M40" s="66">
        <f t="shared" si="71"/>
        <v>0</v>
      </c>
      <c r="N40" s="66">
        <f t="shared" si="72"/>
        <v>0</v>
      </c>
      <c r="O40" s="88" t="str">
        <f t="shared" si="3"/>
        <v/>
      </c>
      <c r="P40" s="99"/>
      <c r="Q40" s="59" t="str">
        <f t="shared" si="48"/>
        <v/>
      </c>
      <c r="R40" s="44"/>
      <c r="S40" s="45">
        <f t="shared" si="85"/>
        <v>3.8194444444444443E-3</v>
      </c>
      <c r="T40" s="45">
        <f t="shared" si="86"/>
        <v>3.8194444444444443E-3</v>
      </c>
      <c r="U40" s="45">
        <f t="shared" si="87"/>
        <v>3.8194444444444443E-3</v>
      </c>
      <c r="V40" s="44"/>
      <c r="W40" s="44"/>
      <c r="X40" s="44"/>
      <c r="Z40" s="29"/>
      <c r="AB40" s="29"/>
      <c r="AD40" s="29"/>
      <c r="AF40" s="29"/>
      <c r="AG40" s="14">
        <f t="shared" si="4"/>
        <v>0</v>
      </c>
      <c r="AH40" s="14">
        <f t="shared" si="5"/>
        <v>0</v>
      </c>
      <c r="AI40" s="121">
        <f t="shared" si="6"/>
        <v>0</v>
      </c>
      <c r="AJ40" s="40" t="str">
        <f t="shared" si="7"/>
        <v/>
      </c>
      <c r="AK40" s="40" t="str">
        <f t="shared" si="8"/>
        <v/>
      </c>
      <c r="AL40" s="63">
        <f t="shared" si="9"/>
        <v>0</v>
      </c>
      <c r="AM40" s="63">
        <f t="shared" si="10"/>
        <v>0</v>
      </c>
      <c r="AN40" s="120">
        <f t="shared" si="11"/>
        <v>0</v>
      </c>
      <c r="AO40" s="48">
        <f t="shared" si="12"/>
        <v>0</v>
      </c>
      <c r="AP40" s="40">
        <f t="shared" si="75"/>
        <v>0</v>
      </c>
      <c r="AQ40" s="46">
        <f t="shared" si="14"/>
        <v>0</v>
      </c>
      <c r="AR40" s="40">
        <f t="shared" si="15"/>
        <v>0</v>
      </c>
      <c r="AS40" s="48">
        <f t="shared" si="16"/>
        <v>0</v>
      </c>
      <c r="AT40" s="47">
        <f t="shared" si="17"/>
        <v>0</v>
      </c>
      <c r="AU40" s="46">
        <f t="shared" si="18"/>
        <v>0</v>
      </c>
      <c r="AV40" s="47">
        <f t="shared" si="19"/>
        <v>0</v>
      </c>
      <c r="AW40" s="67" t="str">
        <f t="shared" si="76"/>
        <v/>
      </c>
      <c r="AX40" s="67" t="str">
        <f t="shared" si="77"/>
        <v/>
      </c>
      <c r="AY40" s="67" t="str">
        <f t="shared" si="78"/>
        <v/>
      </c>
      <c r="AZ40" s="67" t="str">
        <f t="shared" si="79"/>
        <v/>
      </c>
      <c r="BA40" s="67" t="str">
        <f t="shared" si="80"/>
        <v/>
      </c>
      <c r="BB40" s="67" t="str">
        <f t="shared" si="81"/>
        <v/>
      </c>
      <c r="BC40" s="67" t="str">
        <f t="shared" si="82"/>
        <v/>
      </c>
      <c r="BD40" s="67" t="str">
        <f t="shared" si="83"/>
        <v/>
      </c>
      <c r="BE40" s="67" t="str">
        <f t="shared" si="21"/>
        <v/>
      </c>
      <c r="BF40" s="67" t="str">
        <f t="shared" si="52"/>
        <v/>
      </c>
      <c r="BG40" s="75" t="str">
        <f t="shared" si="53"/>
        <v/>
      </c>
      <c r="BH40" s="67" t="str">
        <f t="shared" si="54"/>
        <v/>
      </c>
      <c r="BI40" s="97" t="str">
        <f t="shared" si="55"/>
        <v/>
      </c>
      <c r="BJ40" s="93" t="str">
        <f t="shared" si="56"/>
        <v/>
      </c>
      <c r="BK40" s="94" t="str">
        <f t="shared" si="57"/>
        <v/>
      </c>
      <c r="BL40" s="95" t="str">
        <f t="shared" si="58"/>
        <v/>
      </c>
      <c r="BM40" s="92" t="str">
        <f t="shared" si="59"/>
        <v/>
      </c>
      <c r="BN40" s="93">
        <f t="shared" si="60"/>
        <v>0</v>
      </c>
      <c r="BO40" s="94">
        <f t="shared" si="61"/>
        <v>0</v>
      </c>
      <c r="BP40" s="95">
        <f t="shared" si="84"/>
        <v>0</v>
      </c>
      <c r="BQ40" s="92">
        <f t="shared" si="63"/>
        <v>0</v>
      </c>
      <c r="BR40" s="68">
        <f t="shared" si="74"/>
        <v>3</v>
      </c>
      <c r="BS40" s="68">
        <f t="shared" si="22"/>
        <v>3</v>
      </c>
      <c r="BT40" s="68">
        <f t="shared" si="23"/>
        <v>3</v>
      </c>
      <c r="BU40" s="68">
        <f t="shared" si="24"/>
        <v>3</v>
      </c>
      <c r="BV40" s="48">
        <f t="shared" si="25"/>
        <v>2</v>
      </c>
      <c r="BW40" s="48">
        <f t="shared" si="26"/>
        <v>2</v>
      </c>
      <c r="BX40" s="48">
        <f t="shared" si="27"/>
        <v>2</v>
      </c>
      <c r="BY40" s="48">
        <f t="shared" si="28"/>
        <v>2</v>
      </c>
      <c r="BZ40" s="69">
        <f t="shared" si="64"/>
        <v>0</v>
      </c>
      <c r="CA40" s="69">
        <f t="shared" si="65"/>
        <v>2</v>
      </c>
      <c r="CB40" s="70">
        <f t="shared" si="29"/>
        <v>0</v>
      </c>
      <c r="CC40" s="70">
        <f t="shared" si="30"/>
        <v>0</v>
      </c>
      <c r="CD40" s="70">
        <f t="shared" si="31"/>
        <v>0</v>
      </c>
      <c r="CE40" s="71">
        <f t="shared" si="32"/>
        <v>0</v>
      </c>
      <c r="CF40" s="71">
        <f t="shared" si="33"/>
        <v>0</v>
      </c>
      <c r="CG40" s="71">
        <f t="shared" si="34"/>
        <v>0</v>
      </c>
      <c r="CH40" s="72">
        <f t="shared" si="35"/>
        <v>0</v>
      </c>
      <c r="CI40" s="72">
        <f t="shared" si="36"/>
        <v>0</v>
      </c>
      <c r="CJ40" s="77">
        <f t="shared" si="37"/>
        <v>0</v>
      </c>
      <c r="CK40" s="77">
        <f t="shared" si="38"/>
        <v>0</v>
      </c>
      <c r="CL40" s="77">
        <f t="shared" si="39"/>
        <v>0</v>
      </c>
      <c r="CM40" s="76">
        <f t="shared" si="40"/>
        <v>0</v>
      </c>
      <c r="CN40" s="76">
        <f t="shared" si="41"/>
        <v>0</v>
      </c>
      <c r="CO40" s="76">
        <f t="shared" si="42"/>
        <v>0</v>
      </c>
      <c r="CP40" s="61">
        <f t="shared" si="43"/>
        <v>0</v>
      </c>
      <c r="CQ40" s="61">
        <f t="shared" si="44"/>
        <v>0</v>
      </c>
      <c r="CR40" s="109">
        <f t="shared" si="66"/>
        <v>1</v>
      </c>
      <c r="CS40" s="79" t="str">
        <f t="shared" si="45"/>
        <v/>
      </c>
      <c r="CT40" s="69">
        <f t="shared" si="67"/>
        <v>0</v>
      </c>
      <c r="CV40" s="79" t="str">
        <f t="shared" si="46"/>
        <v/>
      </c>
      <c r="CW40" s="69">
        <f t="shared" si="68"/>
        <v>0</v>
      </c>
      <c r="CY40" s="80">
        <f t="shared" si="47"/>
        <v>0</v>
      </c>
    </row>
    <row r="41" spans="1:104" ht="18" customHeight="1" thickBot="1">
      <c r="A41" s="32" t="s">
        <v>28</v>
      </c>
      <c r="B41" s="20">
        <v>34</v>
      </c>
      <c r="C41" s="114"/>
      <c r="D41" s="112"/>
      <c r="E41" s="35"/>
      <c r="F41" s="115"/>
      <c r="G41" s="1"/>
      <c r="H41" s="30"/>
      <c r="I41" s="33" t="str">
        <f t="shared" ref="I41:I43" si="88">IF(COUNT(F41,G41,H41)=3,SUM(F41,G41,H41),"")</f>
        <v/>
      </c>
      <c r="J41" s="54" t="str">
        <f t="shared" ref="J41:J43" si="89">IF(AND(ISTEXT(C41),ISNUMBER(I41)),
IF(C41="F",INDEX(noteperf,MATCH(I41,perffilles,-1)),INDEX(noteperf,MATCH(I41,perfgars,-1))),"")</f>
        <v/>
      </c>
      <c r="K41" s="65">
        <f t="shared" ref="K41:K43" si="90">BN41</f>
        <v>0</v>
      </c>
      <c r="L41" s="66">
        <f t="shared" ref="L41:L43" si="91">BO41</f>
        <v>0</v>
      </c>
      <c r="M41" s="66">
        <f t="shared" ref="M41:M43" si="92">BP41</f>
        <v>0</v>
      </c>
      <c r="N41" s="66">
        <f t="shared" ref="N41:N43" si="93">BQ41</f>
        <v>0</v>
      </c>
      <c r="O41" s="88" t="str">
        <f t="shared" si="3"/>
        <v/>
      </c>
      <c r="P41" s="99"/>
      <c r="Q41" s="59" t="str">
        <f t="shared" ref="Q41:Q43" si="94">IF(ISNUMBER(O41),SUM(J41:P41),"")</f>
        <v/>
      </c>
      <c r="R41" s="44"/>
      <c r="S41" s="45">
        <f t="shared" si="85"/>
        <v>3.8194444444444443E-3</v>
      </c>
      <c r="T41" s="45">
        <f t="shared" si="86"/>
        <v>3.8194444444444443E-3</v>
      </c>
      <c r="U41" s="45">
        <f t="shared" si="87"/>
        <v>3.8194444444444443E-3</v>
      </c>
      <c r="V41" s="44"/>
      <c r="W41" s="44"/>
      <c r="X41" s="44"/>
      <c r="Z41" s="6"/>
      <c r="AB41" s="6"/>
      <c r="AD41" s="6"/>
      <c r="AF41" s="122"/>
      <c r="AG41" s="14">
        <f t="shared" si="4"/>
        <v>0</v>
      </c>
      <c r="AH41" s="14">
        <f t="shared" si="5"/>
        <v>0</v>
      </c>
      <c r="AI41" s="121">
        <f t="shared" si="6"/>
        <v>0</v>
      </c>
      <c r="AJ41" s="40" t="str">
        <f t="shared" si="7"/>
        <v/>
      </c>
      <c r="AK41" s="40" t="str">
        <f t="shared" si="8"/>
        <v/>
      </c>
      <c r="AL41" s="63">
        <f t="shared" si="9"/>
        <v>0</v>
      </c>
      <c r="AM41" s="63">
        <f t="shared" si="10"/>
        <v>0</v>
      </c>
      <c r="AN41" s="120">
        <f t="shared" si="11"/>
        <v>0</v>
      </c>
      <c r="AO41" s="48">
        <f t="shared" si="12"/>
        <v>0</v>
      </c>
      <c r="AP41" s="40">
        <f t="shared" si="75"/>
        <v>0</v>
      </c>
      <c r="AQ41" s="46">
        <f t="shared" si="14"/>
        <v>0</v>
      </c>
      <c r="AR41" s="40">
        <f t="shared" si="15"/>
        <v>0</v>
      </c>
      <c r="AS41" s="48">
        <f t="shared" si="16"/>
        <v>0</v>
      </c>
      <c r="AT41" s="47">
        <f t="shared" si="17"/>
        <v>0</v>
      </c>
      <c r="AU41" s="46">
        <f t="shared" si="18"/>
        <v>0</v>
      </c>
      <c r="AV41" s="47">
        <f t="shared" si="19"/>
        <v>0</v>
      </c>
      <c r="AW41" s="67" t="str">
        <f t="shared" si="76"/>
        <v/>
      </c>
      <c r="AX41" s="67" t="str">
        <f t="shared" si="77"/>
        <v/>
      </c>
      <c r="AY41" s="67" t="str">
        <f t="shared" si="78"/>
        <v/>
      </c>
      <c r="AZ41" s="67" t="str">
        <f t="shared" si="79"/>
        <v/>
      </c>
      <c r="BA41" s="67" t="str">
        <f t="shared" si="80"/>
        <v/>
      </c>
      <c r="BB41" s="67" t="str">
        <f t="shared" si="81"/>
        <v/>
      </c>
      <c r="BC41" s="67" t="str">
        <f t="shared" si="82"/>
        <v/>
      </c>
      <c r="BD41" s="67" t="str">
        <f t="shared" si="83"/>
        <v/>
      </c>
      <c r="BE41" s="67" t="str">
        <f t="shared" si="21"/>
        <v/>
      </c>
      <c r="BF41" s="67" t="str">
        <f t="shared" si="52"/>
        <v/>
      </c>
      <c r="BG41" s="75" t="str">
        <f t="shared" si="53"/>
        <v/>
      </c>
      <c r="BH41" s="67" t="str">
        <f t="shared" si="54"/>
        <v/>
      </c>
      <c r="BI41" s="97" t="str">
        <f t="shared" si="55"/>
        <v/>
      </c>
      <c r="BJ41" s="93" t="str">
        <f t="shared" si="56"/>
        <v/>
      </c>
      <c r="BK41" s="94" t="str">
        <f t="shared" si="57"/>
        <v/>
      </c>
      <c r="BL41" s="95" t="str">
        <f t="shared" si="58"/>
        <v/>
      </c>
      <c r="BM41" s="92" t="str">
        <f t="shared" si="59"/>
        <v/>
      </c>
      <c r="BN41" s="93">
        <f t="shared" si="60"/>
        <v>0</v>
      </c>
      <c r="BO41" s="94">
        <f t="shared" si="61"/>
        <v>0</v>
      </c>
      <c r="BP41" s="95">
        <f t="shared" si="84"/>
        <v>0</v>
      </c>
      <c r="BQ41" s="92">
        <f t="shared" si="63"/>
        <v>0</v>
      </c>
      <c r="BR41" s="68">
        <f t="shared" si="74"/>
        <v>3</v>
      </c>
      <c r="BS41" s="68">
        <f t="shared" si="22"/>
        <v>3</v>
      </c>
      <c r="BT41" s="68">
        <f t="shared" si="23"/>
        <v>3</v>
      </c>
      <c r="BU41" s="68">
        <f t="shared" si="24"/>
        <v>3</v>
      </c>
      <c r="BV41" s="48">
        <f t="shared" si="25"/>
        <v>2</v>
      </c>
      <c r="BW41" s="48">
        <f t="shared" si="26"/>
        <v>2</v>
      </c>
      <c r="BX41" s="48">
        <f t="shared" si="27"/>
        <v>2</v>
      </c>
      <c r="BY41" s="48">
        <f t="shared" si="28"/>
        <v>2</v>
      </c>
      <c r="BZ41" s="69">
        <f t="shared" si="64"/>
        <v>0</v>
      </c>
      <c r="CA41" s="69">
        <f t="shared" si="65"/>
        <v>2</v>
      </c>
      <c r="CB41" s="70">
        <f t="shared" si="29"/>
        <v>0</v>
      </c>
      <c r="CC41" s="70">
        <f t="shared" si="30"/>
        <v>0</v>
      </c>
      <c r="CD41" s="70">
        <f t="shared" si="31"/>
        <v>0</v>
      </c>
      <c r="CE41" s="71">
        <f t="shared" si="32"/>
        <v>0</v>
      </c>
      <c r="CF41" s="71">
        <f t="shared" si="33"/>
        <v>0</v>
      </c>
      <c r="CG41" s="71">
        <f t="shared" si="34"/>
        <v>0</v>
      </c>
      <c r="CH41" s="72">
        <f t="shared" si="35"/>
        <v>0</v>
      </c>
      <c r="CI41" s="72">
        <f t="shared" si="36"/>
        <v>0</v>
      </c>
      <c r="CJ41" s="77">
        <f t="shared" si="37"/>
        <v>0</v>
      </c>
      <c r="CK41" s="77">
        <f t="shared" si="38"/>
        <v>0</v>
      </c>
      <c r="CL41" s="77">
        <f t="shared" si="39"/>
        <v>0</v>
      </c>
      <c r="CM41" s="76">
        <f t="shared" si="40"/>
        <v>0</v>
      </c>
      <c r="CN41" s="76">
        <f t="shared" si="41"/>
        <v>0</v>
      </c>
      <c r="CO41" s="76">
        <f t="shared" si="42"/>
        <v>0</v>
      </c>
      <c r="CP41" s="61">
        <f t="shared" si="43"/>
        <v>0</v>
      </c>
      <c r="CQ41" s="61">
        <f t="shared" si="44"/>
        <v>0</v>
      </c>
      <c r="CR41" s="109">
        <f t="shared" si="66"/>
        <v>1</v>
      </c>
      <c r="CS41" s="79" t="str">
        <f t="shared" si="45"/>
        <v/>
      </c>
      <c r="CT41" s="69">
        <f t="shared" si="67"/>
        <v>0</v>
      </c>
      <c r="CV41" s="79" t="str">
        <f t="shared" si="46"/>
        <v/>
      </c>
      <c r="CW41" s="69">
        <f t="shared" si="68"/>
        <v>0</v>
      </c>
      <c r="CY41" s="80">
        <f t="shared" si="47"/>
        <v>0</v>
      </c>
    </row>
    <row r="42" spans="1:104" ht="18" customHeight="1">
      <c r="A42" s="32" t="s">
        <v>28</v>
      </c>
      <c r="B42" s="20">
        <v>35</v>
      </c>
      <c r="C42" s="114"/>
      <c r="D42" s="112"/>
      <c r="E42" s="35"/>
      <c r="F42" s="115"/>
      <c r="G42" s="1"/>
      <c r="H42" s="30"/>
      <c r="I42" s="33" t="str">
        <f t="shared" si="88"/>
        <v/>
      </c>
      <c r="J42" s="54" t="str">
        <f t="shared" si="89"/>
        <v/>
      </c>
      <c r="K42" s="65">
        <f t="shared" si="90"/>
        <v>0</v>
      </c>
      <c r="L42" s="66">
        <f t="shared" si="91"/>
        <v>0</v>
      </c>
      <c r="M42" s="66">
        <f t="shared" si="92"/>
        <v>0</v>
      </c>
      <c r="N42" s="66">
        <f t="shared" si="93"/>
        <v>0</v>
      </c>
      <c r="O42" s="88" t="str">
        <f t="shared" si="3"/>
        <v/>
      </c>
      <c r="P42" s="99"/>
      <c r="Q42" s="59" t="str">
        <f t="shared" si="94"/>
        <v/>
      </c>
      <c r="R42" s="44"/>
      <c r="S42" s="45">
        <f t="shared" si="85"/>
        <v>3.8194444444444443E-3</v>
      </c>
      <c r="T42" s="45">
        <f t="shared" si="86"/>
        <v>3.8194444444444443E-3</v>
      </c>
      <c r="U42" s="45">
        <f t="shared" si="87"/>
        <v>3.8194444444444443E-3</v>
      </c>
      <c r="V42" s="44"/>
      <c r="W42" s="44"/>
      <c r="X42" s="44"/>
      <c r="Z42" s="13"/>
      <c r="AB42" s="13"/>
      <c r="AD42" s="13"/>
      <c r="AF42" s="13"/>
      <c r="AG42" s="14">
        <f t="shared" si="4"/>
        <v>0</v>
      </c>
      <c r="AH42" s="14">
        <f t="shared" si="5"/>
        <v>0</v>
      </c>
      <c r="AI42" s="121">
        <f t="shared" si="6"/>
        <v>0</v>
      </c>
      <c r="AJ42" s="40" t="str">
        <f t="shared" si="7"/>
        <v/>
      </c>
      <c r="AK42" s="40" t="str">
        <f t="shared" si="8"/>
        <v/>
      </c>
      <c r="AL42" s="63">
        <f t="shared" si="9"/>
        <v>0</v>
      </c>
      <c r="AM42" s="63">
        <f t="shared" si="10"/>
        <v>0</v>
      </c>
      <c r="AN42" s="120">
        <f t="shared" si="11"/>
        <v>0</v>
      </c>
      <c r="AO42" s="48">
        <f t="shared" si="12"/>
        <v>0</v>
      </c>
      <c r="AP42" s="40">
        <f t="shared" si="75"/>
        <v>0</v>
      </c>
      <c r="AQ42" s="46">
        <f t="shared" si="14"/>
        <v>0</v>
      </c>
      <c r="AR42" s="40">
        <f t="shared" si="15"/>
        <v>0</v>
      </c>
      <c r="AS42" s="48">
        <f t="shared" si="16"/>
        <v>0</v>
      </c>
      <c r="AT42" s="47">
        <f t="shared" si="17"/>
        <v>0</v>
      </c>
      <c r="AU42" s="46">
        <f t="shared" si="18"/>
        <v>0</v>
      </c>
      <c r="AV42" s="47">
        <f t="shared" si="19"/>
        <v>0</v>
      </c>
      <c r="AW42" s="67" t="str">
        <f t="shared" si="76"/>
        <v/>
      </c>
      <c r="AX42" s="67" t="str">
        <f t="shared" si="77"/>
        <v/>
      </c>
      <c r="AY42" s="67" t="str">
        <f t="shared" si="78"/>
        <v/>
      </c>
      <c r="AZ42" s="67" t="str">
        <f t="shared" si="79"/>
        <v/>
      </c>
      <c r="BA42" s="67" t="str">
        <f t="shared" si="80"/>
        <v/>
      </c>
      <c r="BB42" s="67" t="str">
        <f t="shared" si="81"/>
        <v/>
      </c>
      <c r="BC42" s="67" t="str">
        <f t="shared" si="82"/>
        <v/>
      </c>
      <c r="BD42" s="67" t="str">
        <f t="shared" si="83"/>
        <v/>
      </c>
      <c r="BE42" s="67" t="str">
        <f t="shared" si="21"/>
        <v/>
      </c>
      <c r="BF42" s="67" t="str">
        <f t="shared" si="52"/>
        <v/>
      </c>
      <c r="BG42" s="75" t="str">
        <f t="shared" si="53"/>
        <v/>
      </c>
      <c r="BH42" s="67" t="str">
        <f t="shared" si="54"/>
        <v/>
      </c>
      <c r="BI42" s="97" t="str">
        <f t="shared" si="55"/>
        <v/>
      </c>
      <c r="BJ42" s="93" t="str">
        <f t="shared" ref="BJ42" si="95">LEFT(BH42)</f>
        <v/>
      </c>
      <c r="BK42" s="94" t="str">
        <f>RIGHT(BH42)</f>
        <v/>
      </c>
      <c r="BL42" s="95"/>
      <c r="BM42" s="92"/>
      <c r="BN42" s="93">
        <f t="shared" si="60"/>
        <v>0</v>
      </c>
      <c r="BO42" s="94">
        <f t="shared" si="61"/>
        <v>0</v>
      </c>
      <c r="BP42" s="95">
        <f t="shared" si="84"/>
        <v>0</v>
      </c>
      <c r="BQ42" s="92">
        <f t="shared" si="63"/>
        <v>0</v>
      </c>
      <c r="BR42" s="68">
        <f t="shared" si="74"/>
        <v>3</v>
      </c>
      <c r="BS42" s="68">
        <f t="shared" si="22"/>
        <v>3</v>
      </c>
      <c r="BT42" s="68">
        <f t="shared" si="23"/>
        <v>3</v>
      </c>
      <c r="BU42" s="68">
        <f t="shared" si="24"/>
        <v>3</v>
      </c>
      <c r="BV42" s="48">
        <f t="shared" si="25"/>
        <v>2</v>
      </c>
      <c r="BW42" s="48">
        <f t="shared" si="26"/>
        <v>2</v>
      </c>
      <c r="BX42" s="48">
        <f t="shared" si="27"/>
        <v>2</v>
      </c>
      <c r="BY42" s="48">
        <f t="shared" si="28"/>
        <v>2</v>
      </c>
      <c r="BZ42" s="69">
        <f t="shared" si="64"/>
        <v>0</v>
      </c>
      <c r="CA42" s="69">
        <f t="shared" si="65"/>
        <v>2</v>
      </c>
      <c r="CB42" s="70">
        <f t="shared" si="29"/>
        <v>0</v>
      </c>
      <c r="CC42" s="70">
        <f t="shared" si="30"/>
        <v>0</v>
      </c>
      <c r="CD42" s="70">
        <f t="shared" si="31"/>
        <v>0</v>
      </c>
      <c r="CE42" s="71">
        <f t="shared" si="32"/>
        <v>0</v>
      </c>
      <c r="CF42" s="71">
        <f t="shared" si="33"/>
        <v>0</v>
      </c>
      <c r="CG42" s="71">
        <f t="shared" si="34"/>
        <v>0</v>
      </c>
      <c r="CH42" s="72">
        <f t="shared" si="35"/>
        <v>0</v>
      </c>
      <c r="CI42" s="72">
        <f t="shared" si="36"/>
        <v>0</v>
      </c>
      <c r="CJ42" s="77">
        <f t="shared" si="37"/>
        <v>0</v>
      </c>
      <c r="CK42" s="77">
        <f t="shared" si="38"/>
        <v>0</v>
      </c>
      <c r="CL42" s="77">
        <f t="shared" si="39"/>
        <v>0</v>
      </c>
      <c r="CM42" s="76">
        <f t="shared" si="40"/>
        <v>0</v>
      </c>
      <c r="CN42" s="76">
        <f t="shared" si="41"/>
        <v>0</v>
      </c>
      <c r="CO42" s="76">
        <f t="shared" si="42"/>
        <v>0</v>
      </c>
      <c r="CP42" s="61">
        <f t="shared" si="43"/>
        <v>0</v>
      </c>
      <c r="CQ42" s="61">
        <f t="shared" si="44"/>
        <v>0</v>
      </c>
      <c r="CR42" s="109">
        <f t="shared" si="66"/>
        <v>1</v>
      </c>
      <c r="CS42" s="81" t="str">
        <f t="shared" si="45"/>
        <v/>
      </c>
      <c r="CT42" s="69">
        <f t="shared" si="67"/>
        <v>0</v>
      </c>
      <c r="CV42" s="81" t="str">
        <f t="shared" si="46"/>
        <v/>
      </c>
      <c r="CW42" s="69">
        <f t="shared" si="68"/>
        <v>0</v>
      </c>
      <c r="CY42" s="80">
        <f t="shared" si="47"/>
        <v>0</v>
      </c>
    </row>
    <row r="43" spans="1:104" ht="18" customHeight="1" thickBot="1">
      <c r="A43" s="138" t="s">
        <v>28</v>
      </c>
      <c r="B43" s="139">
        <v>36</v>
      </c>
      <c r="C43" s="140"/>
      <c r="D43" s="141"/>
      <c r="E43" s="142"/>
      <c r="F43" s="143"/>
      <c r="G43" s="144"/>
      <c r="H43" s="145"/>
      <c r="I43" s="146" t="str">
        <f t="shared" si="88"/>
        <v/>
      </c>
      <c r="J43" s="147" t="str">
        <f t="shared" si="89"/>
        <v/>
      </c>
      <c r="K43" s="148">
        <f t="shared" si="90"/>
        <v>0</v>
      </c>
      <c r="L43" s="149">
        <f t="shared" si="91"/>
        <v>0</v>
      </c>
      <c r="M43" s="149">
        <f t="shared" si="92"/>
        <v>0</v>
      </c>
      <c r="N43" s="149">
        <f t="shared" si="93"/>
        <v>0</v>
      </c>
      <c r="O43" s="150" t="str">
        <f t="shared" si="3"/>
        <v/>
      </c>
      <c r="P43" s="151"/>
      <c r="Q43" s="152" t="str">
        <f t="shared" si="94"/>
        <v/>
      </c>
      <c r="R43" s="44"/>
      <c r="S43" s="45">
        <f t="shared" ref="S43" si="96">$S$7-F43</f>
        <v>3.8194444444444443E-3</v>
      </c>
      <c r="T43" s="45">
        <f t="shared" ref="T43" si="97">$S$7-G43</f>
        <v>3.8194444444444443E-3</v>
      </c>
      <c r="U43" s="45">
        <f t="shared" ref="U43" si="98">$S$7-H43</f>
        <v>3.8194444444444443E-3</v>
      </c>
      <c r="V43" s="44"/>
      <c r="W43" s="44"/>
      <c r="X43" s="44"/>
      <c r="BR43" s="82"/>
      <c r="BS43" s="82"/>
      <c r="BT43" s="82"/>
      <c r="BU43" s="82"/>
      <c r="BV43" s="82"/>
      <c r="BW43" s="82"/>
      <c r="BX43" s="82"/>
      <c r="BY43" s="82"/>
      <c r="BZ43" s="83"/>
      <c r="CA43" s="83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83"/>
      <c r="CU43" s="82"/>
      <c r="CV43" s="85"/>
      <c r="CW43" s="83"/>
      <c r="CX43" s="82"/>
      <c r="CY43" s="86"/>
      <c r="CZ43" s="82"/>
    </row>
    <row r="44" spans="1:104" ht="17.100000000000001" customHeight="1">
      <c r="A44" s="132" t="str">
        <f>IF(COUNTA(A8:A43)=0,"",IF(COUNTA(A8:A43)&gt;1,COUNTA(A8:A43)&amp;"  élèves",COUNTA(A8:A43)&amp;"  élève"))</f>
        <v>36  élèves</v>
      </c>
      <c r="B44" s="3"/>
      <c r="C44" s="15"/>
      <c r="D44" s="15"/>
      <c r="E44" s="15"/>
      <c r="F44" s="4"/>
      <c r="G44" s="4"/>
      <c r="H44" s="4"/>
      <c r="I44" s="133" t="s">
        <v>4</v>
      </c>
      <c r="J44" s="134" t="str">
        <f>IF(ISERROR(AVERAGE(J8:J42)),"",MIN(J8:J42))</f>
        <v/>
      </c>
      <c r="K44" s="123"/>
      <c r="L44" s="124"/>
      <c r="M44" s="124"/>
      <c r="N44" s="125"/>
      <c r="O44" s="135" t="str">
        <f>IF(ISERROR(AVERAGE(O8:O42)),"",MIN(O8:O42))</f>
        <v/>
      </c>
      <c r="P44" s="136" t="str">
        <f>IF(ISERROR(AVERAGE(P8:P42)),"",MIN(P8:P42))</f>
        <v/>
      </c>
      <c r="Q44" s="137" t="str">
        <f>IF(ISERROR(AVERAGE(Q8:Q42)),"",MIN(Q8:Q42))</f>
        <v/>
      </c>
      <c r="R44" s="44"/>
      <c r="S44" s="44"/>
      <c r="T44" s="44"/>
      <c r="U44" s="44"/>
      <c r="V44" s="44"/>
      <c r="W44" s="44"/>
      <c r="X44" s="44"/>
      <c r="Z44" s="29"/>
      <c r="AB44" s="29" t="str">
        <f>CONCATENATE(A46," ",B46)</f>
        <v xml:space="preserve"> </v>
      </c>
      <c r="AD44" s="29"/>
      <c r="AF44" s="29" t="str">
        <f>CONCATENATE(A47," ",B47)</f>
        <v xml:space="preserve"> </v>
      </c>
      <c r="BR44" s="82"/>
      <c r="BS44" s="82"/>
      <c r="BT44" s="82"/>
      <c r="BU44" s="82"/>
      <c r="BV44" s="82"/>
      <c r="BW44" s="82"/>
      <c r="BX44" s="82"/>
      <c r="BY44" s="82"/>
      <c r="BZ44" s="83"/>
      <c r="CA44" s="83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2"/>
      <c r="CS44" s="85"/>
      <c r="CT44" s="83"/>
      <c r="CU44" s="82"/>
      <c r="CV44" s="85"/>
      <c r="CW44" s="83"/>
      <c r="CX44" s="82"/>
      <c r="CY44" s="86"/>
      <c r="CZ44" s="82"/>
    </row>
    <row r="45" spans="1:104" ht="18" customHeight="1">
      <c r="A45" s="21" t="str">
        <f>IF(A44="","",IF(COUNTIF(C8:C43,"f")&gt;1,"dont    "&amp; COUNTIF(C8:C43,"f")&amp;"   filles",COUNTIF(C8:C43,"f")&amp;"  fille"))</f>
        <v>0  fille</v>
      </c>
      <c r="I45" s="22" t="s">
        <v>5</v>
      </c>
      <c r="J45" s="100" t="str">
        <f>IF(ISERROR(AVERAGE(J8:J42)),"",AVERAGE(J8:J42))</f>
        <v/>
      </c>
      <c r="K45" s="123"/>
      <c r="L45" s="124"/>
      <c r="M45" s="124"/>
      <c r="N45" s="125"/>
      <c r="O45" s="101" t="str">
        <f>IF(ISERROR(AVERAGE(O8:O42)),"",AVERAGE(O8:O42))</f>
        <v/>
      </c>
      <c r="P45" s="102" t="str">
        <f>IF(ISERROR(AVERAGE(P8:P42)),"",AVERAGE(P8:P42))</f>
        <v/>
      </c>
      <c r="Q45" s="103" t="str">
        <f>IF(ISERROR(AVERAGE(Q8:Q42)),"",AVERAGE(Q8:Q42))</f>
        <v/>
      </c>
      <c r="R45" s="44"/>
      <c r="S45" s="44"/>
      <c r="T45" s="44"/>
      <c r="U45" s="44"/>
      <c r="V45" s="44"/>
      <c r="W45" s="44"/>
      <c r="X45" s="44"/>
      <c r="Z45" s="6"/>
      <c r="AB45" s="6"/>
      <c r="AD45" s="6"/>
      <c r="AF45" s="6"/>
      <c r="BR45" s="82"/>
      <c r="BS45" s="82"/>
      <c r="BT45" s="82"/>
      <c r="BU45" s="82"/>
      <c r="BV45" s="82"/>
      <c r="BW45" s="82"/>
      <c r="BX45" s="82"/>
      <c r="BY45" s="82"/>
      <c r="BZ45" s="83"/>
      <c r="CA45" s="83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2"/>
      <c r="CS45" s="85"/>
      <c r="CT45" s="83"/>
      <c r="CU45" s="82"/>
      <c r="CV45" s="85"/>
      <c r="CW45" s="83"/>
      <c r="CX45" s="82"/>
      <c r="CY45" s="86"/>
      <c r="CZ45" s="82"/>
    </row>
    <row r="46" spans="1:104" ht="17.100000000000001" customHeight="1" thickBot="1">
      <c r="I46" s="23" t="s">
        <v>6</v>
      </c>
      <c r="J46" s="104" t="str">
        <f>IF(ISERROR(AVERAGE(J8:J42)),"",MAX(J8:J42))</f>
        <v/>
      </c>
      <c r="K46" s="126"/>
      <c r="L46" s="127"/>
      <c r="M46" s="127"/>
      <c r="N46" s="128"/>
      <c r="O46" s="105" t="str">
        <f>IF(ISERROR(AVERAGE(O8:O42)),"",MAX(O8:O42))</f>
        <v/>
      </c>
      <c r="P46" s="106" t="str">
        <f>IF(ISERROR(AVERAGE(P8:P42)),"",MAX(P8:P42))</f>
        <v/>
      </c>
      <c r="Q46" s="107" t="str">
        <f>IF(ISERROR(AVERAGE(Q8:Q42)),"",MAX(Q8:Q42))</f>
        <v/>
      </c>
      <c r="R46" s="44"/>
      <c r="S46" s="44"/>
      <c r="T46" s="44"/>
      <c r="U46" s="44"/>
      <c r="V46" s="44"/>
      <c r="W46" s="44"/>
      <c r="X46" s="44"/>
      <c r="Z46" s="13"/>
      <c r="AB46" s="13"/>
      <c r="AD46" s="13"/>
      <c r="AF46" s="13"/>
      <c r="BR46" s="82"/>
      <c r="BS46" s="82"/>
      <c r="BT46" s="82"/>
      <c r="BU46" s="82"/>
      <c r="BV46" s="82"/>
      <c r="BW46" s="82"/>
      <c r="BX46" s="82"/>
      <c r="BY46" s="82"/>
      <c r="BZ46" s="83"/>
      <c r="CA46" s="83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2"/>
      <c r="CS46" s="85"/>
      <c r="CT46" s="83"/>
      <c r="CU46" s="82"/>
      <c r="CV46" s="85"/>
      <c r="CW46" s="83"/>
      <c r="CX46" s="82"/>
      <c r="CY46" s="86"/>
      <c r="CZ46" s="82"/>
    </row>
    <row r="47" spans="1:104" ht="15.9" customHeight="1">
      <c r="A47" s="12"/>
      <c r="B47" s="17"/>
      <c r="C47" s="18"/>
      <c r="D47" s="18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8"/>
      <c r="R47" s="44"/>
      <c r="S47" s="44"/>
      <c r="T47" s="44"/>
      <c r="U47" s="44"/>
      <c r="V47" s="44"/>
      <c r="W47" s="44"/>
      <c r="X47" s="44"/>
      <c r="Y47" s="7"/>
      <c r="AG47" s="39"/>
      <c r="AH47" s="39"/>
      <c r="AI47" s="39"/>
      <c r="AJ47" s="39"/>
      <c r="BR47" s="82"/>
      <c r="BS47" s="82"/>
      <c r="BT47" s="82"/>
      <c r="BU47" s="82"/>
      <c r="BV47" s="82"/>
      <c r="BW47" s="82"/>
      <c r="BX47" s="82"/>
      <c r="BY47" s="82"/>
      <c r="BZ47" s="83"/>
      <c r="CA47" s="83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2"/>
      <c r="CS47" s="85"/>
      <c r="CT47" s="83"/>
      <c r="CU47" s="82"/>
      <c r="CV47" s="85"/>
      <c r="CW47" s="83"/>
      <c r="CX47" s="82"/>
      <c r="CY47" s="86"/>
      <c r="CZ47" s="82"/>
    </row>
    <row r="48" spans="1:104" hidden="1">
      <c r="R48" s="44"/>
      <c r="S48" s="44"/>
      <c r="T48" s="44"/>
      <c r="U48" s="44"/>
      <c r="V48" s="44"/>
      <c r="W48" s="44"/>
      <c r="X48" s="44"/>
      <c r="BR48" s="82"/>
      <c r="BS48" s="82"/>
      <c r="BT48" s="82"/>
      <c r="BU48" s="82"/>
      <c r="BV48" s="82"/>
      <c r="BW48" s="82"/>
      <c r="BX48" s="82"/>
      <c r="BY48" s="82"/>
      <c r="BZ48" s="83"/>
      <c r="CA48" s="83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2"/>
      <c r="CS48" s="85"/>
      <c r="CT48" s="83"/>
      <c r="CU48" s="82"/>
      <c r="CV48" s="85"/>
      <c r="CW48" s="83"/>
      <c r="CX48" s="82"/>
      <c r="CY48" s="86"/>
      <c r="CZ48" s="82"/>
    </row>
    <row r="49" spans="6:104" hidden="1">
      <c r="R49" s="44"/>
      <c r="S49" s="44"/>
      <c r="T49" s="44"/>
      <c r="U49" s="44"/>
      <c r="V49" s="44"/>
      <c r="W49" s="44"/>
      <c r="X49" s="44"/>
      <c r="BR49" s="82"/>
      <c r="BS49" s="82"/>
      <c r="BT49" s="82"/>
      <c r="BU49" s="82"/>
      <c r="BV49" s="82"/>
      <c r="BW49" s="82"/>
      <c r="BX49" s="82"/>
      <c r="BY49" s="82"/>
      <c r="BZ49" s="83"/>
      <c r="CA49" s="83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2"/>
      <c r="CS49" s="85"/>
      <c r="CT49" s="83"/>
      <c r="CU49" s="82"/>
      <c r="CV49" s="85"/>
      <c r="CW49" s="83"/>
      <c r="CX49" s="82"/>
      <c r="CY49" s="86"/>
      <c r="CZ49" s="82"/>
    </row>
    <row r="50" spans="6:104" hidden="1">
      <c r="F50" s="9" t="s">
        <v>7</v>
      </c>
      <c r="G50" s="9" t="s">
        <v>18</v>
      </c>
      <c r="H50" s="9" t="s">
        <v>8</v>
      </c>
      <c r="R50" s="44"/>
      <c r="S50" s="44"/>
      <c r="T50" s="44"/>
      <c r="U50" s="44"/>
      <c r="V50" s="44"/>
      <c r="W50" s="44"/>
      <c r="X50" s="44"/>
      <c r="BR50" s="82"/>
      <c r="BS50" s="82"/>
      <c r="BT50" s="82"/>
      <c r="BU50" s="82"/>
      <c r="BV50" s="82"/>
      <c r="BW50" s="82"/>
      <c r="BX50" s="82"/>
      <c r="BY50" s="82"/>
      <c r="BZ50" s="83"/>
      <c r="CA50" s="83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2"/>
      <c r="CS50" s="85"/>
      <c r="CT50" s="83"/>
      <c r="CU50" s="82"/>
      <c r="CV50" s="85"/>
      <c r="CW50" s="83"/>
      <c r="CX50" s="82"/>
      <c r="CY50" s="86"/>
      <c r="CZ50" s="82"/>
    </row>
    <row r="51" spans="6:104" hidden="1">
      <c r="F51" s="27">
        <v>2.0833333333333332E-2</v>
      </c>
      <c r="G51" s="28">
        <v>0</v>
      </c>
      <c r="H51" s="27">
        <v>2.0833333333333332E-2</v>
      </c>
      <c r="R51" s="44"/>
      <c r="S51" s="44"/>
      <c r="T51" s="44"/>
      <c r="U51" s="44"/>
      <c r="V51" s="44"/>
      <c r="W51" s="44"/>
      <c r="X51" s="44"/>
      <c r="BR51" s="82"/>
      <c r="BS51" s="82"/>
      <c r="BT51" s="82"/>
      <c r="BU51" s="82"/>
      <c r="BV51" s="82"/>
      <c r="BW51" s="82"/>
      <c r="BX51" s="82"/>
      <c r="BY51" s="82"/>
      <c r="BZ51" s="83"/>
      <c r="CA51" s="83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2"/>
      <c r="CS51" s="85"/>
      <c r="CT51" s="83"/>
      <c r="CU51" s="82"/>
      <c r="CV51" s="85"/>
      <c r="CW51" s="83"/>
      <c r="CX51" s="82"/>
      <c r="CY51" s="86"/>
      <c r="CZ51" s="82"/>
    </row>
    <row r="52" spans="6:104" ht="12.75" hidden="1" customHeight="1">
      <c r="F52" s="34">
        <v>8.5649305555555565E-3</v>
      </c>
      <c r="G52" s="10">
        <v>0.5</v>
      </c>
      <c r="H52" s="34">
        <v>6.4815972222222228E-3</v>
      </c>
      <c r="R52" s="44"/>
      <c r="S52" s="44"/>
      <c r="T52" s="44"/>
      <c r="U52" s="44"/>
      <c r="V52" s="44"/>
      <c r="W52" s="44"/>
      <c r="X52" s="44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2"/>
      <c r="CS52" s="82"/>
      <c r="CT52" s="82"/>
      <c r="CU52" s="82"/>
      <c r="CV52" s="82"/>
      <c r="CW52" s="82"/>
      <c r="CX52" s="82"/>
      <c r="CY52" s="82"/>
      <c r="CZ52" s="82"/>
    </row>
    <row r="53" spans="6:104" hidden="1">
      <c r="F53" s="34">
        <v>8.3334490740740747E-3</v>
      </c>
      <c r="G53" s="10">
        <v>1</v>
      </c>
      <c r="H53" s="34">
        <v>6.250115740740741E-3</v>
      </c>
      <c r="R53" s="44"/>
      <c r="S53" s="44"/>
      <c r="T53" s="44"/>
      <c r="U53" s="44"/>
      <c r="V53" s="44"/>
      <c r="W53" s="44"/>
      <c r="X53" s="44"/>
    </row>
    <row r="54" spans="6:104" hidden="1">
      <c r="F54" s="34">
        <v>8.1019675925925929E-3</v>
      </c>
      <c r="G54" s="10">
        <v>1.5</v>
      </c>
      <c r="H54" s="34">
        <v>6.0186342592592592E-3</v>
      </c>
      <c r="R54" s="44"/>
      <c r="S54" s="44"/>
      <c r="T54" s="44"/>
      <c r="U54" s="44"/>
      <c r="V54" s="44"/>
      <c r="W54" s="44"/>
      <c r="X54" s="44"/>
    </row>
    <row r="55" spans="6:104" hidden="1">
      <c r="F55" s="34">
        <v>7.8704861111111111E-3</v>
      </c>
      <c r="G55" s="10">
        <v>2</v>
      </c>
      <c r="H55" s="34">
        <v>5.7871527777777791E-3</v>
      </c>
      <c r="R55" s="44"/>
      <c r="S55" s="44"/>
      <c r="T55" s="44"/>
      <c r="U55" s="44"/>
      <c r="V55" s="44"/>
      <c r="W55" s="44"/>
      <c r="X55" s="44"/>
    </row>
    <row r="56" spans="6:104" hidden="1">
      <c r="F56" s="34">
        <v>7.6390046296296301E-3</v>
      </c>
      <c r="G56" s="10">
        <v>2.5</v>
      </c>
      <c r="H56" s="34">
        <v>5.5556712962962973E-3</v>
      </c>
      <c r="R56" s="44"/>
      <c r="S56" s="44"/>
      <c r="T56" s="44"/>
      <c r="U56" s="44"/>
      <c r="V56" s="44"/>
      <c r="W56" s="44"/>
      <c r="X56" s="44"/>
    </row>
    <row r="57" spans="6:104" hidden="1">
      <c r="F57" s="34">
        <v>7.4075231481481483E-3</v>
      </c>
      <c r="G57" s="10">
        <v>3</v>
      </c>
      <c r="H57" s="34">
        <v>5.3241898148148137E-3</v>
      </c>
      <c r="R57" s="44"/>
      <c r="S57" s="44"/>
      <c r="T57" s="44"/>
      <c r="U57" s="44"/>
      <c r="V57" s="44"/>
      <c r="W57" s="44"/>
      <c r="X57" s="44"/>
    </row>
    <row r="58" spans="6:104" hidden="1">
      <c r="F58" s="34">
        <v>7.1760416666666674E-3</v>
      </c>
      <c r="G58" s="10">
        <v>3.5</v>
      </c>
      <c r="H58" s="34">
        <v>5.0927083333333336E-3</v>
      </c>
      <c r="R58" s="44"/>
      <c r="S58" s="44"/>
      <c r="T58" s="44"/>
      <c r="U58" s="44"/>
      <c r="V58" s="44"/>
      <c r="W58" s="44"/>
      <c r="X58" s="44"/>
    </row>
    <row r="59" spans="6:104" hidden="1">
      <c r="F59" s="34">
        <v>6.9677083333333336E-3</v>
      </c>
      <c r="G59" s="10">
        <v>4</v>
      </c>
      <c r="H59" s="34">
        <v>4.9769675925925927E-3</v>
      </c>
      <c r="R59" s="44"/>
      <c r="S59" s="44"/>
      <c r="T59" s="44"/>
      <c r="U59" s="44"/>
      <c r="V59" s="44"/>
      <c r="W59" s="44"/>
      <c r="X59" s="44"/>
    </row>
    <row r="60" spans="6:104" hidden="1">
      <c r="F60" s="34">
        <v>6.7593749999999989E-3</v>
      </c>
      <c r="G60" s="10">
        <v>4.5</v>
      </c>
      <c r="H60" s="34">
        <v>4.8612268518518518E-3</v>
      </c>
      <c r="R60" s="44"/>
      <c r="S60" s="44"/>
      <c r="T60" s="44"/>
      <c r="U60" s="44"/>
      <c r="V60" s="44"/>
      <c r="W60" s="44"/>
      <c r="X60" s="44"/>
    </row>
    <row r="61" spans="6:104" hidden="1">
      <c r="F61" s="34">
        <v>6.5510416666666668E-3</v>
      </c>
      <c r="G61" s="10">
        <v>5</v>
      </c>
      <c r="H61" s="34">
        <v>4.7454861111111109E-3</v>
      </c>
      <c r="R61" s="44"/>
      <c r="S61" s="44"/>
      <c r="T61" s="44"/>
      <c r="U61" s="44"/>
      <c r="V61" s="44"/>
      <c r="W61" s="44"/>
      <c r="X61" s="44"/>
    </row>
    <row r="62" spans="6:104" hidden="1">
      <c r="F62" s="34">
        <v>6.342708333333333E-3</v>
      </c>
      <c r="G62" s="10">
        <v>5.5</v>
      </c>
      <c r="H62" s="34">
        <v>4.62974537037037E-3</v>
      </c>
      <c r="R62" s="44"/>
      <c r="S62" s="44"/>
      <c r="T62" s="44"/>
      <c r="U62" s="44"/>
      <c r="V62" s="44"/>
      <c r="W62" s="44"/>
      <c r="X62" s="44"/>
    </row>
    <row r="63" spans="6:104" hidden="1">
      <c r="F63" s="34">
        <v>6.1343750000000009E-3</v>
      </c>
      <c r="G63" s="10">
        <v>6</v>
      </c>
      <c r="H63" s="34">
        <v>4.51400462962963E-3</v>
      </c>
      <c r="R63" s="44"/>
      <c r="S63" s="44"/>
      <c r="T63" s="44"/>
      <c r="U63" s="44"/>
      <c r="V63" s="44"/>
      <c r="W63" s="44"/>
      <c r="X63" s="44"/>
    </row>
    <row r="64" spans="6:104" hidden="1">
      <c r="F64" s="34">
        <v>5.9260416666666663E-3</v>
      </c>
      <c r="G64" s="10">
        <v>6.5</v>
      </c>
      <c r="H64" s="34">
        <v>4.3982638888888891E-3</v>
      </c>
      <c r="R64" s="44"/>
      <c r="S64" s="44"/>
      <c r="T64" s="44"/>
      <c r="U64" s="44"/>
      <c r="V64" s="44"/>
      <c r="W64" s="44"/>
      <c r="X64" s="44"/>
    </row>
    <row r="65" spans="6:24" hidden="1">
      <c r="F65" s="34">
        <v>5.7292824074074078E-3</v>
      </c>
      <c r="G65" s="10">
        <v>7</v>
      </c>
      <c r="H65" s="34">
        <v>4.2825231481481481E-3</v>
      </c>
      <c r="R65" s="44"/>
      <c r="S65" s="44"/>
      <c r="T65" s="44"/>
      <c r="U65" s="44"/>
      <c r="V65" s="44"/>
      <c r="W65" s="44"/>
      <c r="X65" s="44"/>
    </row>
    <row r="66" spans="6:24" hidden="1">
      <c r="F66" s="34">
        <v>5.5788194444444444E-3</v>
      </c>
      <c r="G66" s="10">
        <v>7.5</v>
      </c>
      <c r="H66" s="34">
        <v>4.2015046296296297E-3</v>
      </c>
      <c r="R66" s="44"/>
      <c r="S66" s="44"/>
      <c r="T66" s="44"/>
      <c r="U66" s="44"/>
      <c r="V66" s="44"/>
      <c r="W66" s="44"/>
      <c r="X66" s="44"/>
    </row>
    <row r="67" spans="6:24" hidden="1">
      <c r="F67" s="34">
        <v>5.4399305555555555E-3</v>
      </c>
      <c r="G67" s="10">
        <v>8</v>
      </c>
      <c r="H67" s="34">
        <v>4.1089120370370368E-3</v>
      </c>
    </row>
    <row r="68" spans="6:24" hidden="1">
      <c r="F68" s="34">
        <v>5.2894675925925921E-3</v>
      </c>
      <c r="G68" s="10">
        <v>8.5</v>
      </c>
      <c r="H68" s="34">
        <v>4.0278935185185183E-3</v>
      </c>
    </row>
    <row r="69" spans="6:24" hidden="1">
      <c r="F69" s="34">
        <v>5.1504629629629635E-3</v>
      </c>
      <c r="G69" s="10">
        <v>9</v>
      </c>
      <c r="H69" s="34">
        <v>3.9353009259259254E-3</v>
      </c>
    </row>
    <row r="70" spans="6:24" hidden="1">
      <c r="F70" s="34">
        <v>5.0001157407407407E-3</v>
      </c>
      <c r="G70" s="10">
        <v>9.5</v>
      </c>
      <c r="H70" s="34">
        <v>3.8542824074074074E-3</v>
      </c>
    </row>
    <row r="71" spans="6:24" hidden="1">
      <c r="F71" s="34">
        <v>4.8612268518518518E-3</v>
      </c>
      <c r="G71" s="10">
        <v>10</v>
      </c>
      <c r="H71" s="34">
        <v>3.7616898148148145E-3</v>
      </c>
    </row>
    <row r="72" spans="6:24" hidden="1">
      <c r="F72" s="34">
        <v>4.7107638888888885E-3</v>
      </c>
      <c r="G72" s="10">
        <v>10.5</v>
      </c>
      <c r="H72" s="34">
        <v>3.6690972222222225E-3</v>
      </c>
    </row>
    <row r="73" spans="6:24" hidden="1">
      <c r="F73" s="34">
        <v>4.652893518518518E-3</v>
      </c>
      <c r="G73" s="10">
        <v>11</v>
      </c>
      <c r="H73" s="34">
        <v>3.6228009259259264E-3</v>
      </c>
    </row>
    <row r="74" spans="6:24" hidden="1">
      <c r="F74" s="34">
        <v>4.5950231481481476E-3</v>
      </c>
      <c r="G74" s="10">
        <v>11.5</v>
      </c>
      <c r="H74" s="34">
        <v>3.5765046296296291E-3</v>
      </c>
    </row>
    <row r="75" spans="6:24" hidden="1">
      <c r="F75" s="34">
        <v>4.5255787037037035E-3</v>
      </c>
      <c r="G75" s="10">
        <v>12</v>
      </c>
      <c r="H75" s="34">
        <v>3.5302083333333331E-3</v>
      </c>
    </row>
    <row r="76" spans="6:24" hidden="1">
      <c r="F76" s="34">
        <v>4.4677083333333331E-3</v>
      </c>
      <c r="G76" s="10">
        <v>12.5</v>
      </c>
      <c r="H76" s="34">
        <v>3.4839120370370371E-3</v>
      </c>
    </row>
    <row r="77" spans="6:24" hidden="1">
      <c r="F77" s="34">
        <v>4.4098379629629626E-3</v>
      </c>
      <c r="G77" s="10">
        <v>13</v>
      </c>
      <c r="H77" s="34">
        <v>3.4260416666666671E-3</v>
      </c>
    </row>
    <row r="78" spans="6:24" hidden="1">
      <c r="F78" s="34">
        <v>4.3519675925925922E-3</v>
      </c>
      <c r="G78" s="10">
        <v>13.5</v>
      </c>
      <c r="H78" s="34">
        <v>3.3797453703703702E-3</v>
      </c>
    </row>
    <row r="79" spans="6:24" hidden="1">
      <c r="F79" s="34">
        <v>4.2940972222222226E-3</v>
      </c>
      <c r="G79" s="10">
        <v>14</v>
      </c>
      <c r="H79" s="34">
        <v>3.3334490740740742E-3</v>
      </c>
    </row>
    <row r="80" spans="6:24" hidden="1"/>
  </sheetData>
  <sheetProtection algorithmName="SHA-512" hashValue="rSdb0ra7cMnhVX62NI46WBjU1Oew5UqPWcE3o/5VYahWh8XrwO9v5maJZdZJgSXGeJU51K88eyOKUKGhKxYoBQ==" saltValue="HU6YAUa2dONbM2lMRPXEcQ==" spinCount="100000" sheet="1" objects="1" scenarios="1" selectLockedCells="1"/>
  <mergeCells count="26">
    <mergeCell ref="AK2:AM2"/>
    <mergeCell ref="AK4:AM4"/>
    <mergeCell ref="A5:Q5"/>
    <mergeCell ref="D6:E6"/>
    <mergeCell ref="Q6:Q7"/>
    <mergeCell ref="K3:P3"/>
    <mergeCell ref="B1:F1"/>
    <mergeCell ref="H1:K1"/>
    <mergeCell ref="K6:O6"/>
    <mergeCell ref="A3:B3"/>
    <mergeCell ref="AG4:AJ4"/>
    <mergeCell ref="A2:I2"/>
    <mergeCell ref="A4:B4"/>
    <mergeCell ref="E3:I3"/>
    <mergeCell ref="E4:I4"/>
    <mergeCell ref="K4:P4"/>
    <mergeCell ref="BR7:BU7"/>
    <mergeCell ref="BV7:BY7"/>
    <mergeCell ref="H6:H7"/>
    <mergeCell ref="A6:A7"/>
    <mergeCell ref="I6:I7"/>
    <mergeCell ref="G6:G7"/>
    <mergeCell ref="F6:F7"/>
    <mergeCell ref="C6:C7"/>
    <mergeCell ref="B6:B7"/>
    <mergeCell ref="K7:N7"/>
  </mergeCells>
  <phoneticPr fontId="0" type="noConversion"/>
  <conditionalFormatting sqref="Q8:Q43">
    <cfRule type="cellIs" dxfId="5" priority="4" stopIfTrue="1" operator="between">
      <formula>0</formula>
      <formula>9.99</formula>
    </cfRule>
    <cfRule type="cellIs" dxfId="4" priority="5" stopIfTrue="1" operator="between">
      <formula>10</formula>
      <formula>14.99</formula>
    </cfRule>
    <cfRule type="cellIs" dxfId="3" priority="6" stopIfTrue="1" operator="between">
      <formula>15</formula>
      <formula>20</formula>
    </cfRule>
  </conditionalFormatting>
  <conditionalFormatting sqref="AO8:AV42">
    <cfRule type="cellIs" dxfId="2" priority="3" operator="equal">
      <formula>0</formula>
    </cfRule>
  </conditionalFormatting>
  <conditionalFormatting sqref="K8:N43">
    <cfRule type="cellIs" dxfId="1" priority="2" operator="equal">
      <formula>0</formula>
    </cfRule>
  </conditionalFormatting>
  <conditionalFormatting sqref="AO7:AV7">
    <cfRule type="cellIs" dxfId="0" priority="1" operator="equal">
      <formula>0</formula>
    </cfRule>
  </conditionalFormatting>
  <dataValidations xWindow="534" yWindow="406" count="8">
    <dataValidation allowBlank="1" showInputMessage="1" showErrorMessage="1" promptTitle="*      Note sur 14 pts      *" prompt="   Performance au barème" sqref="J6"/>
    <dataValidation allowBlank="1" showInputMessage="1" showErrorMessage="1" promptTitle="*      Note sur 20 pts      *" prompt="            Note finale" sqref="Q6"/>
    <dataValidation allowBlank="1" showInputMessage="1" showErrorMessage="1" prompt="Temps total _x000a_3 x 500 m_x000a_réalisé le jour de l'évaluation" sqref="I6"/>
    <dataValidation allowBlank="1" showInputMessage="1" showErrorMessage="1" promptTitle="     Inscrire  F  ou  G" prompt="_x000a_   Saisie indispensable_x000a_     pour différencier_x000a_       les barèmes" sqref="C6:D6"/>
    <dataValidation type="textLength" allowBlank="1" showInputMessage="1" showErrorMessage="1" errorTitle="--------- ATTENTION ----------" error="Ne rien inscrire dans cette cellule qui contient une formule." sqref="K44 I44:I46 J8:J43">
      <formula1>0</formula1>
      <formula2>0</formula2>
    </dataValidation>
    <dataValidation type="list" allowBlank="1" showInputMessage="1" showErrorMessage="1" sqref="C8:C43">
      <formula1>"F,G"</formula1>
    </dataValidation>
    <dataValidation type="custom" allowBlank="1" errorTitle="--------- ATTENTION ----------" error="Ne rien inscrire dans cette cellule qui contient une formule." sqref="A44">
      <formula1>"&amp;&amp;&amp;"</formula1>
    </dataValidation>
    <dataValidation type="decimal" operator="lessThanOrEqual" allowBlank="1" showInputMessage="1" showErrorMessage="1" sqref="P8:P43">
      <formula1>3</formula1>
    </dataValidation>
  </dataValidations>
  <hyperlinks>
    <hyperlink ref="A6" location="A7" tooltip="Cliquer ici pour faire remonter jusqu'au premier de la liste" display="NOMS"/>
  </hyperlinks>
  <printOptions horizontalCentered="1" verticalCentered="1"/>
  <pageMargins left="0.23622047244094491" right="0.23622047244094491" top="0.27559055118110237" bottom="0.27559055118110237" header="0.31496062992125984" footer="0.31496062992125984"/>
  <pageSetup paperSize="9" scale="71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Demi-fond</vt:lpstr>
      <vt:lpstr>'Demi-fond'!Ensemble_des_plages_colorées</vt:lpstr>
      <vt:lpstr>'Demi-fond'!Ensemble_des_plages_de_saisie_de_perf</vt:lpstr>
      <vt:lpstr>noteperf</vt:lpstr>
      <vt:lpstr>perffilles</vt:lpstr>
      <vt:lpstr>perfgars</vt:lpstr>
      <vt:lpstr>'Demi-fond'!Zone_d_impression</vt:lpstr>
    </vt:vector>
  </TitlesOfParts>
  <Company>Académie de Poitiers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Demi-fond bac 2008</dc:subject>
  <dc:creator>laurent</dc:creator>
  <cp:lastModifiedBy>Utilisateur</cp:lastModifiedBy>
  <cp:lastPrinted>2018-06-13T22:09:31Z</cp:lastPrinted>
  <dcterms:created xsi:type="dcterms:W3CDTF">2000-09-07T13:17:03Z</dcterms:created>
  <dcterms:modified xsi:type="dcterms:W3CDTF">2018-06-13T22:09:58Z</dcterms:modified>
</cp:coreProperties>
</file>